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BM bkash fail" sheetId="9" r:id="rId1"/>
    <sheet name="Slab wise Summary" sheetId="7" state="hidden" r:id="rId2"/>
  </sheets>
  <definedNames>
    <definedName name="_xlnm._FilterDatabase" localSheetId="0" hidden="1">'RBM bkash fail'!$A$1:$I$16</definedName>
  </definedNames>
  <calcPr calcId="152511"/>
</workbook>
</file>

<file path=xl/calcChain.xml><?xml version="1.0" encoding="utf-8"?>
<calcChain xmlns="http://schemas.openxmlformats.org/spreadsheetml/2006/main">
  <c r="K19" i="7" l="1"/>
  <c r="K17" i="7"/>
  <c r="E19" i="7"/>
  <c r="E14" i="7"/>
  <c r="J19" i="7"/>
  <c r="J17" i="7"/>
  <c r="J15" i="7"/>
  <c r="E18" i="7"/>
  <c r="K18" i="7"/>
  <c r="K16" i="7"/>
  <c r="K14" i="7"/>
  <c r="E17" i="7"/>
  <c r="D19" i="7"/>
  <c r="J18" i="7"/>
  <c r="J16" i="7"/>
  <c r="J14" i="7"/>
  <c r="E16" i="7"/>
  <c r="D18" i="7"/>
  <c r="K15" i="7"/>
  <c r="L15" i="7" s="1"/>
  <c r="E15" i="7"/>
  <c r="D14" i="7"/>
  <c r="E7" i="7"/>
  <c r="I17" i="7"/>
  <c r="C15" i="7"/>
  <c r="C18" i="7"/>
  <c r="D17" i="7"/>
  <c r="E6" i="7"/>
  <c r="D8" i="7"/>
  <c r="D4" i="7"/>
  <c r="I16" i="7"/>
  <c r="C6" i="7"/>
  <c r="D16" i="7"/>
  <c r="E9" i="7"/>
  <c r="E5" i="7"/>
  <c r="D7" i="7"/>
  <c r="I19" i="7"/>
  <c r="I15" i="7"/>
  <c r="C17" i="7"/>
  <c r="C9" i="7"/>
  <c r="C5" i="7"/>
  <c r="D15" i="7"/>
  <c r="E8" i="7"/>
  <c r="E4" i="7"/>
  <c r="D6" i="7"/>
  <c r="I18" i="7"/>
  <c r="I14" i="7"/>
  <c r="C16" i="7"/>
  <c r="C8" i="7"/>
  <c r="C4" i="7"/>
  <c r="D9" i="7"/>
  <c r="D5" i="7"/>
  <c r="C19" i="7"/>
  <c r="C7" i="7"/>
  <c r="C14" i="7"/>
  <c r="F8" i="7" l="1"/>
  <c r="F16" i="7"/>
  <c r="F17" i="7"/>
  <c r="F15" i="7"/>
  <c r="J20" i="7"/>
  <c r="F18" i="7"/>
  <c r="E20" i="7"/>
  <c r="F14" i="7"/>
  <c r="E10" i="7"/>
  <c r="F4" i="7"/>
  <c r="F6" i="7"/>
  <c r="K20" i="7"/>
  <c r="L14" i="7"/>
  <c r="F19" i="7"/>
  <c r="C20" i="7"/>
  <c r="I20" i="7"/>
  <c r="F5" i="7"/>
  <c r="F7" i="7"/>
  <c r="L16" i="7"/>
  <c r="L17" i="7"/>
  <c r="C10" i="7"/>
  <c r="F9" i="7"/>
  <c r="D10" i="7"/>
  <c r="D20" i="7"/>
  <c r="L18" i="7"/>
  <c r="L19" i="7"/>
  <c r="L20" i="7" l="1"/>
  <c r="F20" i="7"/>
  <c r="F10" i="7"/>
</calcChain>
</file>

<file path=xl/sharedStrings.xml><?xml version="1.0" encoding="utf-8"?>
<sst xmlns="http://schemas.openxmlformats.org/spreadsheetml/2006/main" count="124" uniqueCount="85">
  <si>
    <t>RetailerID</t>
  </si>
  <si>
    <t>DealerID</t>
  </si>
  <si>
    <t>RetailerName</t>
  </si>
  <si>
    <t>ZSOName</t>
  </si>
  <si>
    <t>Region</t>
  </si>
  <si>
    <t>EO</t>
  </si>
  <si>
    <t>SIS</t>
  </si>
  <si>
    <t>GO</t>
  </si>
  <si>
    <t>RET-06094</t>
  </si>
  <si>
    <t>RET-08225</t>
  </si>
  <si>
    <t>RET-08968</t>
  </si>
  <si>
    <t>RET-09256</t>
  </si>
  <si>
    <t>RET-09952</t>
  </si>
  <si>
    <t>RET-29477</t>
  </si>
  <si>
    <t>RET-31710</t>
  </si>
  <si>
    <t>RET-33096</t>
  </si>
  <si>
    <t>RET-34838</t>
  </si>
  <si>
    <t>RET-35495</t>
  </si>
  <si>
    <t>RET-35496</t>
  </si>
  <si>
    <t>RET-35497</t>
  </si>
  <si>
    <t>RET-35498</t>
  </si>
  <si>
    <t>Total</t>
  </si>
  <si>
    <t>SL.NO</t>
  </si>
  <si>
    <t>SB Tel Incentive</t>
  </si>
  <si>
    <t>EIL Incentive</t>
  </si>
  <si>
    <t>RET-36600</t>
  </si>
  <si>
    <t>30 Lac equal and above</t>
  </si>
  <si>
    <t>&gt;= 15 Lac - &lt; 30 Lac</t>
  </si>
  <si>
    <t>&gt;= 7 Lac - &lt; 15 Lac</t>
  </si>
  <si>
    <t>&gt;= 3 Lac - &lt; 7 Lac</t>
  </si>
  <si>
    <t>&gt;= 1 Lac - &lt; 3 Lac</t>
  </si>
  <si>
    <t xml:space="preserve">&lt; 1 Lac </t>
  </si>
  <si>
    <t>RT QTY</t>
  </si>
  <si>
    <t>Ach Slab</t>
  </si>
  <si>
    <t>5.50 Lac equal and above</t>
  </si>
  <si>
    <t>&gt;= 4 Lac - &lt; 5.50 Lac</t>
  </si>
  <si>
    <t>&gt;= 2 Lac - &lt; 4 Lac</t>
  </si>
  <si>
    <t>&gt;= 1 Lac - &lt; 2 Lac</t>
  </si>
  <si>
    <t>&gt;= 25 K - &lt; 1 Lac</t>
  </si>
  <si>
    <t>&lt; 25 K</t>
  </si>
  <si>
    <t xml:space="preserve">Ach </t>
  </si>
  <si>
    <t>BM</t>
  </si>
  <si>
    <t>BM%</t>
  </si>
  <si>
    <t>Jan'21 Back Margin Status</t>
  </si>
  <si>
    <t>RET-38041</t>
  </si>
  <si>
    <t>Vai Vai Telecom</t>
  </si>
  <si>
    <t>R.S Tel</t>
  </si>
  <si>
    <t>Biddut Telecom</t>
  </si>
  <si>
    <t>Bhuyian Telecom</t>
  </si>
  <si>
    <t>Bappy Telecom</t>
  </si>
  <si>
    <t>S.A Mobile Gallery</t>
  </si>
  <si>
    <t>Toha Telecom</t>
  </si>
  <si>
    <t>Shaid Telecom</t>
  </si>
  <si>
    <t>Bishash Telecom</t>
  </si>
  <si>
    <t>Brothers Mobile Palace</t>
  </si>
  <si>
    <t>Nondi Telecom</t>
  </si>
  <si>
    <t>Amin Mobile palace</t>
  </si>
  <si>
    <t>Srabon Mobile House</t>
  </si>
  <si>
    <t>Millenium Studio</t>
  </si>
  <si>
    <t>Mukta Mobile Shop</t>
  </si>
  <si>
    <t>Chattogram</t>
  </si>
  <si>
    <t>Khulna</t>
  </si>
  <si>
    <t>Rangpur</t>
  </si>
  <si>
    <t>Jashore</t>
  </si>
  <si>
    <t>DEL-0112</t>
  </si>
  <si>
    <t>Dinajpur</t>
  </si>
  <si>
    <t>Rajshahi</t>
  </si>
  <si>
    <t>Pabna</t>
  </si>
  <si>
    <t>Kushtia</t>
  </si>
  <si>
    <t>DEL-0179</t>
  </si>
  <si>
    <t>Bogura</t>
  </si>
  <si>
    <t>DEL-0068</t>
  </si>
  <si>
    <t>Noakhali</t>
  </si>
  <si>
    <t>DEL-0166</t>
  </si>
  <si>
    <t>Rangamati</t>
  </si>
  <si>
    <t>DEL-0181</t>
  </si>
  <si>
    <t>DEL-0011</t>
  </si>
  <si>
    <t>DEL-0168</t>
  </si>
  <si>
    <t>DEL-0030</t>
  </si>
  <si>
    <t>DEL-0031</t>
  </si>
  <si>
    <t>DEL-0075</t>
  </si>
  <si>
    <t>Naogaon</t>
  </si>
  <si>
    <t>DEL-0029</t>
  </si>
  <si>
    <t>DEL-0186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</si>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</sst>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2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164" fontId="2" fillId="0" borderId="1" xfId="1" applyNumberFormat="1" applyFont="1" applyBorder="1"/>
    <xf numFmtId="164" fontId="3" fillId="0" borderId="1" xfId="1" applyNumberFormat="1" applyFont="1" applyBorder="1" applyAlignment="1">
      <alignment horizontal="center" vertical="center"/>
    </xf>
    <xf numFmtId="10" fontId="3" fillId="0" borderId="1" xfId="2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0" xfId="0" applyFont="1"/>
    <xf numFmtId="164" fontId="2" fillId="0" borderId="1" xfId="0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GridLines="0" tabSelected="1" zoomScale="80" zoomScaleNormal="80" workbookViewId="0">
      <pane xSplit="3" ySplit="1" topLeftCell="G2" activePane="bottomRight" state="frozen"/>
      <selection activeCell="L2" sqref="L2:L16"/>
      <selection pane="topRight" activeCell="L2" sqref="L2:L16"/>
      <selection pane="bottomLeft" activeCell="L2" sqref="L2:L16"/>
      <selection pane="bottomRight" activeCell="I2" sqref="I2:I16"/>
    </sheetView>
  </sheetViews>
  <sheetFormatPr defaultColWidth="8.85546875" defaultRowHeight="12.75" x14ac:dyDescent="0.25"/>
  <cols>
    <col min="1" max="1" width="7.42578125" style="2" customWidth="1"/>
    <col min="2" max="2" width="12.140625" style="5" bestFit="1" customWidth="1"/>
    <col min="3" max="3" width="33.85546875" style="2" customWidth="1"/>
    <col min="4" max="4" width="15.85546875" style="2" customWidth="1"/>
    <col min="5" max="5" width="14.85546875" style="2" customWidth="1"/>
    <col min="6" max="6" width="11" style="5" customWidth="1"/>
    <col min="7" max="8" width="13" style="2" customWidth="1"/>
    <col min="9" max="9" width="16.42578125" style="2" customWidth="1"/>
    <col min="10" max="16384" width="8.85546875" style="2"/>
  </cols>
  <sheetData>
    <row r="1" spans="1:9" s="6" customFormat="1" x14ac:dyDescent="0.25">
      <c r="A1" s="9" t="s">
        <v>22</v>
      </c>
      <c r="B1" s="9" t="s">
        <v>0</v>
      </c>
      <c r="C1" s="9" t="s">
        <v>2</v>
      </c>
      <c r="D1" s="9" t="s">
        <v>4</v>
      </c>
      <c r="E1" s="9" t="s">
        <v>3</v>
      </c>
      <c r="F1" s="9" t="s">
        <v>1</v>
      </c>
      <c r="G1" s="9" t="s">
        <v>23</v>
      </c>
      <c r="H1" s="9" t="s">
        <v>24</v>
      </c>
      <c r="I1" s="9" t="s">
        <v>84</v>
      </c>
    </row>
    <row r="2" spans="1:9" s="1" customFormat="1" x14ac:dyDescent="0.25">
      <c r="A2" s="11">
        <v>1</v>
      </c>
      <c r="B2" s="11" t="s">
        <v>10</v>
      </c>
      <c r="C2" s="10" t="s">
        <v>46</v>
      </c>
      <c r="D2" s="10" t="s">
        <v>62</v>
      </c>
      <c r="E2" s="10" t="s">
        <v>62</v>
      </c>
      <c r="F2" s="10" t="s">
        <v>64</v>
      </c>
      <c r="G2" s="24">
        <v>360</v>
      </c>
      <c r="H2" s="24">
        <v>636</v>
      </c>
      <c r="I2" s="11">
        <v>1738386586</v>
      </c>
    </row>
    <row r="3" spans="1:9" s="1" customFormat="1" x14ac:dyDescent="0.25">
      <c r="A3" s="11">
        <v>2</v>
      </c>
      <c r="B3" s="11" t="s">
        <v>8</v>
      </c>
      <c r="C3" s="10" t="s">
        <v>48</v>
      </c>
      <c r="D3" s="10" t="s">
        <v>60</v>
      </c>
      <c r="E3" s="10" t="s">
        <v>72</v>
      </c>
      <c r="F3" s="10" t="s">
        <v>75</v>
      </c>
      <c r="G3" s="24">
        <v>108</v>
      </c>
      <c r="H3" s="24">
        <v>134</v>
      </c>
      <c r="I3" s="11">
        <v>1812604538</v>
      </c>
    </row>
    <row r="4" spans="1:9" s="1" customFormat="1" x14ac:dyDescent="0.25">
      <c r="A4" s="11">
        <v>3</v>
      </c>
      <c r="B4" s="11" t="s">
        <v>9</v>
      </c>
      <c r="C4" s="10" t="s">
        <v>45</v>
      </c>
      <c r="D4" s="10" t="s">
        <v>66</v>
      </c>
      <c r="E4" s="10" t="s">
        <v>81</v>
      </c>
      <c r="F4" s="10" t="s">
        <v>82</v>
      </c>
      <c r="G4" s="24">
        <v>168</v>
      </c>
      <c r="H4" s="24">
        <v>107</v>
      </c>
      <c r="I4" s="11">
        <v>1713720507</v>
      </c>
    </row>
    <row r="5" spans="1:9" s="1" customFormat="1" x14ac:dyDescent="0.25">
      <c r="A5" s="11">
        <v>4</v>
      </c>
      <c r="B5" s="11" t="s">
        <v>11</v>
      </c>
      <c r="C5" s="10" t="s">
        <v>49</v>
      </c>
      <c r="D5" s="10" t="s">
        <v>62</v>
      </c>
      <c r="E5" s="10" t="s">
        <v>65</v>
      </c>
      <c r="F5" s="10" t="s">
        <v>73</v>
      </c>
      <c r="G5" s="24">
        <v>8</v>
      </c>
      <c r="H5" s="24">
        <v>11</v>
      </c>
      <c r="I5" s="11">
        <v>1712383180</v>
      </c>
    </row>
    <row r="6" spans="1:9" s="1" customFormat="1" x14ac:dyDescent="0.25">
      <c r="A6" s="11">
        <v>5</v>
      </c>
      <c r="B6" s="11" t="s">
        <v>12</v>
      </c>
      <c r="C6" s="10" t="s">
        <v>50</v>
      </c>
      <c r="D6" s="10" t="s">
        <v>66</v>
      </c>
      <c r="E6" s="10" t="s">
        <v>70</v>
      </c>
      <c r="F6" s="10" t="s">
        <v>71</v>
      </c>
      <c r="G6" s="24">
        <v>26</v>
      </c>
      <c r="H6" s="24">
        <v>337</v>
      </c>
      <c r="I6" s="11">
        <v>1711268045</v>
      </c>
    </row>
    <row r="7" spans="1:9" s="1" customFormat="1" x14ac:dyDescent="0.25">
      <c r="A7" s="11">
        <v>6</v>
      </c>
      <c r="B7" s="11" t="s">
        <v>13</v>
      </c>
      <c r="C7" s="10" t="s">
        <v>52</v>
      </c>
      <c r="D7" s="10" t="s">
        <v>66</v>
      </c>
      <c r="E7" s="10" t="s">
        <v>66</v>
      </c>
      <c r="F7" s="10" t="s">
        <v>79</v>
      </c>
      <c r="G7" s="24">
        <v>175</v>
      </c>
      <c r="H7" s="24">
        <v>97</v>
      </c>
      <c r="I7" s="11">
        <v>1716303540</v>
      </c>
    </row>
    <row r="8" spans="1:9" s="1" customFormat="1" x14ac:dyDescent="0.25">
      <c r="A8" s="11">
        <v>7</v>
      </c>
      <c r="B8" s="11" t="s">
        <v>14</v>
      </c>
      <c r="C8" s="10" t="s">
        <v>53</v>
      </c>
      <c r="D8" s="10" t="s">
        <v>66</v>
      </c>
      <c r="E8" s="10" t="s">
        <v>70</v>
      </c>
      <c r="F8" s="10" t="s">
        <v>77</v>
      </c>
      <c r="G8" s="24">
        <v>40</v>
      </c>
      <c r="H8" s="24">
        <v>35</v>
      </c>
      <c r="I8" s="11">
        <v>1749240319</v>
      </c>
    </row>
    <row r="9" spans="1:9" s="1" customFormat="1" x14ac:dyDescent="0.25">
      <c r="A9" s="11">
        <v>8</v>
      </c>
      <c r="B9" s="11" t="s">
        <v>15</v>
      </c>
      <c r="C9" s="10" t="s">
        <v>54</v>
      </c>
      <c r="D9" s="10" t="s">
        <v>66</v>
      </c>
      <c r="E9" s="10" t="s">
        <v>66</v>
      </c>
      <c r="F9" s="10" t="s">
        <v>69</v>
      </c>
      <c r="G9" s="24">
        <v>167</v>
      </c>
      <c r="H9" s="24">
        <v>48</v>
      </c>
      <c r="I9" s="11">
        <v>1710865967</v>
      </c>
    </row>
    <row r="10" spans="1:9" x14ac:dyDescent="0.25">
      <c r="A10" s="11">
        <v>9</v>
      </c>
      <c r="B10" s="11" t="s">
        <v>16</v>
      </c>
      <c r="C10" s="10" t="s">
        <v>55</v>
      </c>
      <c r="D10" s="10" t="s">
        <v>61</v>
      </c>
      <c r="E10" s="10" t="s">
        <v>63</v>
      </c>
      <c r="F10" s="10" t="s">
        <v>78</v>
      </c>
      <c r="G10" s="24">
        <v>12</v>
      </c>
      <c r="H10" s="24">
        <v>23</v>
      </c>
      <c r="I10" s="11">
        <v>1718708515</v>
      </c>
    </row>
    <row r="11" spans="1:9" x14ac:dyDescent="0.25">
      <c r="A11" s="11">
        <v>10</v>
      </c>
      <c r="B11" s="11" t="s">
        <v>17</v>
      </c>
      <c r="C11" s="10" t="s">
        <v>56</v>
      </c>
      <c r="D11" s="10" t="s">
        <v>66</v>
      </c>
      <c r="E11" s="10" t="s">
        <v>68</v>
      </c>
      <c r="F11" s="10" t="s">
        <v>76</v>
      </c>
      <c r="G11" s="24">
        <v>65</v>
      </c>
      <c r="H11" s="24">
        <v>33</v>
      </c>
      <c r="I11" s="11">
        <v>1726426630</v>
      </c>
    </row>
    <row r="12" spans="1:9" x14ac:dyDescent="0.25">
      <c r="A12" s="11">
        <v>11</v>
      </c>
      <c r="B12" s="11" t="s">
        <v>18</v>
      </c>
      <c r="C12" s="10" t="s">
        <v>51</v>
      </c>
      <c r="D12" s="10" t="s">
        <v>66</v>
      </c>
      <c r="E12" s="10" t="s">
        <v>68</v>
      </c>
      <c r="F12" s="10" t="s">
        <v>76</v>
      </c>
      <c r="G12" s="24">
        <v>24</v>
      </c>
      <c r="H12" s="24">
        <v>36</v>
      </c>
      <c r="I12" s="11">
        <v>1838968983</v>
      </c>
    </row>
    <row r="13" spans="1:9" x14ac:dyDescent="0.25">
      <c r="A13" s="11">
        <v>12</v>
      </c>
      <c r="B13" s="11" t="s">
        <v>19</v>
      </c>
      <c r="C13" s="10" t="s">
        <v>57</v>
      </c>
      <c r="D13" s="10" t="s">
        <v>66</v>
      </c>
      <c r="E13" s="10" t="s">
        <v>68</v>
      </c>
      <c r="F13" s="10" t="s">
        <v>76</v>
      </c>
      <c r="G13" s="24">
        <v>36</v>
      </c>
      <c r="H13" s="24">
        <v>0</v>
      </c>
      <c r="I13" s="11">
        <v>1766983225</v>
      </c>
    </row>
    <row r="14" spans="1:9" x14ac:dyDescent="0.25">
      <c r="A14" s="11">
        <v>13</v>
      </c>
      <c r="B14" s="11" t="s">
        <v>20</v>
      </c>
      <c r="C14" s="10" t="s">
        <v>47</v>
      </c>
      <c r="D14" s="10" t="s">
        <v>66</v>
      </c>
      <c r="E14" s="10" t="s">
        <v>68</v>
      </c>
      <c r="F14" s="10" t="s">
        <v>76</v>
      </c>
      <c r="G14" s="24">
        <v>59</v>
      </c>
      <c r="H14" s="24">
        <v>11</v>
      </c>
      <c r="I14" s="11">
        <v>1719918034</v>
      </c>
    </row>
    <row r="15" spans="1:9" x14ac:dyDescent="0.25">
      <c r="A15" s="11">
        <v>14</v>
      </c>
      <c r="B15" s="11" t="s">
        <v>25</v>
      </c>
      <c r="C15" s="10" t="s">
        <v>58</v>
      </c>
      <c r="D15" s="10" t="s">
        <v>66</v>
      </c>
      <c r="E15" s="10" t="s">
        <v>67</v>
      </c>
      <c r="F15" s="10" t="s">
        <v>83</v>
      </c>
      <c r="G15" s="24">
        <v>97</v>
      </c>
      <c r="H15" s="24">
        <v>24</v>
      </c>
      <c r="I15" s="11">
        <v>1741620000</v>
      </c>
    </row>
    <row r="16" spans="1:9" x14ac:dyDescent="0.25">
      <c r="A16" s="11">
        <v>15</v>
      </c>
      <c r="B16" s="11" t="s">
        <v>44</v>
      </c>
      <c r="C16" s="10" t="s">
        <v>59</v>
      </c>
      <c r="D16" s="10" t="s">
        <v>60</v>
      </c>
      <c r="E16" s="10" t="s">
        <v>74</v>
      </c>
      <c r="F16" s="10" t="s">
        <v>80</v>
      </c>
      <c r="G16" s="24">
        <v>219</v>
      </c>
      <c r="H16" s="24">
        <v>11</v>
      </c>
      <c r="I16" s="11">
        <v>1810593131</v>
      </c>
    </row>
    <row r="18" spans="7:8" x14ac:dyDescent="0.25">
      <c r="G18" s="4"/>
      <c r="H18" s="4"/>
    </row>
    <row r="19" spans="7:8" x14ac:dyDescent="0.25">
      <c r="G19" s="4"/>
      <c r="H19" s="4"/>
    </row>
    <row r="20" spans="7:8" x14ac:dyDescent="0.25">
      <c r="G20" s="4"/>
      <c r="H20" s="4"/>
    </row>
  </sheetData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90" zoomScaleNormal="90" workbookViewId="0">
      <selection activeCell="E22" sqref="E22"/>
    </sheetView>
  </sheetViews>
  <sheetFormatPr defaultColWidth="8.85546875" defaultRowHeight="12.75" x14ac:dyDescent="0.2"/>
  <cols>
    <col min="1" max="1" width="6.42578125" style="7" customWidth="1"/>
    <col min="2" max="2" width="21.7109375" style="7" customWidth="1"/>
    <col min="3" max="3" width="10.28515625" style="3" customWidth="1"/>
    <col min="4" max="4" width="12.42578125" style="7" customWidth="1"/>
    <col min="5" max="5" width="12" style="7" customWidth="1"/>
    <col min="6" max="6" width="9.85546875" style="7" customWidth="1"/>
    <col min="7" max="7" width="3.7109375" style="7" customWidth="1"/>
    <col min="8" max="8" width="20.7109375" style="7" bestFit="1" customWidth="1"/>
    <col min="9" max="9" width="8.85546875" style="7"/>
    <col min="10" max="11" width="13.7109375" style="7" customWidth="1"/>
    <col min="12" max="12" width="6.7109375" style="7" customWidth="1"/>
    <col min="13" max="16384" width="8.85546875" style="7"/>
  </cols>
  <sheetData>
    <row r="1" spans="2:15" x14ac:dyDescent="0.2">
      <c r="B1" s="23" t="s">
        <v>43</v>
      </c>
    </row>
    <row r="2" spans="2:15" x14ac:dyDescent="0.2">
      <c r="B2" s="23" t="s">
        <v>5</v>
      </c>
      <c r="G2" s="16"/>
      <c r="H2" s="8"/>
      <c r="I2" s="16"/>
      <c r="J2" s="16"/>
      <c r="K2" s="16"/>
      <c r="L2" s="16"/>
      <c r="M2" s="8"/>
      <c r="N2" s="16"/>
      <c r="O2" s="16"/>
    </row>
    <row r="3" spans="2:15" x14ac:dyDescent="0.2">
      <c r="B3" s="15" t="s">
        <v>33</v>
      </c>
      <c r="C3" s="15" t="s">
        <v>32</v>
      </c>
      <c r="D3" s="15" t="s">
        <v>40</v>
      </c>
      <c r="E3" s="15" t="s">
        <v>41</v>
      </c>
      <c r="F3" s="15" t="s">
        <v>42</v>
      </c>
      <c r="G3" s="17"/>
      <c r="H3" s="17"/>
      <c r="I3" s="17"/>
      <c r="J3" s="17"/>
      <c r="K3" s="16"/>
      <c r="L3" s="17"/>
      <c r="M3" s="17"/>
      <c r="N3" s="17"/>
      <c r="O3" s="17"/>
    </row>
    <row r="4" spans="2:15" x14ac:dyDescent="0.2">
      <c r="B4" s="11" t="s">
        <v>26</v>
      </c>
      <c r="C4" s="11" t="e">
        <f>COUNTIFS(#REF!,"&gt;=3000000",#REF!,"EO")</f>
        <v>#REF!</v>
      </c>
      <c r="D4" s="19" t="e">
        <f>SUMIFS(#REF!,#REF!,"&gt;=3000000",#REF!,"EO")</f>
        <v>#REF!</v>
      </c>
      <c r="E4" s="19" t="e">
        <f>SUMIFS(#REF!,#REF!,"&gt;=3000000",#REF!,"EO")</f>
        <v>#REF!</v>
      </c>
      <c r="F4" s="12">
        <f>IFERROR(E4/D4,0)</f>
        <v>0</v>
      </c>
      <c r="G4" s="8"/>
      <c r="H4" s="8"/>
      <c r="I4" s="16"/>
      <c r="J4" s="16"/>
      <c r="K4" s="16"/>
      <c r="L4" s="8"/>
      <c r="M4" s="8"/>
      <c r="N4" s="16"/>
      <c r="O4" s="16"/>
    </row>
    <row r="5" spans="2:15" x14ac:dyDescent="0.2">
      <c r="B5" s="11" t="s">
        <v>27</v>
      </c>
      <c r="C5" s="11" t="e">
        <f>COUNTIFS(#REF!,"&gt;=1500000",#REF!,"&lt;3000000",#REF!,"EO")</f>
        <v>#REF!</v>
      </c>
      <c r="D5" s="19" t="e">
        <f>SUMIFS(#REF!,#REF!,"&gt;=1500000",#REF!,"&lt;3000000",#REF!,"EO")</f>
        <v>#REF!</v>
      </c>
      <c r="E5" s="19" t="e">
        <f>SUMIFS(#REF!,#REF!,"&gt;=1500000",#REF!,"&lt;3000000",#REF!,"EO")</f>
        <v>#REF!</v>
      </c>
      <c r="F5" s="12">
        <f t="shared" ref="F5:F9" si="0">IFERROR(E5/D5,0)</f>
        <v>0</v>
      </c>
      <c r="G5" s="8"/>
      <c r="H5" s="8"/>
      <c r="I5" s="16"/>
      <c r="J5" s="16"/>
      <c r="K5" s="16"/>
      <c r="L5" s="8"/>
      <c r="M5" s="8"/>
      <c r="N5" s="16"/>
      <c r="O5" s="16"/>
    </row>
    <row r="6" spans="2:15" x14ac:dyDescent="0.2">
      <c r="B6" s="11" t="s">
        <v>28</v>
      </c>
      <c r="C6" s="11" t="e">
        <f>COUNTIFS(#REF!,"&gt;=700000",#REF!,"&lt;1500000",#REF!,"EO")</f>
        <v>#REF!</v>
      </c>
      <c r="D6" s="19" t="e">
        <f>SUMIFS(#REF!,#REF!,"&gt;=700000",#REF!,"&lt;1500000",#REF!,"EO")</f>
        <v>#REF!</v>
      </c>
      <c r="E6" s="19" t="e">
        <f>SUMIFS(#REF!,#REF!,"&gt;=700000",#REF!,"&lt;1500000",#REF!,"EO")</f>
        <v>#REF!</v>
      </c>
      <c r="F6" s="12">
        <f t="shared" si="0"/>
        <v>0</v>
      </c>
      <c r="G6" s="8"/>
      <c r="H6" s="8"/>
      <c r="I6" s="16"/>
      <c r="J6" s="16"/>
      <c r="K6" s="16"/>
      <c r="L6" s="8"/>
      <c r="M6" s="8"/>
      <c r="N6" s="16"/>
      <c r="O6" s="16"/>
    </row>
    <row r="7" spans="2:15" x14ac:dyDescent="0.2">
      <c r="B7" s="11" t="s">
        <v>29</v>
      </c>
      <c r="C7" s="11" t="e">
        <f>COUNTIFS(#REF!,"&gt;=300000",#REF!,"&lt;700000",#REF!,"EO")</f>
        <v>#REF!</v>
      </c>
      <c r="D7" s="19" t="e">
        <f>SUMIFS(#REF!,#REF!,"&gt;=300000",#REF!,"&lt;700000",#REF!,"EO")</f>
        <v>#REF!</v>
      </c>
      <c r="E7" s="19" t="e">
        <f>SUMIFS(#REF!,#REF!,"&gt;=300000",#REF!,"&lt;700000",#REF!,"EO")</f>
        <v>#REF!</v>
      </c>
      <c r="F7" s="12">
        <f t="shared" si="0"/>
        <v>0</v>
      </c>
      <c r="G7" s="8"/>
      <c r="H7" s="8"/>
      <c r="I7" s="16"/>
      <c r="J7" s="16"/>
      <c r="K7" s="16"/>
      <c r="L7" s="8"/>
      <c r="M7" s="8"/>
      <c r="N7" s="16"/>
      <c r="O7" s="16"/>
    </row>
    <row r="8" spans="2:15" x14ac:dyDescent="0.2">
      <c r="B8" s="11" t="s">
        <v>30</v>
      </c>
      <c r="C8" s="11" t="e">
        <f>COUNTIFS(#REF!,"&gt;=100000",#REF!,"&lt;300000",#REF!,"EO")</f>
        <v>#REF!</v>
      </c>
      <c r="D8" s="19" t="e">
        <f>SUMIFS(#REF!,#REF!,"&gt;=100000",#REF!,"&lt;300000",#REF!,"EO")</f>
        <v>#REF!</v>
      </c>
      <c r="E8" s="19" t="e">
        <f>SUMIFS(#REF!,#REF!,"&gt;=100000",#REF!,"&lt;300000",#REF!,"EO")</f>
        <v>#REF!</v>
      </c>
      <c r="F8" s="12">
        <f t="shared" si="0"/>
        <v>0</v>
      </c>
      <c r="G8" s="8"/>
      <c r="H8" s="8"/>
      <c r="I8" s="16"/>
      <c r="J8" s="16"/>
      <c r="K8" s="16"/>
      <c r="L8" s="8"/>
      <c r="M8" s="8"/>
      <c r="N8" s="16"/>
      <c r="O8" s="16"/>
    </row>
    <row r="9" spans="2:15" x14ac:dyDescent="0.2">
      <c r="B9" s="11" t="s">
        <v>31</v>
      </c>
      <c r="C9" s="11" t="e">
        <f>COUNTIFS(#REF!,"&lt;100000",#REF!,"EO")</f>
        <v>#REF!</v>
      </c>
      <c r="D9" s="19" t="e">
        <f>SUMIFS(#REF!,#REF!,"&lt;100000",#REF!,"EO")</f>
        <v>#REF!</v>
      </c>
      <c r="E9" s="19" t="e">
        <f>SUMIFS(#REF!,#REF!,"&lt;100000",#REF!,"EO")</f>
        <v>#REF!</v>
      </c>
      <c r="F9" s="12">
        <f t="shared" si="0"/>
        <v>0</v>
      </c>
      <c r="G9" s="8"/>
      <c r="H9" s="8"/>
      <c r="I9" s="16"/>
      <c r="J9" s="16"/>
      <c r="K9" s="16"/>
      <c r="L9" s="8"/>
      <c r="M9" s="8"/>
      <c r="N9" s="16"/>
      <c r="O9" s="16"/>
    </row>
    <row r="10" spans="2:15" x14ac:dyDescent="0.2">
      <c r="B10" s="13" t="s">
        <v>21</v>
      </c>
      <c r="C10" s="15" t="e">
        <f>SUM(C4:C9)</f>
        <v>#REF!</v>
      </c>
      <c r="D10" s="20" t="e">
        <f t="shared" ref="D10:E10" si="1">SUM(D4:D9)</f>
        <v>#REF!</v>
      </c>
      <c r="E10" s="20" t="e">
        <f t="shared" si="1"/>
        <v>#REF!</v>
      </c>
      <c r="F10" s="21">
        <f>IFERROR(E10/D10,0)</f>
        <v>0</v>
      </c>
      <c r="G10" s="14"/>
      <c r="H10" s="17"/>
      <c r="I10" s="18"/>
      <c r="J10" s="18"/>
      <c r="K10" s="16"/>
      <c r="L10" s="14"/>
      <c r="M10" s="17"/>
      <c r="N10" s="18"/>
      <c r="O10" s="18"/>
    </row>
    <row r="12" spans="2:15" x14ac:dyDescent="0.2">
      <c r="B12" s="23" t="s">
        <v>6</v>
      </c>
      <c r="H12" s="23" t="s">
        <v>7</v>
      </c>
      <c r="I12" s="3"/>
    </row>
    <row r="13" spans="2:15" x14ac:dyDescent="0.2">
      <c r="B13" s="15" t="s">
        <v>33</v>
      </c>
      <c r="C13" s="15" t="s">
        <v>32</v>
      </c>
      <c r="D13" s="15" t="s">
        <v>40</v>
      </c>
      <c r="E13" s="15" t="s">
        <v>41</v>
      </c>
      <c r="F13" s="15" t="s">
        <v>42</v>
      </c>
      <c r="H13" s="15" t="s">
        <v>33</v>
      </c>
      <c r="I13" s="15" t="s">
        <v>32</v>
      </c>
      <c r="J13" s="15" t="s">
        <v>40</v>
      </c>
      <c r="K13" s="15" t="s">
        <v>41</v>
      </c>
      <c r="L13" s="15" t="s">
        <v>42</v>
      </c>
    </row>
    <row r="14" spans="2:15" x14ac:dyDescent="0.2">
      <c r="B14" s="11" t="s">
        <v>34</v>
      </c>
      <c r="C14" s="11" t="e">
        <f>COUNTIFS(#REF!,"&gt;=550000",#REF!,"SIS")</f>
        <v>#REF!</v>
      </c>
      <c r="D14" s="19" t="e">
        <f>SUMIFS(#REF!,#REF!,"&gt;=550000",#REF!,"SIS")</f>
        <v>#REF!</v>
      </c>
      <c r="E14" s="19" t="e">
        <f>SUMIFS(#REF!,#REF!,"&gt;=550000",#REF!,"SIS")</f>
        <v>#REF!</v>
      </c>
      <c r="F14" s="12">
        <f>IFERROR(E14/D14,0)</f>
        <v>0</v>
      </c>
      <c r="H14" s="11" t="s">
        <v>34</v>
      </c>
      <c r="I14" s="11" t="e">
        <f>COUNTIFS(#REF!,"&gt;=550000",#REF!,"GO")</f>
        <v>#REF!</v>
      </c>
      <c r="J14" s="19" t="e">
        <f>SUMIFS(#REF!,#REF!,"&gt;=550000",#REF!,"GO")</f>
        <v>#REF!</v>
      </c>
      <c r="K14" s="19" t="e">
        <f>SUMIFS(#REF!,#REF!,"&gt;=550000",#REF!,"GO")</f>
        <v>#REF!</v>
      </c>
      <c r="L14" s="12">
        <f>IFERROR(K14/J14,0)</f>
        <v>0</v>
      </c>
    </row>
    <row r="15" spans="2:15" x14ac:dyDescent="0.2">
      <c r="B15" s="11" t="s">
        <v>35</v>
      </c>
      <c r="C15" s="11" t="e">
        <f>COUNTIFS(#REF!,"&gt;=400000",#REF!,"&lt;550000",#REF!,"SIS")</f>
        <v>#REF!</v>
      </c>
      <c r="D15" s="19" t="e">
        <f>SUMIFS(#REF!,#REF!,"&gt;=400000",#REF!,"&lt;550000",#REF!,"SIS")</f>
        <v>#REF!</v>
      </c>
      <c r="E15" s="19" t="e">
        <f>SUMIFS(#REF!,#REF!,"&gt;=400000",#REF!,"&lt;550000",#REF!,"SIS")</f>
        <v>#REF!</v>
      </c>
      <c r="F15" s="12">
        <f t="shared" ref="F15:F19" si="2">IFERROR(E15/D15,0)</f>
        <v>0</v>
      </c>
      <c r="H15" s="11" t="s">
        <v>35</v>
      </c>
      <c r="I15" s="11" t="e">
        <f>COUNTIFS(#REF!,"&gt;=400000",#REF!,"&lt;550000",#REF!,"GO")</f>
        <v>#REF!</v>
      </c>
      <c r="J15" s="19" t="e">
        <f>SUMIFS(#REF!,#REF!,"&gt;=400000",#REF!,"&lt;550000",#REF!,"GO")</f>
        <v>#REF!</v>
      </c>
      <c r="K15" s="19" t="e">
        <f>SUMIFS(#REF!,#REF!,"&gt;=400000",#REF!,"&lt;550000",#REF!,"GO")</f>
        <v>#REF!</v>
      </c>
      <c r="L15" s="12">
        <f t="shared" ref="L15:L19" si="3">IFERROR(K15/J15,0)</f>
        <v>0</v>
      </c>
    </row>
    <row r="16" spans="2:15" x14ac:dyDescent="0.2">
      <c r="B16" s="11" t="s">
        <v>36</v>
      </c>
      <c r="C16" s="11" t="e">
        <f>COUNTIFS(#REF!,"&gt;=200000",#REF!,"&lt;400000",#REF!,"SIS")</f>
        <v>#REF!</v>
      </c>
      <c r="D16" s="19" t="e">
        <f>SUMIFS(#REF!,#REF!,"&gt;=200000",#REF!,"&lt;400000",#REF!,"SIS")</f>
        <v>#REF!</v>
      </c>
      <c r="E16" s="19" t="e">
        <f>SUMIFS(#REF!,#REF!,"&gt;=200000",#REF!,"&lt;400000",#REF!,"SIS")</f>
        <v>#REF!</v>
      </c>
      <c r="F16" s="12">
        <f t="shared" si="2"/>
        <v>0</v>
      </c>
      <c r="H16" s="11" t="s">
        <v>36</v>
      </c>
      <c r="I16" s="11" t="e">
        <f>COUNTIFS(#REF!,"&gt;=200000",#REF!,"&lt;400000",#REF!,"GO")</f>
        <v>#REF!</v>
      </c>
      <c r="J16" s="19" t="e">
        <f>SUMIFS(#REF!,#REF!,"&gt;=200000",#REF!,"&lt;400000",#REF!,"GO")</f>
        <v>#REF!</v>
      </c>
      <c r="K16" s="19" t="e">
        <f>SUMIFS(#REF!,#REF!,"&gt;=200000",#REF!,"&lt;400000",#REF!,"GO")</f>
        <v>#REF!</v>
      </c>
      <c r="L16" s="12">
        <f t="shared" si="3"/>
        <v>0</v>
      </c>
    </row>
    <row r="17" spans="2:12" x14ac:dyDescent="0.2">
      <c r="B17" s="11" t="s">
        <v>37</v>
      </c>
      <c r="C17" s="11" t="e">
        <f>COUNTIFS(#REF!,"&gt;=100000",#REF!,"&lt;200000",#REF!,"SIS")</f>
        <v>#REF!</v>
      </c>
      <c r="D17" s="19" t="e">
        <f>SUMIFS(#REF!,#REF!,"&gt;=100000",#REF!,"&lt;200000",#REF!,"SIS")</f>
        <v>#REF!</v>
      </c>
      <c r="E17" s="19" t="e">
        <f>SUMIFS(#REF!,#REF!,"&gt;=100000",#REF!,"&lt;200000",#REF!,"SIS")</f>
        <v>#REF!</v>
      </c>
      <c r="F17" s="12">
        <f t="shared" si="2"/>
        <v>0</v>
      </c>
      <c r="H17" s="11" t="s">
        <v>37</v>
      </c>
      <c r="I17" s="11" t="e">
        <f>COUNTIFS(#REF!,"&gt;=100000",#REF!,"&lt;200000",#REF!,"GO")</f>
        <v>#REF!</v>
      </c>
      <c r="J17" s="19" t="e">
        <f>SUMIFS(#REF!,#REF!,"&gt;=100000",#REF!,"&lt;200000",#REF!,"GO")</f>
        <v>#REF!</v>
      </c>
      <c r="K17" s="19" t="e">
        <f>SUMIFS(#REF!,#REF!,"&gt;=100000",#REF!,"&lt;200000",#REF!,"GO")</f>
        <v>#REF!</v>
      </c>
      <c r="L17" s="12">
        <f t="shared" si="3"/>
        <v>0</v>
      </c>
    </row>
    <row r="18" spans="2:12" x14ac:dyDescent="0.2">
      <c r="B18" s="11" t="s">
        <v>38</v>
      </c>
      <c r="C18" s="11" t="e">
        <f>COUNTIFS(#REF!,"&gt;=25000",#REF!,"&lt;100000",#REF!,"SIS")</f>
        <v>#REF!</v>
      </c>
      <c r="D18" s="19" t="e">
        <f>SUMIFS(#REF!,#REF!,"&gt;=25000",#REF!,"&lt;100000",#REF!,"SIS")</f>
        <v>#REF!</v>
      </c>
      <c r="E18" s="19" t="e">
        <f>SUMIFS(#REF!,#REF!,"&gt;=25000",#REF!,"&lt;100000",#REF!,"SIS")</f>
        <v>#REF!</v>
      </c>
      <c r="F18" s="12">
        <f t="shared" si="2"/>
        <v>0</v>
      </c>
      <c r="H18" s="11" t="s">
        <v>38</v>
      </c>
      <c r="I18" s="11" t="e">
        <f>COUNTIFS(#REF!,"&gt;=25000",#REF!,"&lt;100000",#REF!,"GO")</f>
        <v>#REF!</v>
      </c>
      <c r="J18" s="19" t="e">
        <f>SUMIFS(#REF!,#REF!,"&gt;=25000",#REF!,"&lt;100000",#REF!,"GO")</f>
        <v>#REF!</v>
      </c>
      <c r="K18" s="19" t="e">
        <f>SUMIFS(#REF!,#REF!,"&gt;=25000",#REF!,"&lt;100000",#REF!,"GO")</f>
        <v>#REF!</v>
      </c>
      <c r="L18" s="12">
        <f t="shared" si="3"/>
        <v>0</v>
      </c>
    </row>
    <row r="19" spans="2:12" x14ac:dyDescent="0.2">
      <c r="B19" s="11" t="s">
        <v>39</v>
      </c>
      <c r="C19" s="11" t="e">
        <f>COUNTIFS(#REF!,"&lt;25000",#REF!,"SIS")</f>
        <v>#REF!</v>
      </c>
      <c r="D19" s="19" t="e">
        <f>SUMIFS(#REF!,#REF!,"&lt;25000",#REF!,"SIS")</f>
        <v>#REF!</v>
      </c>
      <c r="E19" s="19" t="e">
        <f>SUMIFS(#REF!,#REF!,"&lt;25000",#REF!,"SIS")</f>
        <v>#REF!</v>
      </c>
      <c r="F19" s="12">
        <f t="shared" si="2"/>
        <v>0</v>
      </c>
      <c r="H19" s="11" t="s">
        <v>39</v>
      </c>
      <c r="I19" s="11" t="e">
        <f>COUNTIFS(#REF!,"&lt;25000",#REF!,"GO")</f>
        <v>#REF!</v>
      </c>
      <c r="J19" s="19" t="e">
        <f>SUMIFS(#REF!,#REF!,"&lt;25000",#REF!,"GO")</f>
        <v>#REF!</v>
      </c>
      <c r="K19" s="19" t="e">
        <f>SUMIFS(#REF!,#REF!,"&lt;25000",#REF!,"GO")</f>
        <v>#REF!</v>
      </c>
      <c r="L19" s="12">
        <f t="shared" si="3"/>
        <v>0</v>
      </c>
    </row>
    <row r="20" spans="2:12" x14ac:dyDescent="0.2">
      <c r="B20" s="13" t="s">
        <v>21</v>
      </c>
      <c r="C20" s="15" t="e">
        <f>SUM(C14:C19)</f>
        <v>#REF!</v>
      </c>
      <c r="D20" s="22" t="e">
        <f>SUM(D14:D19)</f>
        <v>#REF!</v>
      </c>
      <c r="E20" s="22" t="e">
        <f>SUM(E14:E19)</f>
        <v>#REF!</v>
      </c>
      <c r="F20" s="21">
        <f>IFERROR(E20/D20,0)</f>
        <v>0</v>
      </c>
      <c r="H20" s="13" t="s">
        <v>21</v>
      </c>
      <c r="I20" s="15" t="e">
        <f>SUM(I14:I19)</f>
        <v>#REF!</v>
      </c>
      <c r="J20" s="22" t="e">
        <f>SUM(J14:J19)</f>
        <v>#REF!</v>
      </c>
      <c r="K20" s="22" t="e">
        <f>SUM(K14:K19)</f>
        <v>#REF!</v>
      </c>
      <c r="L20" s="21">
        <f>IFERROR(K20/J20,0)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RBM bkash fail</vt:lpstr>
      <vt:lpstr>Slab wise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2021-04-26T06:43:56Z</dcterms:modified>
</cp:coreProperties>
</file>