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style8.xml" ContentType="application/vnd.ms-office.chartstyle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6.xml" ContentType="application/vnd.ms-office.chartstyle+xml"/>
  <Override PartName="/xl/charts/style7.xml" ContentType="application/vnd.ms-office.chartsty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4.xml" ContentType="application/vnd.ms-office.chartstyle+xml"/>
  <Override PartName="/xl/charts/style5.xml" ContentType="application/vnd.ms-office.chartstyle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olors8.xml" ContentType="application/vnd.ms-office.chartcolorstyle+xml"/>
  <Override PartName="/xl/charts/colors9.xml" ContentType="application/vnd.ms-office.chartcolorstyle+xml"/>
  <Override PartName="/xl/charts/style2.xml" ContentType="application/vnd.ms-office.chartstyle+xml"/>
  <Override PartName="/xl/charts/style3.xml" ContentType="application/vnd.ms-office.chartstyle+xml"/>
  <Override PartName="/xl/charts/style1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/colors6.xml" ContentType="application/vnd.ms-office.chartcolorstyle+xml"/>
  <Override PartName="/xl/charts/colors7.xml" ContentType="application/vnd.ms-office.chartcolorstyle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charts/colors4.xml" ContentType="application/vnd.ms-office.chartcolorstyle+xml"/>
  <Override PartName="/xl/charts/colors5.xml" ContentType="application/vnd.ms-office.chartcolorstyle+xml"/>
  <Override PartName="/xl/sharedStrings.xml" ContentType="application/vnd.openxmlformats-officedocument.spreadsheetml.sharedStrings+xml"/>
  <Override PartName="/xl/charts/colors2.xml" ContentType="application/vnd.ms-office.chartcolorstyle+xml"/>
  <Override PartName="/xl/charts/colors3.xml" ContentType="application/vnd.ms-office.chartcolorstyle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docProps/core.xml" ContentType="application/vnd.openxmlformats-package.core-properties+xml"/>
  <Default Extension="bin" ContentType="application/vnd.openxmlformats-officedocument.spreadsheetml.printerSettings"/>
  <Override PartName="/xl/charts/chart7.xml" ContentType="application/vnd.openxmlformats-officedocument.drawingml.chart+xml"/>
  <Override PartName="/xl/charts/style9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defaultThemeVersion="124226"/>
  <bookViews>
    <workbookView xWindow="360" yWindow="675" windowWidth="14355" windowHeight="6885" tabRatio="891" activeTab="1"/>
  </bookViews>
  <sheets>
    <sheet name="At a Glance" sheetId="7" r:id="rId1"/>
    <sheet name="GA" sheetId="1" r:id="rId2"/>
    <sheet name="Secondary" sheetId="8" r:id="rId3"/>
    <sheet name="Scratch Card" sheetId="11" r:id="rId4"/>
    <sheet name="Air-time" sheetId="10" r:id="rId5"/>
    <sheet name="Tertiary" sheetId="9" r:id="rId6"/>
    <sheet name="C2C_C2S_Gap" sheetId="6" r:id="rId7"/>
    <sheet name="Graph" sheetId="12" r:id="rId8"/>
    <sheet name="Data Pack Upsell" sheetId="15" r:id="rId9"/>
    <sheet name="Revenue" sheetId="13" r:id="rId10"/>
    <sheet name="Chart" sheetId="16" r:id="rId11"/>
    <sheet name="DTR Calculation" sheetId="17" r:id="rId12"/>
  </sheets>
  <definedNames>
    <definedName name="_xlnm._FilterDatabase" localSheetId="4" hidden="1">'Air-time'!$A$2:$O$85</definedName>
    <definedName name="_xlnm._FilterDatabase" localSheetId="6" hidden="1">'C2C_C2S_Gap'!$A$2:$I$85</definedName>
    <definedName name="_xlnm._FilterDatabase" localSheetId="8" hidden="1">'Data Pack Upsell'!$A$2:$K$85</definedName>
    <definedName name="_xlnm._FilterDatabase" localSheetId="11" hidden="1">'DTR Calculation'!$A$1:$L$84</definedName>
    <definedName name="_xlnm._FilterDatabase" localSheetId="1" hidden="1">GA!$A$2:$T$85</definedName>
    <definedName name="_xlnm._FilterDatabase" localSheetId="3" hidden="1">'Scratch Card'!$A$2:$L$85</definedName>
    <definedName name="_xlnm._FilterDatabase" localSheetId="2" hidden="1">Secondary!$A$2:$L$85</definedName>
    <definedName name="_xlnm._FilterDatabase" localSheetId="5" hidden="1">Tertiary!$A$2:$K$85</definedName>
  </definedNames>
  <calcPr calcId="124519"/>
</workbook>
</file>

<file path=xl/calcChain.xml><?xml version="1.0" encoding="utf-8"?>
<calcChain xmlns="http://schemas.openxmlformats.org/spreadsheetml/2006/main">
  <c r="H43" i="17"/>
  <c r="I4" i="15" l="1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3"/>
  <c r="E33" i="11" l="1"/>
  <c r="Q41" i="12" l="1"/>
  <c r="R31" i="1" l="1"/>
  <c r="R32"/>
  <c r="R33"/>
  <c r="R34"/>
  <c r="R35"/>
  <c r="R36"/>
  <c r="R37"/>
  <c r="R38"/>
  <c r="R39"/>
  <c r="R40"/>
  <c r="R41"/>
  <c r="R42"/>
  <c r="R43"/>
  <c r="R44"/>
  <c r="Q33"/>
  <c r="Q34"/>
  <c r="Q35"/>
  <c r="Q36"/>
  <c r="Q37"/>
  <c r="Q38"/>
  <c r="Q39"/>
  <c r="Q40"/>
  <c r="Q41"/>
  <c r="Q42"/>
  <c r="Q43"/>
  <c r="Q44"/>
  <c r="Q45"/>
  <c r="K31"/>
  <c r="K32"/>
  <c r="K33"/>
  <c r="K34"/>
  <c r="K35"/>
  <c r="K36"/>
  <c r="K37"/>
  <c r="K38"/>
  <c r="K39"/>
  <c r="K40"/>
  <c r="K41"/>
  <c r="K42"/>
  <c r="K43"/>
  <c r="K44"/>
  <c r="H32"/>
  <c r="H33"/>
  <c r="H34"/>
  <c r="H35"/>
  <c r="H36"/>
  <c r="H37"/>
  <c r="H38"/>
  <c r="H39"/>
  <c r="H40"/>
  <c r="H41"/>
  <c r="H42"/>
  <c r="H43"/>
  <c r="H44"/>
  <c r="H45"/>
  <c r="K31" i="8"/>
  <c r="K32"/>
  <c r="M32" s="1"/>
  <c r="N32" s="1"/>
  <c r="K33"/>
  <c r="M33" s="1"/>
  <c r="N33" s="1"/>
  <c r="K34"/>
  <c r="M34" s="1"/>
  <c r="N34" s="1"/>
  <c r="K35"/>
  <c r="M35" s="1"/>
  <c r="N35" s="1"/>
  <c r="K36"/>
  <c r="M36" s="1"/>
  <c r="N36" s="1"/>
  <c r="K37"/>
  <c r="M37" s="1"/>
  <c r="N37" s="1"/>
  <c r="K38"/>
  <c r="M38" s="1"/>
  <c r="N38" s="1"/>
  <c r="K39"/>
  <c r="M39" s="1"/>
  <c r="N39" s="1"/>
  <c r="K40"/>
  <c r="M40" s="1"/>
  <c r="N40" s="1"/>
  <c r="K41"/>
  <c r="M41" s="1"/>
  <c r="N41" s="1"/>
  <c r="K42"/>
  <c r="M42" s="1"/>
  <c r="N42" s="1"/>
  <c r="K43"/>
  <c r="M43" s="1"/>
  <c r="N43" s="1"/>
  <c r="K44"/>
  <c r="M44" s="1"/>
  <c r="N44" s="1"/>
  <c r="J31"/>
  <c r="J32"/>
  <c r="J33"/>
  <c r="J34"/>
  <c r="J35"/>
  <c r="J36"/>
  <c r="J37"/>
  <c r="J38"/>
  <c r="J39"/>
  <c r="J40"/>
  <c r="J41"/>
  <c r="J42"/>
  <c r="J43"/>
  <c r="J44"/>
  <c r="J45"/>
  <c r="H32"/>
  <c r="H33"/>
  <c r="H34"/>
  <c r="H35"/>
  <c r="H36"/>
  <c r="H37"/>
  <c r="H38"/>
  <c r="H39"/>
  <c r="H40"/>
  <c r="H41"/>
  <c r="H42"/>
  <c r="H43"/>
  <c r="H44"/>
  <c r="H45"/>
  <c r="G31"/>
  <c r="G32"/>
  <c r="G33"/>
  <c r="G34"/>
  <c r="G35"/>
  <c r="G36"/>
  <c r="G37"/>
  <c r="G38"/>
  <c r="G39"/>
  <c r="G40"/>
  <c r="G41"/>
  <c r="G42"/>
  <c r="G43"/>
  <c r="G44"/>
  <c r="G45"/>
  <c r="K31" i="11"/>
  <c r="M31" s="1"/>
  <c r="N31" s="1"/>
  <c r="K32"/>
  <c r="M32" s="1"/>
  <c r="N32" s="1"/>
  <c r="K33"/>
  <c r="M33" s="1"/>
  <c r="N33" s="1"/>
  <c r="K34"/>
  <c r="M34" s="1"/>
  <c r="N34" s="1"/>
  <c r="K35"/>
  <c r="M35" s="1"/>
  <c r="N35" s="1"/>
  <c r="K36"/>
  <c r="M36" s="1"/>
  <c r="N36" s="1"/>
  <c r="K37"/>
  <c r="M37" s="1"/>
  <c r="N37" s="1"/>
  <c r="K38"/>
  <c r="M38" s="1"/>
  <c r="N38" s="1"/>
  <c r="K39"/>
  <c r="M39" s="1"/>
  <c r="N39" s="1"/>
  <c r="K40"/>
  <c r="M40" s="1"/>
  <c r="N40" s="1"/>
  <c r="K41"/>
  <c r="M41" s="1"/>
  <c r="N41" s="1"/>
  <c r="K42"/>
  <c r="M42" s="1"/>
  <c r="N42" s="1"/>
  <c r="K43"/>
  <c r="M43" s="1"/>
  <c r="N43" s="1"/>
  <c r="K44"/>
  <c r="M44" s="1"/>
  <c r="N44" s="1"/>
  <c r="K45"/>
  <c r="M45" s="1"/>
  <c r="N45" s="1"/>
  <c r="J32"/>
  <c r="J33"/>
  <c r="J34"/>
  <c r="J35"/>
  <c r="J36"/>
  <c r="J37"/>
  <c r="J38"/>
  <c r="J39"/>
  <c r="J40"/>
  <c r="J41"/>
  <c r="J42"/>
  <c r="J43"/>
  <c r="J44"/>
  <c r="H33"/>
  <c r="H34"/>
  <c r="H35"/>
  <c r="H36"/>
  <c r="H37"/>
  <c r="H38"/>
  <c r="H39"/>
  <c r="H40"/>
  <c r="H41"/>
  <c r="H42"/>
  <c r="H43"/>
  <c r="H44"/>
  <c r="G32"/>
  <c r="G33"/>
  <c r="G34"/>
  <c r="G35"/>
  <c r="G36"/>
  <c r="G37"/>
  <c r="G38"/>
  <c r="G39"/>
  <c r="G40"/>
  <c r="G41"/>
  <c r="G42"/>
  <c r="G43"/>
  <c r="G44"/>
  <c r="L31" i="10"/>
  <c r="L32"/>
  <c r="L33"/>
  <c r="L34"/>
  <c r="L35"/>
  <c r="L36"/>
  <c r="L37"/>
  <c r="L38"/>
  <c r="L39"/>
  <c r="L40"/>
  <c r="L41"/>
  <c r="L42"/>
  <c r="L43"/>
  <c r="L44"/>
  <c r="L45"/>
  <c r="K32"/>
  <c r="K33"/>
  <c r="K34"/>
  <c r="K35"/>
  <c r="K36"/>
  <c r="K37"/>
  <c r="K38"/>
  <c r="K39"/>
  <c r="K40"/>
  <c r="K41"/>
  <c r="K42"/>
  <c r="K43"/>
  <c r="K44"/>
  <c r="G33"/>
  <c r="G34"/>
  <c r="G35"/>
  <c r="G36"/>
  <c r="G37"/>
  <c r="G38"/>
  <c r="G39"/>
  <c r="G40"/>
  <c r="G41"/>
  <c r="G42"/>
  <c r="G43"/>
  <c r="G44"/>
  <c r="F33"/>
  <c r="F34"/>
  <c r="F35"/>
  <c r="F36"/>
  <c r="F37"/>
  <c r="F38"/>
  <c r="F39"/>
  <c r="F40"/>
  <c r="F41"/>
  <c r="F42"/>
  <c r="F43"/>
  <c r="F44"/>
  <c r="E33"/>
  <c r="E34"/>
  <c r="E35"/>
  <c r="E36"/>
  <c r="E37"/>
  <c r="E38"/>
  <c r="E39"/>
  <c r="E40"/>
  <c r="E41"/>
  <c r="E42"/>
  <c r="E43"/>
  <c r="E44"/>
  <c r="G32" i="9"/>
  <c r="G33"/>
  <c r="G34"/>
  <c r="G35"/>
  <c r="G36"/>
  <c r="G37"/>
  <c r="G38"/>
  <c r="G39"/>
  <c r="G40"/>
  <c r="G41"/>
  <c r="G42"/>
  <c r="G43"/>
  <c r="G44"/>
  <c r="G33" i="6"/>
  <c r="G34"/>
  <c r="G35"/>
  <c r="G36"/>
  <c r="G37"/>
  <c r="G38"/>
  <c r="G39"/>
  <c r="G40"/>
  <c r="G41"/>
  <c r="G42"/>
  <c r="G43"/>
  <c r="G44"/>
  <c r="D33"/>
  <c r="D34"/>
  <c r="D35"/>
  <c r="D36"/>
  <c r="D37"/>
  <c r="D38"/>
  <c r="D39"/>
  <c r="D40"/>
  <c r="D41"/>
  <c r="D42"/>
  <c r="D43"/>
  <c r="D44"/>
  <c r="D45"/>
  <c r="J33" i="15"/>
  <c r="J34"/>
  <c r="J39"/>
  <c r="J41"/>
  <c r="J42"/>
  <c r="J35"/>
  <c r="J36"/>
  <c r="J37"/>
  <c r="J38"/>
  <c r="J40"/>
  <c r="J43"/>
  <c r="J44"/>
  <c r="H33"/>
  <c r="H34"/>
  <c r="H35"/>
  <c r="H36"/>
  <c r="H37"/>
  <c r="H38"/>
  <c r="H39"/>
  <c r="H40"/>
  <c r="H41"/>
  <c r="H42"/>
  <c r="H43"/>
  <c r="H44"/>
  <c r="F33"/>
  <c r="F34"/>
  <c r="F35"/>
  <c r="F36"/>
  <c r="F37"/>
  <c r="F38"/>
  <c r="F39"/>
  <c r="F40"/>
  <c r="F41"/>
  <c r="F42"/>
  <c r="F43"/>
  <c r="F44"/>
  <c r="F32" i="17"/>
  <c r="F33"/>
  <c r="F34"/>
  <c r="F35"/>
  <c r="F36"/>
  <c r="F37"/>
  <c r="F38"/>
  <c r="F39"/>
  <c r="F40"/>
  <c r="F41"/>
  <c r="F42"/>
  <c r="F43"/>
  <c r="E32"/>
  <c r="E33"/>
  <c r="E34"/>
  <c r="E35"/>
  <c r="E36"/>
  <c r="E37"/>
  <c r="E38"/>
  <c r="E39"/>
  <c r="E40"/>
  <c r="E41"/>
  <c r="E42"/>
  <c r="E43"/>
  <c r="E31"/>
  <c r="H43" i="10" l="1"/>
  <c r="I43" s="1"/>
  <c r="H33"/>
  <c r="E33" i="6" s="1"/>
  <c r="F33" s="1"/>
  <c r="I33" s="1"/>
  <c r="M41" i="10"/>
  <c r="M33"/>
  <c r="M44"/>
  <c r="M36"/>
  <c r="H38" i="17"/>
  <c r="H39" i="10" s="1"/>
  <c r="I39" s="1"/>
  <c r="N39" s="1"/>
  <c r="P39" s="1"/>
  <c r="Q39" s="1"/>
  <c r="H34" i="17"/>
  <c r="H35" i="10" s="1"/>
  <c r="I35" s="1"/>
  <c r="N35" s="1"/>
  <c r="P35" s="1"/>
  <c r="Q35" s="1"/>
  <c r="H36" i="17"/>
  <c r="H37" i="10" s="1"/>
  <c r="I37" s="1"/>
  <c r="M43"/>
  <c r="M35"/>
  <c r="M37"/>
  <c r="M39"/>
  <c r="M38"/>
  <c r="H33" i="17"/>
  <c r="H34" i="10" s="1"/>
  <c r="I34" s="1"/>
  <c r="H39" i="17"/>
  <c r="H40" i="10" s="1"/>
  <c r="I40" s="1"/>
  <c r="N40" s="1"/>
  <c r="P40" s="1"/>
  <c r="Q40" s="1"/>
  <c r="H41" i="17"/>
  <c r="H42" i="10" s="1"/>
  <c r="I42" s="1"/>
  <c r="N42" s="1"/>
  <c r="P42" s="1"/>
  <c r="Q42" s="1"/>
  <c r="M40"/>
  <c r="M42"/>
  <c r="M34"/>
  <c r="H40" i="17"/>
  <c r="H41" i="10" s="1"/>
  <c r="I41" s="1"/>
  <c r="J41" s="1"/>
  <c r="H37" i="17"/>
  <c r="H38" i="10" s="1"/>
  <c r="I38" s="1"/>
  <c r="J38" s="1"/>
  <c r="H35" i="17"/>
  <c r="H36" i="10" s="1"/>
  <c r="I36" s="1"/>
  <c r="H44"/>
  <c r="I44" s="1"/>
  <c r="J39" l="1"/>
  <c r="J35"/>
  <c r="J43"/>
  <c r="E43" i="6"/>
  <c r="F43" s="1"/>
  <c r="I43" s="1"/>
  <c r="N43" i="10"/>
  <c r="P43" s="1"/>
  <c r="Q43" s="1"/>
  <c r="N34"/>
  <c r="P34" s="1"/>
  <c r="Q34" s="1"/>
  <c r="J34"/>
  <c r="J40"/>
  <c r="J42"/>
  <c r="I33"/>
  <c r="N33" s="1"/>
  <c r="P33" s="1"/>
  <c r="Q33" s="1"/>
  <c r="N36"/>
  <c r="P36" s="1"/>
  <c r="Q36" s="1"/>
  <c r="J36"/>
  <c r="N44"/>
  <c r="P44" s="1"/>
  <c r="Q44" s="1"/>
  <c r="J44"/>
  <c r="N38"/>
  <c r="P38" s="1"/>
  <c r="Q38" s="1"/>
  <c r="N41"/>
  <c r="P41" s="1"/>
  <c r="Q41" s="1"/>
  <c r="J37"/>
  <c r="N37"/>
  <c r="P37" s="1"/>
  <c r="Q37" s="1"/>
  <c r="H33" i="6"/>
  <c r="H43" l="1"/>
  <c r="J33" i="10"/>
  <c r="G45" i="6"/>
  <c r="G46"/>
  <c r="J45" i="15" l="1"/>
  <c r="E42" i="6" l="1"/>
  <c r="F42" s="1"/>
  <c r="H42" l="1"/>
  <c r="I42"/>
  <c r="K75" i="11" l="1"/>
  <c r="K76"/>
  <c r="K77"/>
  <c r="K78"/>
  <c r="K79"/>
  <c r="K80"/>
  <c r="K81"/>
  <c r="K82"/>
  <c r="K83"/>
  <c r="K84"/>
  <c r="K85"/>
  <c r="G76"/>
  <c r="G77"/>
  <c r="G78"/>
  <c r="G79"/>
  <c r="G80"/>
  <c r="G81"/>
  <c r="G82"/>
  <c r="G83"/>
  <c r="G84"/>
  <c r="M76" l="1"/>
  <c r="N76" s="1"/>
  <c r="M79"/>
  <c r="N79" s="1"/>
  <c r="M80"/>
  <c r="N80" s="1"/>
  <c r="G52" i="10" l="1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52"/>
  <c r="F49"/>
  <c r="F50"/>
  <c r="F51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F51" i="17"/>
  <c r="E51"/>
  <c r="J51" i="15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G52" i="6"/>
  <c r="D52"/>
  <c r="G50" i="9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K52" i="10"/>
  <c r="K52" i="11"/>
  <c r="M52" s="1"/>
  <c r="N52" s="1"/>
  <c r="J52"/>
  <c r="H52"/>
  <c r="G52"/>
  <c r="K52" i="8"/>
  <c r="M52" s="1"/>
  <c r="N52" s="1"/>
  <c r="J52"/>
  <c r="H52"/>
  <c r="G52"/>
  <c r="R52" i="1"/>
  <c r="Q52"/>
  <c r="K52"/>
  <c r="H52"/>
  <c r="H51" i="17" l="1"/>
  <c r="H52" i="10" s="1"/>
  <c r="I52" s="1"/>
  <c r="M52"/>
  <c r="E52" i="6" l="1"/>
  <c r="F52" s="1"/>
  <c r="H52" s="1"/>
  <c r="J52" i="10"/>
  <c r="N52"/>
  <c r="P52" s="1"/>
  <c r="Q52" s="1"/>
  <c r="I52" i="6" l="1"/>
  <c r="J50" i="15"/>
  <c r="H76" i="11" l="1"/>
  <c r="H77"/>
  <c r="H78"/>
  <c r="H79"/>
  <c r="H80"/>
  <c r="H81"/>
  <c r="H82"/>
  <c r="H83"/>
  <c r="H84"/>
  <c r="F4" i="10" l="1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45"/>
  <c r="F46"/>
  <c r="F47"/>
  <c r="F48"/>
  <c r="Q2" i="7" l="1"/>
  <c r="L4" i="10" l="1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46"/>
  <c r="L47"/>
  <c r="L48"/>
  <c r="L49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M32" s="1"/>
  <c r="G45"/>
  <c r="G46"/>
  <c r="G47"/>
  <c r="G48"/>
  <c r="G49"/>
  <c r="G50"/>
  <c r="G51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45"/>
  <c r="E46"/>
  <c r="E47"/>
  <c r="E48"/>
  <c r="F65" i="17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F12"/>
  <c r="F13"/>
  <c r="F14"/>
  <c r="E12"/>
  <c r="E13"/>
  <c r="E14"/>
  <c r="J14" i="15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46"/>
  <c r="J47"/>
  <c r="J48"/>
  <c r="J49"/>
  <c r="J12"/>
  <c r="J13"/>
  <c r="J11"/>
  <c r="J10"/>
  <c r="H10"/>
  <c r="H11"/>
  <c r="H12"/>
  <c r="H13"/>
  <c r="H14"/>
  <c r="H15"/>
  <c r="H16"/>
  <c r="H17"/>
  <c r="H18"/>
  <c r="F11"/>
  <c r="F12"/>
  <c r="F13"/>
  <c r="F14"/>
  <c r="F10"/>
  <c r="G14" i="6"/>
  <c r="G15"/>
  <c r="G16"/>
  <c r="D14"/>
  <c r="D15"/>
  <c r="D16"/>
  <c r="D17"/>
  <c r="G14" i="9"/>
  <c r="G15"/>
  <c r="G16"/>
  <c r="K73" i="10"/>
  <c r="K23"/>
  <c r="K19"/>
  <c r="K24"/>
  <c r="K73" i="8"/>
  <c r="M73" s="1"/>
  <c r="N73" s="1"/>
  <c r="J73"/>
  <c r="H73"/>
  <c r="G73"/>
  <c r="K23"/>
  <c r="M23" s="1"/>
  <c r="N23" s="1"/>
  <c r="J23"/>
  <c r="H23"/>
  <c r="G23"/>
  <c r="K19"/>
  <c r="M19" s="1"/>
  <c r="N19" s="1"/>
  <c r="J19"/>
  <c r="H19"/>
  <c r="G19"/>
  <c r="R73" i="1"/>
  <c r="Q73"/>
  <c r="K73"/>
  <c r="H73"/>
  <c r="R23"/>
  <c r="Q23"/>
  <c r="K23"/>
  <c r="H23"/>
  <c r="H65" i="17" l="1"/>
  <c r="H66"/>
  <c r="H67" i="10" s="1"/>
  <c r="I67" s="1"/>
  <c r="H67" i="17"/>
  <c r="H68" i="10" s="1"/>
  <c r="I68" s="1"/>
  <c r="H71" i="17"/>
  <c r="H76"/>
  <c r="H68"/>
  <c r="H75"/>
  <c r="H77"/>
  <c r="H78"/>
  <c r="H70"/>
  <c r="H69"/>
  <c r="H84"/>
  <c r="H83"/>
  <c r="H14"/>
  <c r="H15" i="10" s="1"/>
  <c r="I15" s="1"/>
  <c r="J15" s="1"/>
  <c r="H82" i="17"/>
  <c r="H83" i="10" s="1"/>
  <c r="I83" s="1"/>
  <c r="H74" i="17"/>
  <c r="H81"/>
  <c r="H73"/>
  <c r="H12"/>
  <c r="H13" i="10" s="1"/>
  <c r="I13" s="1"/>
  <c r="J13" s="1"/>
  <c r="H80" i="17"/>
  <c r="H72"/>
  <c r="H13"/>
  <c r="H14" i="10" s="1"/>
  <c r="H79" i="17"/>
  <c r="M80" i="10"/>
  <c r="M72"/>
  <c r="M64"/>
  <c r="M56"/>
  <c r="M47"/>
  <c r="M28"/>
  <c r="M20"/>
  <c r="M12"/>
  <c r="M4"/>
  <c r="M55"/>
  <c r="M46"/>
  <c r="M27"/>
  <c r="M11"/>
  <c r="M70"/>
  <c r="M54"/>
  <c r="M45"/>
  <c r="M26"/>
  <c r="M10"/>
  <c r="M85"/>
  <c r="M77"/>
  <c r="M69"/>
  <c r="M61"/>
  <c r="M53"/>
  <c r="M25"/>
  <c r="M17"/>
  <c r="M9"/>
  <c r="M79"/>
  <c r="M63"/>
  <c r="M78"/>
  <c r="M62"/>
  <c r="M18"/>
  <c r="M84"/>
  <c r="M76"/>
  <c r="M68"/>
  <c r="M60"/>
  <c r="M51"/>
  <c r="M24"/>
  <c r="M16"/>
  <c r="M8"/>
  <c r="M19"/>
  <c r="M71"/>
  <c r="M83"/>
  <c r="M75"/>
  <c r="M67"/>
  <c r="M59"/>
  <c r="M50"/>
  <c r="M31"/>
  <c r="M23"/>
  <c r="M15"/>
  <c r="M7"/>
  <c r="M82"/>
  <c r="M74"/>
  <c r="M66"/>
  <c r="M58"/>
  <c r="M49"/>
  <c r="M30"/>
  <c r="M22"/>
  <c r="M14"/>
  <c r="M6"/>
  <c r="M81"/>
  <c r="M73"/>
  <c r="M65"/>
  <c r="M57"/>
  <c r="M48"/>
  <c r="M29"/>
  <c r="M21"/>
  <c r="M13"/>
  <c r="M5"/>
  <c r="E15" i="6" l="1"/>
  <c r="F15" s="1"/>
  <c r="H15" s="1"/>
  <c r="N15" i="10"/>
  <c r="P15" s="1"/>
  <c r="Q15" s="1"/>
  <c r="N13"/>
  <c r="P13" s="1"/>
  <c r="Q13" s="1"/>
  <c r="I14"/>
  <c r="E14" i="6"/>
  <c r="F14" s="1"/>
  <c r="H14" s="1"/>
  <c r="R19" i="1"/>
  <c r="Q19"/>
  <c r="K19"/>
  <c r="H19"/>
  <c r="I15" i="6" l="1"/>
  <c r="I14"/>
  <c r="J14" i="10"/>
  <c r="N14"/>
  <c r="P14" s="1"/>
  <c r="Q14" s="1"/>
  <c r="G12" i="11"/>
  <c r="M25" i="12" l="1"/>
  <c r="B3" i="7" l="1"/>
  <c r="R4" i="1" l="1"/>
  <c r="R5"/>
  <c r="R6"/>
  <c r="R7"/>
  <c r="R8"/>
  <c r="R9"/>
  <c r="R10"/>
  <c r="R11"/>
  <c r="R12"/>
  <c r="R13"/>
  <c r="R14"/>
  <c r="R15"/>
  <c r="R16"/>
  <c r="R17"/>
  <c r="R18"/>
  <c r="R20"/>
  <c r="R21"/>
  <c r="R22"/>
  <c r="R24"/>
  <c r="R25"/>
  <c r="R26"/>
  <c r="R27"/>
  <c r="R28"/>
  <c r="R29"/>
  <c r="R30"/>
  <c r="R45"/>
  <c r="R46"/>
  <c r="R47"/>
  <c r="R48"/>
  <c r="R49"/>
  <c r="R50"/>
  <c r="R51"/>
  <c r="R53"/>
  <c r="R54"/>
  <c r="R55"/>
  <c r="R56"/>
  <c r="R57"/>
  <c r="R58"/>
  <c r="R59"/>
  <c r="R60"/>
  <c r="R61"/>
  <c r="R62"/>
  <c r="R63"/>
  <c r="R64"/>
  <c r="R65"/>
  <c r="R66"/>
  <c r="R67"/>
  <c r="R68"/>
  <c r="R69"/>
  <c r="R70"/>
  <c r="R71"/>
  <c r="R72"/>
  <c r="R74"/>
  <c r="R75"/>
  <c r="R76"/>
  <c r="R77"/>
  <c r="R78"/>
  <c r="R79"/>
  <c r="R80"/>
  <c r="R81"/>
  <c r="R82"/>
  <c r="R83"/>
  <c r="R84"/>
  <c r="R85"/>
  <c r="R3"/>
  <c r="M4" i="7" l="1"/>
  <c r="M5"/>
  <c r="M6"/>
  <c r="M7"/>
  <c r="M8"/>
  <c r="M3"/>
  <c r="Q4" i="1"/>
  <c r="Q5"/>
  <c r="Q6"/>
  <c r="Q7"/>
  <c r="Q8"/>
  <c r="Q9"/>
  <c r="Q10"/>
  <c r="Q11"/>
  <c r="Q12"/>
  <c r="Q13"/>
  <c r="Q14"/>
  <c r="Q15"/>
  <c r="Q16"/>
  <c r="Q17"/>
  <c r="Q18"/>
  <c r="Q20"/>
  <c r="Q21"/>
  <c r="Q22"/>
  <c r="Q24"/>
  <c r="Q25"/>
  <c r="Q26"/>
  <c r="Q27"/>
  <c r="Q28"/>
  <c r="Q29"/>
  <c r="Q30"/>
  <c r="Q31"/>
  <c r="Q32"/>
  <c r="Q46"/>
  <c r="Q47"/>
  <c r="Q48"/>
  <c r="Q49"/>
  <c r="Q50"/>
  <c r="Q51"/>
  <c r="Q53"/>
  <c r="Q54"/>
  <c r="Q55"/>
  <c r="Q56"/>
  <c r="Q57"/>
  <c r="Q58"/>
  <c r="Q59"/>
  <c r="Q60"/>
  <c r="Q61"/>
  <c r="Q62"/>
  <c r="Q63"/>
  <c r="Q64"/>
  <c r="Q65"/>
  <c r="Q66"/>
  <c r="Q67"/>
  <c r="Q68"/>
  <c r="Q69"/>
  <c r="Q70"/>
  <c r="Q71"/>
  <c r="Q72"/>
  <c r="Q74"/>
  <c r="Q75"/>
  <c r="Q76"/>
  <c r="Q77"/>
  <c r="Q78"/>
  <c r="Q79"/>
  <c r="Q80"/>
  <c r="Q81"/>
  <c r="Q82"/>
  <c r="Q83"/>
  <c r="Q84"/>
  <c r="Q85"/>
  <c r="Q3"/>
  <c r="M9" i="7" l="1"/>
  <c r="F3" i="17" l="1"/>
  <c r="F4"/>
  <c r="F5"/>
  <c r="F6"/>
  <c r="F7"/>
  <c r="F8"/>
  <c r="F9"/>
  <c r="F10"/>
  <c r="F11"/>
  <c r="F15"/>
  <c r="F16"/>
  <c r="F17"/>
  <c r="F18"/>
  <c r="F19"/>
  <c r="F20"/>
  <c r="F21"/>
  <c r="F22"/>
  <c r="F23"/>
  <c r="F24"/>
  <c r="F25"/>
  <c r="F26"/>
  <c r="F27"/>
  <c r="F28"/>
  <c r="F29"/>
  <c r="F30"/>
  <c r="F31"/>
  <c r="F44"/>
  <c r="F45"/>
  <c r="F46"/>
  <c r="F47"/>
  <c r="F48"/>
  <c r="F49"/>
  <c r="F50"/>
  <c r="F52"/>
  <c r="F53"/>
  <c r="F54"/>
  <c r="F55"/>
  <c r="F56"/>
  <c r="F57"/>
  <c r="F58"/>
  <c r="F59"/>
  <c r="F60"/>
  <c r="F61"/>
  <c r="F62"/>
  <c r="F63"/>
  <c r="F64"/>
  <c r="F2"/>
  <c r="E2"/>
  <c r="E3"/>
  <c r="E4"/>
  <c r="E5"/>
  <c r="E6"/>
  <c r="E7"/>
  <c r="E8"/>
  <c r="E9"/>
  <c r="E10"/>
  <c r="E11"/>
  <c r="E15"/>
  <c r="E16"/>
  <c r="E17"/>
  <c r="E18"/>
  <c r="E19"/>
  <c r="E20"/>
  <c r="E21"/>
  <c r="E22"/>
  <c r="E23"/>
  <c r="E24"/>
  <c r="E25"/>
  <c r="E26"/>
  <c r="E27"/>
  <c r="E28"/>
  <c r="E29"/>
  <c r="E30"/>
  <c r="E44"/>
  <c r="E45"/>
  <c r="E46"/>
  <c r="E47"/>
  <c r="E48"/>
  <c r="E49"/>
  <c r="E50"/>
  <c r="E52"/>
  <c r="E53"/>
  <c r="E54"/>
  <c r="E55"/>
  <c r="E56"/>
  <c r="E57"/>
  <c r="E58"/>
  <c r="E59"/>
  <c r="E60"/>
  <c r="E61"/>
  <c r="E62"/>
  <c r="E63"/>
  <c r="E64"/>
  <c r="H59" l="1"/>
  <c r="H60" i="10" s="1"/>
  <c r="I60" s="1"/>
  <c r="H60" i="17"/>
  <c r="H61" i="10" s="1"/>
  <c r="I61" s="1"/>
  <c r="H52" i="17"/>
  <c r="H53" i="10" s="1"/>
  <c r="I53" s="1"/>
  <c r="H57" i="17"/>
  <c r="H58" i="10" s="1"/>
  <c r="I58" s="1"/>
  <c r="H58" i="17"/>
  <c r="H59" i="10" s="1"/>
  <c r="I59" s="1"/>
  <c r="H8" i="17"/>
  <c r="H9" i="10" s="1"/>
  <c r="I9" s="1"/>
  <c r="H31" i="17"/>
  <c r="H32" i="10" s="1"/>
  <c r="I32" s="1"/>
  <c r="H23" i="17"/>
  <c r="H24" i="10" s="1"/>
  <c r="I24" s="1"/>
  <c r="H15" i="17"/>
  <c r="H16" i="10" s="1"/>
  <c r="H4" i="17"/>
  <c r="H5" i="10" s="1"/>
  <c r="I5" s="1"/>
  <c r="H50" i="17"/>
  <c r="H51" i="10" s="1"/>
  <c r="I51" s="1"/>
  <c r="H56" i="17"/>
  <c r="H57" i="10" s="1"/>
  <c r="I57" s="1"/>
  <c r="H47" i="17"/>
  <c r="H48" i="10" s="1"/>
  <c r="I48" s="1"/>
  <c r="H28" i="17"/>
  <c r="H29" i="10" s="1"/>
  <c r="I29" s="1"/>
  <c r="H20" i="17"/>
  <c r="H21" i="10" s="1"/>
  <c r="I21" s="1"/>
  <c r="H9" i="17"/>
  <c r="H10" i="10" s="1"/>
  <c r="I10" s="1"/>
  <c r="H55" i="17"/>
  <c r="H56" i="10" s="1"/>
  <c r="I56" s="1"/>
  <c r="H46" i="17"/>
  <c r="H47" i="10" s="1"/>
  <c r="I47" s="1"/>
  <c r="H27" i="17"/>
  <c r="H28" i="10" s="1"/>
  <c r="I28" s="1"/>
  <c r="H62" i="17"/>
  <c r="H63" i="10" s="1"/>
  <c r="I63" s="1"/>
  <c r="H54" i="17"/>
  <c r="H55" i="10" s="1"/>
  <c r="I55" s="1"/>
  <c r="H45" i="17"/>
  <c r="H46" i="10" s="1"/>
  <c r="H26" i="17"/>
  <c r="H27" i="10" s="1"/>
  <c r="I27" s="1"/>
  <c r="H18" i="17"/>
  <c r="H19" i="10" s="1"/>
  <c r="I19" s="1"/>
  <c r="H7" i="17"/>
  <c r="H8" i="10" s="1"/>
  <c r="I8" s="1"/>
  <c r="H30" i="17"/>
  <c r="H31" i="10" s="1"/>
  <c r="I31" s="1"/>
  <c r="H22" i="17"/>
  <c r="H23" i="10" s="1"/>
  <c r="I23" s="1"/>
  <c r="H11" i="17"/>
  <c r="H12" i="10" s="1"/>
  <c r="I12" s="1"/>
  <c r="H3" i="17"/>
  <c r="H4" i="10" s="1"/>
  <c r="I4" s="1"/>
  <c r="H16" i="17"/>
  <c r="H17" i="10" s="1"/>
  <c r="I17" s="1"/>
  <c r="H53" i="17"/>
  <c r="H54" i="10" s="1"/>
  <c r="I54" s="1"/>
  <c r="H44" i="17"/>
  <c r="H45" i="10" s="1"/>
  <c r="I45" s="1"/>
  <c r="N45" s="1"/>
  <c r="H25" i="17"/>
  <c r="H26" i="10" s="1"/>
  <c r="I26" s="1"/>
  <c r="H17" i="17"/>
  <c r="H18" i="10" s="1"/>
  <c r="I18" s="1"/>
  <c r="H6" i="17"/>
  <c r="H7" i="10" s="1"/>
  <c r="I7" s="1"/>
  <c r="H63" i="17"/>
  <c r="H64" i="10" s="1"/>
  <c r="I64" s="1"/>
  <c r="H19" i="17"/>
  <c r="H20" i="10" s="1"/>
  <c r="I20" s="1"/>
  <c r="H64" i="17"/>
  <c r="H65" i="10" s="1"/>
  <c r="I65" s="1"/>
  <c r="H49" i="17"/>
  <c r="H50" i="10" s="1"/>
  <c r="I50" s="1"/>
  <c r="H61" i="17"/>
  <c r="H62" i="10" s="1"/>
  <c r="I62" s="1"/>
  <c r="E44" i="6"/>
  <c r="F44" s="1"/>
  <c r="H24" i="17"/>
  <c r="H25" i="10" s="1"/>
  <c r="I25" s="1"/>
  <c r="H5" i="17"/>
  <c r="H6" i="10" s="1"/>
  <c r="I6" s="1"/>
  <c r="H48" i="17"/>
  <c r="H49" i="10" s="1"/>
  <c r="I49" s="1"/>
  <c r="H29" i="17"/>
  <c r="H30" i="10" s="1"/>
  <c r="I30" s="1"/>
  <c r="H21" i="17"/>
  <c r="H22" i="10" s="1"/>
  <c r="I22" s="1"/>
  <c r="H10" i="17"/>
  <c r="H11" i="10" s="1"/>
  <c r="I11" s="1"/>
  <c r="H2" i="17"/>
  <c r="H66" i="10"/>
  <c r="I66" s="1"/>
  <c r="H73"/>
  <c r="I73" s="1"/>
  <c r="H70"/>
  <c r="I70" s="1"/>
  <c r="H71"/>
  <c r="I71" s="1"/>
  <c r="H78"/>
  <c r="I78" s="1"/>
  <c r="H82"/>
  <c r="I82" s="1"/>
  <c r="H74"/>
  <c r="I74" s="1"/>
  <c r="H81"/>
  <c r="I81" s="1"/>
  <c r="H80"/>
  <c r="I80" s="1"/>
  <c r="H72"/>
  <c r="I72" s="1"/>
  <c r="H79"/>
  <c r="I79" s="1"/>
  <c r="H85"/>
  <c r="I85" s="1"/>
  <c r="H77"/>
  <c r="I77" s="1"/>
  <c r="H69"/>
  <c r="I69" s="1"/>
  <c r="H84"/>
  <c r="I84" s="1"/>
  <c r="H75"/>
  <c r="I75" s="1"/>
  <c r="H76"/>
  <c r="I76" s="1"/>
  <c r="N32" l="1"/>
  <c r="P32" s="1"/>
  <c r="Q32" s="1"/>
  <c r="J32"/>
  <c r="J31"/>
  <c r="N31"/>
  <c r="P31" s="1"/>
  <c r="Q31" s="1"/>
  <c r="E35" i="6"/>
  <c r="F35" s="1"/>
  <c r="E38"/>
  <c r="F38" s="1"/>
  <c r="E39"/>
  <c r="F39" s="1"/>
  <c r="E34"/>
  <c r="F34" s="1"/>
  <c r="E37"/>
  <c r="F37" s="1"/>
  <c r="E40"/>
  <c r="F40" s="1"/>
  <c r="E41"/>
  <c r="F41" s="1"/>
  <c r="E36"/>
  <c r="F36" s="1"/>
  <c r="I44"/>
  <c r="H44"/>
  <c r="J45" i="10"/>
  <c r="E45" i="6"/>
  <c r="I46" i="10"/>
  <c r="J46" s="1"/>
  <c r="E46" i="6"/>
  <c r="I16" i="10"/>
  <c r="J16" s="1"/>
  <c r="E16" i="6"/>
  <c r="F16" s="1"/>
  <c r="J79" i="10"/>
  <c r="N79"/>
  <c r="P79" s="1"/>
  <c r="Q79" s="1"/>
  <c r="J54"/>
  <c r="N54"/>
  <c r="P54" s="1"/>
  <c r="Q54" s="1"/>
  <c r="N12"/>
  <c r="P12" s="1"/>
  <c r="Q12" s="1"/>
  <c r="J12"/>
  <c r="J83"/>
  <c r="N83"/>
  <c r="P83" s="1"/>
  <c r="Q83" s="1"/>
  <c r="N20"/>
  <c r="P20" s="1"/>
  <c r="Q20" s="1"/>
  <c r="J20"/>
  <c r="J64"/>
  <c r="N64"/>
  <c r="P64" s="1"/>
  <c r="Q64" s="1"/>
  <c r="N74"/>
  <c r="P74" s="1"/>
  <c r="Q74" s="1"/>
  <c r="J74"/>
  <c r="J65"/>
  <c r="N65"/>
  <c r="P65" s="1"/>
  <c r="Q65" s="1"/>
  <c r="N25"/>
  <c r="P25" s="1"/>
  <c r="Q25" s="1"/>
  <c r="J25"/>
  <c r="N70"/>
  <c r="P70" s="1"/>
  <c r="Q70" s="1"/>
  <c r="J70"/>
  <c r="J47"/>
  <c r="N47"/>
  <c r="P47" s="1"/>
  <c r="Q47" s="1"/>
  <c r="N17"/>
  <c r="P17" s="1"/>
  <c r="Q17" s="1"/>
  <c r="J17"/>
  <c r="N81"/>
  <c r="P81" s="1"/>
  <c r="Q81" s="1"/>
  <c r="J81"/>
  <c r="J82"/>
  <c r="N82"/>
  <c r="P82" s="1"/>
  <c r="Q82" s="1"/>
  <c r="N24"/>
  <c r="P24" s="1"/>
  <c r="Q24" s="1"/>
  <c r="J24"/>
  <c r="J55"/>
  <c r="N55"/>
  <c r="P55" s="1"/>
  <c r="Q55" s="1"/>
  <c r="N18"/>
  <c r="P18" s="1"/>
  <c r="Q18" s="1"/>
  <c r="J18"/>
  <c r="J75"/>
  <c r="N75"/>
  <c r="P75" s="1"/>
  <c r="Q75" s="1"/>
  <c r="N84"/>
  <c r="P84" s="1"/>
  <c r="Q84" s="1"/>
  <c r="J84"/>
  <c r="N56"/>
  <c r="P56" s="1"/>
  <c r="Q56" s="1"/>
  <c r="J56"/>
  <c r="N10"/>
  <c r="P10" s="1"/>
  <c r="Q10" s="1"/>
  <c r="J10"/>
  <c r="N53"/>
  <c r="P53" s="1"/>
  <c r="Q53" s="1"/>
  <c r="J53"/>
  <c r="N63"/>
  <c r="P63" s="1"/>
  <c r="Q63" s="1"/>
  <c r="J63"/>
  <c r="N4"/>
  <c r="P4" s="1"/>
  <c r="Q4" s="1"/>
  <c r="J4"/>
  <c r="N57"/>
  <c r="P57" s="1"/>
  <c r="Q57" s="1"/>
  <c r="J57"/>
  <c r="N68"/>
  <c r="P68" s="1"/>
  <c r="Q68" s="1"/>
  <c r="J68"/>
  <c r="J72"/>
  <c r="N72"/>
  <c r="P72" s="1"/>
  <c r="Q72" s="1"/>
  <c r="N22"/>
  <c r="P22" s="1"/>
  <c r="Q22" s="1"/>
  <c r="J22"/>
  <c r="N21"/>
  <c r="P21" s="1"/>
  <c r="Q21" s="1"/>
  <c r="J21"/>
  <c r="N6"/>
  <c r="P6" s="1"/>
  <c r="Q6" s="1"/>
  <c r="J6"/>
  <c r="N5"/>
  <c r="P5" s="1"/>
  <c r="Q5" s="1"/>
  <c r="J5"/>
  <c r="N71"/>
  <c r="P71" s="1"/>
  <c r="Q71" s="1"/>
  <c r="J71"/>
  <c r="N62"/>
  <c r="P62" s="1"/>
  <c r="Q62" s="1"/>
  <c r="J62"/>
  <c r="J76"/>
  <c r="N76"/>
  <c r="P76" s="1"/>
  <c r="Q76" s="1"/>
  <c r="N58"/>
  <c r="P58" s="1"/>
  <c r="Q58" s="1"/>
  <c r="J58"/>
  <c r="N23"/>
  <c r="P23" s="1"/>
  <c r="Q23" s="1"/>
  <c r="J23"/>
  <c r="J11"/>
  <c r="N11"/>
  <c r="P11" s="1"/>
  <c r="Q11" s="1"/>
  <c r="J51"/>
  <c r="N51"/>
  <c r="P51" s="1"/>
  <c r="Q51" s="1"/>
  <c r="N50"/>
  <c r="P50" s="1"/>
  <c r="Q50" s="1"/>
  <c r="J50"/>
  <c r="N69"/>
  <c r="P69" s="1"/>
  <c r="Q69" s="1"/>
  <c r="J69"/>
  <c r="N80"/>
  <c r="P80" s="1"/>
  <c r="Q80" s="1"/>
  <c r="J80"/>
  <c r="N30"/>
  <c r="P30" s="1"/>
  <c r="Q30" s="1"/>
  <c r="J30"/>
  <c r="J29"/>
  <c r="N29"/>
  <c r="P29" s="1"/>
  <c r="Q29" s="1"/>
  <c r="J61"/>
  <c r="N61"/>
  <c r="P61" s="1"/>
  <c r="Q61" s="1"/>
  <c r="J78"/>
  <c r="N78"/>
  <c r="P78" s="1"/>
  <c r="Q78" s="1"/>
  <c r="J7"/>
  <c r="N7"/>
  <c r="P7" s="1"/>
  <c r="Q7" s="1"/>
  <c r="J8"/>
  <c r="N8"/>
  <c r="P8" s="1"/>
  <c r="Q8" s="1"/>
  <c r="J60"/>
  <c r="N60"/>
  <c r="P60" s="1"/>
  <c r="Q60" s="1"/>
  <c r="J59"/>
  <c r="N59"/>
  <c r="P59" s="1"/>
  <c r="Q59" s="1"/>
  <c r="N77"/>
  <c r="P77" s="1"/>
  <c r="Q77" s="1"/>
  <c r="J77"/>
  <c r="N9"/>
  <c r="P9" s="1"/>
  <c r="Q9" s="1"/>
  <c r="J9"/>
  <c r="N19"/>
  <c r="P19" s="1"/>
  <c r="Q19" s="1"/>
  <c r="J19"/>
  <c r="J26"/>
  <c r="N26"/>
  <c r="P26" s="1"/>
  <c r="Q26" s="1"/>
  <c r="N73"/>
  <c r="P73" s="1"/>
  <c r="Q73" s="1"/>
  <c r="J73"/>
  <c r="J67"/>
  <c r="N67"/>
  <c r="P67" s="1"/>
  <c r="Q67" s="1"/>
  <c r="J85"/>
  <c r="N85"/>
  <c r="P85" s="1"/>
  <c r="Q85" s="1"/>
  <c r="J28"/>
  <c r="N28"/>
  <c r="P28" s="1"/>
  <c r="Q28" s="1"/>
  <c r="N49"/>
  <c r="P49" s="1"/>
  <c r="Q49" s="1"/>
  <c r="J49"/>
  <c r="J48"/>
  <c r="N48"/>
  <c r="P48" s="1"/>
  <c r="Q48" s="1"/>
  <c r="J27"/>
  <c r="N27"/>
  <c r="P27" s="1"/>
  <c r="Q27" s="1"/>
  <c r="N66"/>
  <c r="P66" s="1"/>
  <c r="Q66" s="1"/>
  <c r="J66"/>
  <c r="E47" i="6"/>
  <c r="E57"/>
  <c r="E58"/>
  <c r="E70"/>
  <c r="E64"/>
  <c r="E78"/>
  <c r="E18"/>
  <c r="E69"/>
  <c r="E53"/>
  <c r="E27"/>
  <c r="E66"/>
  <c r="E26"/>
  <c r="E5"/>
  <c r="E54"/>
  <c r="E72"/>
  <c r="E51"/>
  <c r="E85"/>
  <c r="E79"/>
  <c r="E50"/>
  <c r="E76"/>
  <c r="E6"/>
  <c r="E13"/>
  <c r="E65"/>
  <c r="E28"/>
  <c r="E10"/>
  <c r="E11"/>
  <c r="E81"/>
  <c r="E9"/>
  <c r="E59"/>
  <c r="E84"/>
  <c r="E31"/>
  <c r="E17"/>
  <c r="E24"/>
  <c r="E77"/>
  <c r="E80"/>
  <c r="E21"/>
  <c r="E22"/>
  <c r="E20"/>
  <c r="E67"/>
  <c r="E83"/>
  <c r="E12"/>
  <c r="E25"/>
  <c r="E32"/>
  <c r="E63"/>
  <c r="E60"/>
  <c r="E29"/>
  <c r="E30"/>
  <c r="E55"/>
  <c r="E74"/>
  <c r="E75"/>
  <c r="E4"/>
  <c r="E82"/>
  <c r="E23"/>
  <c r="E8"/>
  <c r="E68"/>
  <c r="E48"/>
  <c r="E49"/>
  <c r="E62"/>
  <c r="E56"/>
  <c r="E71"/>
  <c r="E7"/>
  <c r="E61"/>
  <c r="E19"/>
  <c r="E73"/>
  <c r="E37" i="7"/>
  <c r="E36"/>
  <c r="E35"/>
  <c r="E38"/>
  <c r="E34"/>
  <c r="H32" i="15"/>
  <c r="F32"/>
  <c r="P45" i="10" l="1"/>
  <c r="Q45" s="1"/>
  <c r="I36" i="6"/>
  <c r="H36"/>
  <c r="I41"/>
  <c r="H41"/>
  <c r="I39"/>
  <c r="H39"/>
  <c r="I34"/>
  <c r="H34"/>
  <c r="I40"/>
  <c r="H40"/>
  <c r="H38"/>
  <c r="I38"/>
  <c r="I37"/>
  <c r="H37"/>
  <c r="I35"/>
  <c r="H35"/>
  <c r="N46" i="10"/>
  <c r="P46" s="1"/>
  <c r="Q46" s="1"/>
  <c r="N16"/>
  <c r="P16" s="1"/>
  <c r="Q16" s="1"/>
  <c r="H16" i="6"/>
  <c r="I16"/>
  <c r="G32" l="1"/>
  <c r="D32"/>
  <c r="F32" s="1"/>
  <c r="K31" i="10"/>
  <c r="K29" i="11"/>
  <c r="M29" s="1"/>
  <c r="N29" s="1"/>
  <c r="J29"/>
  <c r="H29"/>
  <c r="G29"/>
  <c r="M31" i="8"/>
  <c r="N31" s="1"/>
  <c r="H31"/>
  <c r="H31" i="1"/>
  <c r="H32" i="6" l="1"/>
  <c r="I32"/>
  <c r="S9" i="7" l="1"/>
  <c r="L33" i="8" l="1"/>
  <c r="L41"/>
  <c r="L33" i="11"/>
  <c r="L41"/>
  <c r="L34" i="8"/>
  <c r="L42"/>
  <c r="L34" i="11"/>
  <c r="L42"/>
  <c r="L36" i="8"/>
  <c r="L36" i="11"/>
  <c r="L37" i="8"/>
  <c r="L45"/>
  <c r="L45" i="11"/>
  <c r="L35" i="8"/>
  <c r="L43"/>
  <c r="L35" i="11"/>
  <c r="L43"/>
  <c r="L44" i="8"/>
  <c r="L44" i="11"/>
  <c r="L37"/>
  <c r="L38" i="8"/>
  <c r="L38" i="11"/>
  <c r="L40" i="8"/>
  <c r="L40" i="11"/>
  <c r="L39" i="8"/>
  <c r="L39" i="11"/>
  <c r="L32"/>
  <c r="O39" i="10"/>
  <c r="O34"/>
  <c r="O38"/>
  <c r="O36"/>
  <c r="O40"/>
  <c r="O42"/>
  <c r="O37"/>
  <c r="O35"/>
  <c r="O43"/>
  <c r="O41"/>
  <c r="O44"/>
  <c r="O33"/>
  <c r="O32"/>
  <c r="O47"/>
  <c r="O48"/>
  <c r="L52" i="8"/>
  <c r="O50" i="10"/>
  <c r="O51"/>
  <c r="L52" i="11"/>
  <c r="O46" i="10"/>
  <c r="O45"/>
  <c r="O49"/>
  <c r="O52"/>
  <c r="L76" i="11"/>
  <c r="L78"/>
  <c r="L79"/>
  <c r="L77"/>
  <c r="L81"/>
  <c r="L80"/>
  <c r="O83" i="10"/>
  <c r="O68"/>
  <c r="O67"/>
  <c r="O79"/>
  <c r="O71"/>
  <c r="O69"/>
  <c r="O78"/>
  <c r="O63"/>
  <c r="O66"/>
  <c r="O77"/>
  <c r="O64"/>
  <c r="O56"/>
  <c r="O80"/>
  <c r="O59"/>
  <c r="O72"/>
  <c r="O61"/>
  <c r="O73"/>
  <c r="O76"/>
  <c r="O57"/>
  <c r="O70"/>
  <c r="O65"/>
  <c r="O85"/>
  <c r="O58"/>
  <c r="O54"/>
  <c r="O75"/>
  <c r="O55"/>
  <c r="O60"/>
  <c r="O82"/>
  <c r="O53"/>
  <c r="O74"/>
  <c r="O84"/>
  <c r="O62"/>
  <c r="O81"/>
  <c r="L23" i="8"/>
  <c r="L73"/>
  <c r="L19"/>
  <c r="O15" i="10"/>
  <c r="O14"/>
  <c r="O13"/>
  <c r="O31"/>
  <c r="O16"/>
  <c r="O8"/>
  <c r="O20"/>
  <c r="O17"/>
  <c r="O6"/>
  <c r="O11"/>
  <c r="O30"/>
  <c r="O26"/>
  <c r="O24"/>
  <c r="O18"/>
  <c r="O29"/>
  <c r="O19"/>
  <c r="O22"/>
  <c r="O5"/>
  <c r="O23"/>
  <c r="O27"/>
  <c r="O12"/>
  <c r="O9"/>
  <c r="O4"/>
  <c r="O25"/>
  <c r="O21"/>
  <c r="O7"/>
  <c r="O28"/>
  <c r="O10"/>
  <c r="L31" i="8"/>
  <c r="L29" i="11"/>
  <c r="F3" i="10"/>
  <c r="G3" i="9" l="1"/>
  <c r="AG52" i="12" l="1"/>
  <c r="AG53"/>
  <c r="AG54"/>
  <c r="AG55"/>
  <c r="AG56"/>
  <c r="AG51"/>
  <c r="AG36"/>
  <c r="AG37"/>
  <c r="AG38"/>
  <c r="AG39"/>
  <c r="AG40"/>
  <c r="AG35"/>
  <c r="AG20"/>
  <c r="AG21"/>
  <c r="AG22"/>
  <c r="AG23"/>
  <c r="AG24"/>
  <c r="AG19"/>
  <c r="AG4"/>
  <c r="AG5"/>
  <c r="AG6"/>
  <c r="AG7"/>
  <c r="AG8"/>
  <c r="AG57" l="1"/>
  <c r="AG41"/>
  <c r="AG25" l="1"/>
  <c r="N27" i="13" l="1"/>
  <c r="N28"/>
  <c r="N29"/>
  <c r="N30"/>
  <c r="N31"/>
  <c r="N26"/>
  <c r="N32" l="1"/>
  <c r="M31"/>
  <c r="L31"/>
  <c r="K31"/>
  <c r="J31"/>
  <c r="I31"/>
  <c r="H31"/>
  <c r="G31"/>
  <c r="F31"/>
  <c r="E31"/>
  <c r="D31"/>
  <c r="C31"/>
  <c r="B31"/>
  <c r="M30"/>
  <c r="L30"/>
  <c r="K30"/>
  <c r="J30"/>
  <c r="I30"/>
  <c r="H30"/>
  <c r="G30"/>
  <c r="F30"/>
  <c r="E30"/>
  <c r="D30"/>
  <c r="C30"/>
  <c r="B30"/>
  <c r="M29"/>
  <c r="L29"/>
  <c r="K29"/>
  <c r="J29"/>
  <c r="I29"/>
  <c r="H29"/>
  <c r="G29"/>
  <c r="F29"/>
  <c r="E29"/>
  <c r="D29"/>
  <c r="C29"/>
  <c r="B29"/>
  <c r="M28"/>
  <c r="L28"/>
  <c r="K28"/>
  <c r="J28"/>
  <c r="I28"/>
  <c r="H28"/>
  <c r="G28"/>
  <c r="F28"/>
  <c r="E28"/>
  <c r="D28"/>
  <c r="C28"/>
  <c r="B28"/>
  <c r="M27"/>
  <c r="L27"/>
  <c r="K27"/>
  <c r="J27"/>
  <c r="I27"/>
  <c r="H27"/>
  <c r="G27"/>
  <c r="F27"/>
  <c r="E27"/>
  <c r="D27"/>
  <c r="C27"/>
  <c r="B27"/>
  <c r="M26"/>
  <c r="L26"/>
  <c r="K26"/>
  <c r="J26"/>
  <c r="I26"/>
  <c r="H26"/>
  <c r="G26"/>
  <c r="F26"/>
  <c r="E26"/>
  <c r="E32" s="1"/>
  <c r="D26"/>
  <c r="C26"/>
  <c r="B26"/>
  <c r="Q8"/>
  <c r="P8"/>
  <c r="N8"/>
  <c r="M8"/>
  <c r="L8"/>
  <c r="K8"/>
  <c r="J8"/>
  <c r="I8"/>
  <c r="H8"/>
  <c r="G8"/>
  <c r="F8"/>
  <c r="E8"/>
  <c r="D8"/>
  <c r="C8"/>
  <c r="B8"/>
  <c r="R7"/>
  <c r="R6"/>
  <c r="R5"/>
  <c r="R4"/>
  <c r="R3"/>
  <c r="R2"/>
  <c r="H50" i="15"/>
  <c r="F50"/>
  <c r="H49"/>
  <c r="F49"/>
  <c r="H48"/>
  <c r="F48"/>
  <c r="H47"/>
  <c r="F47"/>
  <c r="H46"/>
  <c r="F46"/>
  <c r="H45"/>
  <c r="F45"/>
  <c r="H31"/>
  <c r="F31"/>
  <c r="H30"/>
  <c r="F30"/>
  <c r="H29"/>
  <c r="F29"/>
  <c r="H28"/>
  <c r="F28"/>
  <c r="H27"/>
  <c r="F27"/>
  <c r="H26"/>
  <c r="F26"/>
  <c r="H25"/>
  <c r="F25"/>
  <c r="H24"/>
  <c r="F24"/>
  <c r="H23"/>
  <c r="F23"/>
  <c r="H22"/>
  <c r="F22"/>
  <c r="H21"/>
  <c r="F21"/>
  <c r="H20"/>
  <c r="F20"/>
  <c r="H19"/>
  <c r="F19"/>
  <c r="F18"/>
  <c r="F17"/>
  <c r="F16"/>
  <c r="F15"/>
  <c r="J9"/>
  <c r="H9"/>
  <c r="F9"/>
  <c r="J8"/>
  <c r="H8"/>
  <c r="F8"/>
  <c r="J7"/>
  <c r="H7"/>
  <c r="F7"/>
  <c r="J6"/>
  <c r="H6"/>
  <c r="F6"/>
  <c r="J5"/>
  <c r="H5"/>
  <c r="F5"/>
  <c r="J4"/>
  <c r="H4"/>
  <c r="F4"/>
  <c r="J3"/>
  <c r="H3"/>
  <c r="F3"/>
  <c r="AF57" i="12"/>
  <c r="AE57"/>
  <c r="AD57"/>
  <c r="AC57"/>
  <c r="AB57"/>
  <c r="AA57"/>
  <c r="Z57"/>
  <c r="Y57"/>
  <c r="X57"/>
  <c r="W57"/>
  <c r="V57"/>
  <c r="U57"/>
  <c r="T57"/>
  <c r="S57"/>
  <c r="R57"/>
  <c r="Q57"/>
  <c r="P57"/>
  <c r="O57"/>
  <c r="N57"/>
  <c r="M57"/>
  <c r="L57"/>
  <c r="K57"/>
  <c r="J57"/>
  <c r="I57"/>
  <c r="H57"/>
  <c r="G57"/>
  <c r="F57"/>
  <c r="E57"/>
  <c r="D57"/>
  <c r="C57"/>
  <c r="B57"/>
  <c r="AF41"/>
  <c r="AE41"/>
  <c r="AD41"/>
  <c r="AC41"/>
  <c r="AB41"/>
  <c r="AA41"/>
  <c r="Z41"/>
  <c r="Y41"/>
  <c r="X41"/>
  <c r="W41"/>
  <c r="V41"/>
  <c r="U41"/>
  <c r="T41"/>
  <c r="S41"/>
  <c r="R41"/>
  <c r="P41"/>
  <c r="O41"/>
  <c r="N41"/>
  <c r="M41"/>
  <c r="L41"/>
  <c r="K41"/>
  <c r="J41"/>
  <c r="I41"/>
  <c r="H41"/>
  <c r="G41"/>
  <c r="F41"/>
  <c r="E41"/>
  <c r="D41"/>
  <c r="C41"/>
  <c r="B41"/>
  <c r="AF25"/>
  <c r="AE25"/>
  <c r="AD25"/>
  <c r="AC25"/>
  <c r="AB25"/>
  <c r="AA25"/>
  <c r="Z25"/>
  <c r="Y25"/>
  <c r="X25"/>
  <c r="W25"/>
  <c r="V25"/>
  <c r="U25"/>
  <c r="T25"/>
  <c r="S25"/>
  <c r="R25"/>
  <c r="Q25"/>
  <c r="P25"/>
  <c r="O25"/>
  <c r="N25"/>
  <c r="L25"/>
  <c r="K25"/>
  <c r="J25"/>
  <c r="I25"/>
  <c r="H25"/>
  <c r="G25"/>
  <c r="F25"/>
  <c r="E25"/>
  <c r="D25"/>
  <c r="C25"/>
  <c r="B25"/>
  <c r="AF9"/>
  <c r="AE9"/>
  <c r="AD9"/>
  <c r="AC9"/>
  <c r="AB9"/>
  <c r="AA9"/>
  <c r="Z9"/>
  <c r="Y9"/>
  <c r="X9"/>
  <c r="W9"/>
  <c r="V9"/>
  <c r="U9"/>
  <c r="T9"/>
  <c r="S9"/>
  <c r="R9"/>
  <c r="Q9"/>
  <c r="P9"/>
  <c r="O9"/>
  <c r="M9"/>
  <c r="L9"/>
  <c r="K9"/>
  <c r="J9"/>
  <c r="I9"/>
  <c r="H9"/>
  <c r="G9"/>
  <c r="F9"/>
  <c r="E9"/>
  <c r="D9"/>
  <c r="C9"/>
  <c r="B9"/>
  <c r="G85" i="6"/>
  <c r="D85"/>
  <c r="F85" s="1"/>
  <c r="G84"/>
  <c r="D84"/>
  <c r="F84" s="1"/>
  <c r="G83"/>
  <c r="D83"/>
  <c r="F83" s="1"/>
  <c r="G82"/>
  <c r="D82"/>
  <c r="F82" s="1"/>
  <c r="G81"/>
  <c r="D81"/>
  <c r="F81" s="1"/>
  <c r="G80"/>
  <c r="D80"/>
  <c r="F80" s="1"/>
  <c r="G79"/>
  <c r="D79"/>
  <c r="F79" s="1"/>
  <c r="G78"/>
  <c r="D78"/>
  <c r="F78" s="1"/>
  <c r="G77"/>
  <c r="D77"/>
  <c r="F77" s="1"/>
  <c r="G76"/>
  <c r="D76"/>
  <c r="F76" s="1"/>
  <c r="G75"/>
  <c r="D75"/>
  <c r="F75" s="1"/>
  <c r="G74"/>
  <c r="D74"/>
  <c r="F74" s="1"/>
  <c r="G73"/>
  <c r="D73"/>
  <c r="F73" s="1"/>
  <c r="G72"/>
  <c r="D72"/>
  <c r="F72" s="1"/>
  <c r="G71"/>
  <c r="D71"/>
  <c r="F71" s="1"/>
  <c r="G70"/>
  <c r="D70"/>
  <c r="F70" s="1"/>
  <c r="G69"/>
  <c r="D69"/>
  <c r="F69" s="1"/>
  <c r="G68"/>
  <c r="D68"/>
  <c r="F68" s="1"/>
  <c r="G67"/>
  <c r="D67"/>
  <c r="F67" s="1"/>
  <c r="G66"/>
  <c r="D66"/>
  <c r="F66" s="1"/>
  <c r="G65"/>
  <c r="D65"/>
  <c r="F65" s="1"/>
  <c r="G64"/>
  <c r="D64"/>
  <c r="F64" s="1"/>
  <c r="G63"/>
  <c r="D63"/>
  <c r="F63" s="1"/>
  <c r="G62"/>
  <c r="D62"/>
  <c r="F62" s="1"/>
  <c r="G61"/>
  <c r="D61"/>
  <c r="F61" s="1"/>
  <c r="G60"/>
  <c r="D60"/>
  <c r="F60" s="1"/>
  <c r="G59"/>
  <c r="D59"/>
  <c r="F59" s="1"/>
  <c r="G58"/>
  <c r="D58"/>
  <c r="F58" s="1"/>
  <c r="G57"/>
  <c r="D57"/>
  <c r="F57" s="1"/>
  <c r="G56"/>
  <c r="D56"/>
  <c r="F56" s="1"/>
  <c r="G55"/>
  <c r="D55"/>
  <c r="F55" s="1"/>
  <c r="G54"/>
  <c r="D54"/>
  <c r="F54" s="1"/>
  <c r="G53"/>
  <c r="D53"/>
  <c r="F53" s="1"/>
  <c r="G51"/>
  <c r="D51"/>
  <c r="F51" s="1"/>
  <c r="G50"/>
  <c r="D50"/>
  <c r="F50" s="1"/>
  <c r="G49"/>
  <c r="D49"/>
  <c r="F49" s="1"/>
  <c r="G48"/>
  <c r="D48"/>
  <c r="F48" s="1"/>
  <c r="G47"/>
  <c r="D47"/>
  <c r="F47" s="1"/>
  <c r="D46"/>
  <c r="F46" s="1"/>
  <c r="F45"/>
  <c r="G31"/>
  <c r="D31"/>
  <c r="F31" s="1"/>
  <c r="G30"/>
  <c r="D30"/>
  <c r="F30" s="1"/>
  <c r="G29"/>
  <c r="D29"/>
  <c r="F29" s="1"/>
  <c r="G28"/>
  <c r="D28"/>
  <c r="F28" s="1"/>
  <c r="G27"/>
  <c r="D27"/>
  <c r="F27" s="1"/>
  <c r="G26"/>
  <c r="D26"/>
  <c r="F26" s="1"/>
  <c r="G25"/>
  <c r="D25"/>
  <c r="F25" s="1"/>
  <c r="G24"/>
  <c r="D24"/>
  <c r="F24" s="1"/>
  <c r="G23"/>
  <c r="D23"/>
  <c r="F23" s="1"/>
  <c r="G22"/>
  <c r="D22"/>
  <c r="F22" s="1"/>
  <c r="G21"/>
  <c r="D21"/>
  <c r="F21" s="1"/>
  <c r="G20"/>
  <c r="D20"/>
  <c r="F20" s="1"/>
  <c r="G19"/>
  <c r="D19"/>
  <c r="F19" s="1"/>
  <c r="G18"/>
  <c r="D18"/>
  <c r="F18" s="1"/>
  <c r="G17"/>
  <c r="F17"/>
  <c r="G13"/>
  <c r="D13"/>
  <c r="F13" s="1"/>
  <c r="G12"/>
  <c r="D12"/>
  <c r="F12" s="1"/>
  <c r="G11"/>
  <c r="D11"/>
  <c r="F11" s="1"/>
  <c r="G10"/>
  <c r="D10"/>
  <c r="F10" s="1"/>
  <c r="G9"/>
  <c r="D9"/>
  <c r="F9" s="1"/>
  <c r="G8"/>
  <c r="D8"/>
  <c r="F8" s="1"/>
  <c r="G7"/>
  <c r="D7"/>
  <c r="F7" s="1"/>
  <c r="G6"/>
  <c r="D6"/>
  <c r="F6" s="1"/>
  <c r="G5"/>
  <c r="D5"/>
  <c r="F5" s="1"/>
  <c r="G4"/>
  <c r="D4"/>
  <c r="F4" s="1"/>
  <c r="G3"/>
  <c r="D3"/>
  <c r="G49" i="9"/>
  <c r="G48"/>
  <c r="G47"/>
  <c r="G46"/>
  <c r="G45"/>
  <c r="G31"/>
  <c r="G30"/>
  <c r="G29"/>
  <c r="G28"/>
  <c r="G27"/>
  <c r="G26"/>
  <c r="G25"/>
  <c r="G24"/>
  <c r="G23"/>
  <c r="G22"/>
  <c r="G21"/>
  <c r="G20"/>
  <c r="G19"/>
  <c r="G18"/>
  <c r="G17"/>
  <c r="G13"/>
  <c r="G12"/>
  <c r="G11"/>
  <c r="G10"/>
  <c r="G9"/>
  <c r="G8"/>
  <c r="G7"/>
  <c r="G6"/>
  <c r="G5"/>
  <c r="G4"/>
  <c r="K85" i="10"/>
  <c r="K84"/>
  <c r="K83"/>
  <c r="K82"/>
  <c r="K81"/>
  <c r="K80"/>
  <c r="K79"/>
  <c r="K78"/>
  <c r="K77"/>
  <c r="K76"/>
  <c r="K75"/>
  <c r="K74"/>
  <c r="K72"/>
  <c r="K71"/>
  <c r="K70"/>
  <c r="K69"/>
  <c r="K68"/>
  <c r="K67"/>
  <c r="K66"/>
  <c r="K65"/>
  <c r="K64"/>
  <c r="K63"/>
  <c r="K62"/>
  <c r="K61"/>
  <c r="K60"/>
  <c r="K59"/>
  <c r="K58"/>
  <c r="K57"/>
  <c r="K56"/>
  <c r="K55"/>
  <c r="K54"/>
  <c r="K53"/>
  <c r="K51"/>
  <c r="K50"/>
  <c r="K49"/>
  <c r="K48"/>
  <c r="K47"/>
  <c r="K46"/>
  <c r="K45"/>
  <c r="K30"/>
  <c r="K29"/>
  <c r="K28"/>
  <c r="K27"/>
  <c r="K26"/>
  <c r="K25"/>
  <c r="K22"/>
  <c r="K21"/>
  <c r="K20"/>
  <c r="K18"/>
  <c r="K17"/>
  <c r="K16"/>
  <c r="K15"/>
  <c r="K14"/>
  <c r="K13"/>
  <c r="K12"/>
  <c r="K11"/>
  <c r="K10"/>
  <c r="K9"/>
  <c r="K8"/>
  <c r="K7"/>
  <c r="K6"/>
  <c r="K5"/>
  <c r="K4"/>
  <c r="L3"/>
  <c r="K3"/>
  <c r="G3"/>
  <c r="E3"/>
  <c r="M85" i="11"/>
  <c r="N85" s="1"/>
  <c r="J85"/>
  <c r="H85"/>
  <c r="G85"/>
  <c r="M84"/>
  <c r="N84" s="1"/>
  <c r="J84"/>
  <c r="M83"/>
  <c r="N83" s="1"/>
  <c r="J83"/>
  <c r="M82"/>
  <c r="N82" s="1"/>
  <c r="J82"/>
  <c r="M81"/>
  <c r="N81" s="1"/>
  <c r="J81"/>
  <c r="M78"/>
  <c r="N78" s="1"/>
  <c r="J78"/>
  <c r="M77"/>
  <c r="N77" s="1"/>
  <c r="J77"/>
  <c r="M75"/>
  <c r="N75" s="1"/>
  <c r="J75"/>
  <c r="H75"/>
  <c r="G75"/>
  <c r="K74"/>
  <c r="M74" s="1"/>
  <c r="N74" s="1"/>
  <c r="J74"/>
  <c r="H74"/>
  <c r="G74"/>
  <c r="K73"/>
  <c r="M73" s="1"/>
  <c r="N73" s="1"/>
  <c r="J73"/>
  <c r="H73"/>
  <c r="G73"/>
  <c r="K72"/>
  <c r="M72" s="1"/>
  <c r="N72" s="1"/>
  <c r="J72"/>
  <c r="H72"/>
  <c r="G72"/>
  <c r="K71"/>
  <c r="M71" s="1"/>
  <c r="N71" s="1"/>
  <c r="J71"/>
  <c r="H71"/>
  <c r="G71"/>
  <c r="K70"/>
  <c r="M70" s="1"/>
  <c r="N70" s="1"/>
  <c r="J70"/>
  <c r="H70"/>
  <c r="G70"/>
  <c r="K69"/>
  <c r="M69" s="1"/>
  <c r="N69" s="1"/>
  <c r="J69"/>
  <c r="H69"/>
  <c r="G69"/>
  <c r="K68"/>
  <c r="M68" s="1"/>
  <c r="N68" s="1"/>
  <c r="J68"/>
  <c r="H68"/>
  <c r="G68"/>
  <c r="K67"/>
  <c r="M67" s="1"/>
  <c r="N67" s="1"/>
  <c r="J67"/>
  <c r="H67"/>
  <c r="G67"/>
  <c r="K66"/>
  <c r="M66" s="1"/>
  <c r="N66" s="1"/>
  <c r="J66"/>
  <c r="H66"/>
  <c r="G66"/>
  <c r="K65"/>
  <c r="M65" s="1"/>
  <c r="N65" s="1"/>
  <c r="J65"/>
  <c r="H65"/>
  <c r="G65"/>
  <c r="K64"/>
  <c r="M64" s="1"/>
  <c r="N64" s="1"/>
  <c r="J64"/>
  <c r="H64"/>
  <c r="G64"/>
  <c r="K63"/>
  <c r="M63" s="1"/>
  <c r="N63" s="1"/>
  <c r="J63"/>
  <c r="H63"/>
  <c r="G63"/>
  <c r="K62"/>
  <c r="M62" s="1"/>
  <c r="N62" s="1"/>
  <c r="J62"/>
  <c r="H62"/>
  <c r="G62"/>
  <c r="K61"/>
  <c r="M61" s="1"/>
  <c r="N61" s="1"/>
  <c r="J61"/>
  <c r="H61"/>
  <c r="G61"/>
  <c r="K60"/>
  <c r="M60" s="1"/>
  <c r="N60" s="1"/>
  <c r="J60"/>
  <c r="H60"/>
  <c r="G60"/>
  <c r="K59"/>
  <c r="M59" s="1"/>
  <c r="N59" s="1"/>
  <c r="J59"/>
  <c r="H59"/>
  <c r="G59"/>
  <c r="K58"/>
  <c r="M58" s="1"/>
  <c r="N58" s="1"/>
  <c r="J58"/>
  <c r="H58"/>
  <c r="G58"/>
  <c r="K57"/>
  <c r="M57" s="1"/>
  <c r="N57" s="1"/>
  <c r="J57"/>
  <c r="H57"/>
  <c r="G57"/>
  <c r="K56"/>
  <c r="M56" s="1"/>
  <c r="N56" s="1"/>
  <c r="J56"/>
  <c r="H56"/>
  <c r="G56"/>
  <c r="K55"/>
  <c r="M55" s="1"/>
  <c r="N55" s="1"/>
  <c r="J55"/>
  <c r="H55"/>
  <c r="G55"/>
  <c r="K54"/>
  <c r="M54" s="1"/>
  <c r="N54" s="1"/>
  <c r="J54"/>
  <c r="H54"/>
  <c r="G54"/>
  <c r="K53"/>
  <c r="M53" s="1"/>
  <c r="N53" s="1"/>
  <c r="J53"/>
  <c r="H53"/>
  <c r="G53"/>
  <c r="K51"/>
  <c r="M51" s="1"/>
  <c r="N51" s="1"/>
  <c r="J51"/>
  <c r="H51"/>
  <c r="G51"/>
  <c r="K50"/>
  <c r="M50" s="1"/>
  <c r="N50" s="1"/>
  <c r="J50"/>
  <c r="H50"/>
  <c r="G50"/>
  <c r="K49"/>
  <c r="M49" s="1"/>
  <c r="N49" s="1"/>
  <c r="J49"/>
  <c r="H49"/>
  <c r="G49"/>
  <c r="K48"/>
  <c r="M48" s="1"/>
  <c r="N48" s="1"/>
  <c r="J48"/>
  <c r="H48"/>
  <c r="G48"/>
  <c r="K47"/>
  <c r="M47" s="1"/>
  <c r="N47" s="1"/>
  <c r="J47"/>
  <c r="H47"/>
  <c r="G47"/>
  <c r="K46"/>
  <c r="M46" s="1"/>
  <c r="N46" s="1"/>
  <c r="J46"/>
  <c r="H46"/>
  <c r="G46"/>
  <c r="J45"/>
  <c r="H45"/>
  <c r="G45"/>
  <c r="H32"/>
  <c r="J31"/>
  <c r="H31"/>
  <c r="G31"/>
  <c r="K30"/>
  <c r="M30" s="1"/>
  <c r="N30" s="1"/>
  <c r="J30"/>
  <c r="H30"/>
  <c r="G30"/>
  <c r="K28"/>
  <c r="M28" s="1"/>
  <c r="N28" s="1"/>
  <c r="J28"/>
  <c r="H28"/>
  <c r="G28"/>
  <c r="K27"/>
  <c r="M27" s="1"/>
  <c r="N27" s="1"/>
  <c r="J27"/>
  <c r="H27"/>
  <c r="G27"/>
  <c r="K26"/>
  <c r="M26" s="1"/>
  <c r="N26" s="1"/>
  <c r="J26"/>
  <c r="H26"/>
  <c r="G26"/>
  <c r="K25"/>
  <c r="M25" s="1"/>
  <c r="N25" s="1"/>
  <c r="J25"/>
  <c r="H25"/>
  <c r="G25"/>
  <c r="K24"/>
  <c r="M24" s="1"/>
  <c r="N24" s="1"/>
  <c r="J24"/>
  <c r="H24"/>
  <c r="G24"/>
  <c r="K23"/>
  <c r="M23" s="1"/>
  <c r="N23" s="1"/>
  <c r="J23"/>
  <c r="H23"/>
  <c r="G23"/>
  <c r="K22"/>
  <c r="M22" s="1"/>
  <c r="N22" s="1"/>
  <c r="J22"/>
  <c r="H22"/>
  <c r="G22"/>
  <c r="K21"/>
  <c r="M21" s="1"/>
  <c r="N21" s="1"/>
  <c r="J21"/>
  <c r="H21"/>
  <c r="G21"/>
  <c r="K20"/>
  <c r="M20" s="1"/>
  <c r="N20" s="1"/>
  <c r="J20"/>
  <c r="H20"/>
  <c r="G20"/>
  <c r="K19"/>
  <c r="M19" s="1"/>
  <c r="N19" s="1"/>
  <c r="J19"/>
  <c r="H19"/>
  <c r="G19"/>
  <c r="K18"/>
  <c r="M18" s="1"/>
  <c r="N18" s="1"/>
  <c r="J18"/>
  <c r="H18"/>
  <c r="G18"/>
  <c r="K17"/>
  <c r="M17" s="1"/>
  <c r="N17" s="1"/>
  <c r="J17"/>
  <c r="H17"/>
  <c r="G17"/>
  <c r="K16"/>
  <c r="M16" s="1"/>
  <c r="N16" s="1"/>
  <c r="J16"/>
  <c r="H16"/>
  <c r="G16"/>
  <c r="K15"/>
  <c r="M15" s="1"/>
  <c r="N15" s="1"/>
  <c r="J15"/>
  <c r="H15"/>
  <c r="G15"/>
  <c r="K14"/>
  <c r="M14" s="1"/>
  <c r="N14" s="1"/>
  <c r="J14"/>
  <c r="H14"/>
  <c r="G14"/>
  <c r="K13"/>
  <c r="M13" s="1"/>
  <c r="N13" s="1"/>
  <c r="J13"/>
  <c r="H13"/>
  <c r="G13"/>
  <c r="K12"/>
  <c r="M12" s="1"/>
  <c r="N12" s="1"/>
  <c r="J12"/>
  <c r="H12"/>
  <c r="K11"/>
  <c r="M11" s="1"/>
  <c r="N11" s="1"/>
  <c r="J11"/>
  <c r="H11"/>
  <c r="G11"/>
  <c r="K10"/>
  <c r="M10" s="1"/>
  <c r="N10" s="1"/>
  <c r="J10"/>
  <c r="H10"/>
  <c r="G10"/>
  <c r="K9"/>
  <c r="M9" s="1"/>
  <c r="N9" s="1"/>
  <c r="J9"/>
  <c r="H9"/>
  <c r="G9"/>
  <c r="K8"/>
  <c r="M8" s="1"/>
  <c r="N8" s="1"/>
  <c r="J8"/>
  <c r="H8"/>
  <c r="G8"/>
  <c r="K7"/>
  <c r="M7" s="1"/>
  <c r="N7" s="1"/>
  <c r="J7"/>
  <c r="H7"/>
  <c r="G7"/>
  <c r="K6"/>
  <c r="M6" s="1"/>
  <c r="N6" s="1"/>
  <c r="J6"/>
  <c r="H6"/>
  <c r="G6"/>
  <c r="K5"/>
  <c r="M5" s="1"/>
  <c r="N5" s="1"/>
  <c r="J5"/>
  <c r="H5"/>
  <c r="G5"/>
  <c r="K4"/>
  <c r="M4" s="1"/>
  <c r="N4" s="1"/>
  <c r="J4"/>
  <c r="H4"/>
  <c r="G4"/>
  <c r="K3"/>
  <c r="M3" s="1"/>
  <c r="N3" s="1"/>
  <c r="J3"/>
  <c r="H3"/>
  <c r="G3"/>
  <c r="K85" i="8"/>
  <c r="M85" s="1"/>
  <c r="N85" s="1"/>
  <c r="J85"/>
  <c r="H85"/>
  <c r="G85"/>
  <c r="K84"/>
  <c r="M84" s="1"/>
  <c r="N84" s="1"/>
  <c r="J84"/>
  <c r="H84"/>
  <c r="G84"/>
  <c r="K83"/>
  <c r="M83" s="1"/>
  <c r="N83" s="1"/>
  <c r="J83"/>
  <c r="H83"/>
  <c r="G83"/>
  <c r="K82"/>
  <c r="M82" s="1"/>
  <c r="N82" s="1"/>
  <c r="J82"/>
  <c r="H82"/>
  <c r="G82"/>
  <c r="K81"/>
  <c r="M81" s="1"/>
  <c r="N81" s="1"/>
  <c r="J81"/>
  <c r="H81"/>
  <c r="G81"/>
  <c r="K80"/>
  <c r="M80" s="1"/>
  <c r="N80" s="1"/>
  <c r="J80"/>
  <c r="H80"/>
  <c r="G80"/>
  <c r="K79"/>
  <c r="M79" s="1"/>
  <c r="N79" s="1"/>
  <c r="J79"/>
  <c r="H79"/>
  <c r="G79"/>
  <c r="K78"/>
  <c r="M78" s="1"/>
  <c r="N78" s="1"/>
  <c r="J78"/>
  <c r="H78"/>
  <c r="G78"/>
  <c r="K77"/>
  <c r="M77" s="1"/>
  <c r="N77" s="1"/>
  <c r="J77"/>
  <c r="H77"/>
  <c r="G77"/>
  <c r="K76"/>
  <c r="M76" s="1"/>
  <c r="N76" s="1"/>
  <c r="J76"/>
  <c r="H76"/>
  <c r="G76"/>
  <c r="K75"/>
  <c r="M75" s="1"/>
  <c r="N75" s="1"/>
  <c r="J75"/>
  <c r="H75"/>
  <c r="G75"/>
  <c r="K74"/>
  <c r="M74" s="1"/>
  <c r="N74" s="1"/>
  <c r="J74"/>
  <c r="H74"/>
  <c r="G74"/>
  <c r="K72"/>
  <c r="M72" s="1"/>
  <c r="N72" s="1"/>
  <c r="J72"/>
  <c r="H72"/>
  <c r="G72"/>
  <c r="K71"/>
  <c r="M71" s="1"/>
  <c r="N71" s="1"/>
  <c r="J71"/>
  <c r="H71"/>
  <c r="G71"/>
  <c r="K70"/>
  <c r="M70" s="1"/>
  <c r="N70" s="1"/>
  <c r="J70"/>
  <c r="H70"/>
  <c r="G70"/>
  <c r="K69"/>
  <c r="M69" s="1"/>
  <c r="N69" s="1"/>
  <c r="J69"/>
  <c r="H69"/>
  <c r="G69"/>
  <c r="K68"/>
  <c r="M68" s="1"/>
  <c r="N68" s="1"/>
  <c r="J68"/>
  <c r="H68"/>
  <c r="G68"/>
  <c r="K67"/>
  <c r="M67" s="1"/>
  <c r="N67" s="1"/>
  <c r="J67"/>
  <c r="H67"/>
  <c r="G67"/>
  <c r="K66"/>
  <c r="M66" s="1"/>
  <c r="N66" s="1"/>
  <c r="J66"/>
  <c r="H66"/>
  <c r="G66"/>
  <c r="K65"/>
  <c r="M65" s="1"/>
  <c r="N65" s="1"/>
  <c r="J65"/>
  <c r="H65"/>
  <c r="G65"/>
  <c r="K64"/>
  <c r="M64" s="1"/>
  <c r="N64" s="1"/>
  <c r="J64"/>
  <c r="H64"/>
  <c r="G64"/>
  <c r="K63"/>
  <c r="M63" s="1"/>
  <c r="N63" s="1"/>
  <c r="J63"/>
  <c r="H63"/>
  <c r="G63"/>
  <c r="K62"/>
  <c r="M62" s="1"/>
  <c r="N62" s="1"/>
  <c r="J62"/>
  <c r="H62"/>
  <c r="G62"/>
  <c r="K61"/>
  <c r="M61" s="1"/>
  <c r="N61" s="1"/>
  <c r="J61"/>
  <c r="H61"/>
  <c r="G61"/>
  <c r="K60"/>
  <c r="M60" s="1"/>
  <c r="N60" s="1"/>
  <c r="J60"/>
  <c r="H60"/>
  <c r="G60"/>
  <c r="K59"/>
  <c r="M59" s="1"/>
  <c r="N59" s="1"/>
  <c r="J59"/>
  <c r="H59"/>
  <c r="G59"/>
  <c r="K58"/>
  <c r="M58" s="1"/>
  <c r="N58" s="1"/>
  <c r="J58"/>
  <c r="H58"/>
  <c r="G58"/>
  <c r="K57"/>
  <c r="M57" s="1"/>
  <c r="N57" s="1"/>
  <c r="J57"/>
  <c r="H57"/>
  <c r="G57"/>
  <c r="K56"/>
  <c r="M56" s="1"/>
  <c r="N56" s="1"/>
  <c r="J56"/>
  <c r="H56"/>
  <c r="G56"/>
  <c r="K55"/>
  <c r="M55" s="1"/>
  <c r="N55" s="1"/>
  <c r="J55"/>
  <c r="H55"/>
  <c r="G55"/>
  <c r="K54"/>
  <c r="M54" s="1"/>
  <c r="N54" s="1"/>
  <c r="J54"/>
  <c r="H54"/>
  <c r="G54"/>
  <c r="K53"/>
  <c r="M53" s="1"/>
  <c r="N53" s="1"/>
  <c r="J53"/>
  <c r="H53"/>
  <c r="G53"/>
  <c r="K51"/>
  <c r="M51" s="1"/>
  <c r="N51" s="1"/>
  <c r="J51"/>
  <c r="H51"/>
  <c r="G51"/>
  <c r="K50"/>
  <c r="M50" s="1"/>
  <c r="N50" s="1"/>
  <c r="J50"/>
  <c r="H50"/>
  <c r="G50"/>
  <c r="K49"/>
  <c r="M49" s="1"/>
  <c r="N49" s="1"/>
  <c r="J49"/>
  <c r="H49"/>
  <c r="G49"/>
  <c r="K48"/>
  <c r="M48" s="1"/>
  <c r="N48" s="1"/>
  <c r="J48"/>
  <c r="H48"/>
  <c r="G48"/>
  <c r="K47"/>
  <c r="M47" s="1"/>
  <c r="N47" s="1"/>
  <c r="J47"/>
  <c r="H47"/>
  <c r="G47"/>
  <c r="K46"/>
  <c r="M46" s="1"/>
  <c r="N46" s="1"/>
  <c r="J46"/>
  <c r="H46"/>
  <c r="G46"/>
  <c r="K45"/>
  <c r="M45" s="1"/>
  <c r="N45" s="1"/>
  <c r="K30"/>
  <c r="M30" s="1"/>
  <c r="N30" s="1"/>
  <c r="J30"/>
  <c r="H30"/>
  <c r="G30"/>
  <c r="K29"/>
  <c r="M29" s="1"/>
  <c r="N29" s="1"/>
  <c r="J29"/>
  <c r="H29"/>
  <c r="G29"/>
  <c r="K28"/>
  <c r="M28" s="1"/>
  <c r="N28" s="1"/>
  <c r="J28"/>
  <c r="H28"/>
  <c r="G28"/>
  <c r="K27"/>
  <c r="M27" s="1"/>
  <c r="N27" s="1"/>
  <c r="J27"/>
  <c r="H27"/>
  <c r="G27"/>
  <c r="K26"/>
  <c r="M26" s="1"/>
  <c r="N26" s="1"/>
  <c r="J26"/>
  <c r="H26"/>
  <c r="G26"/>
  <c r="K25"/>
  <c r="M25" s="1"/>
  <c r="N25" s="1"/>
  <c r="J25"/>
  <c r="H25"/>
  <c r="G25"/>
  <c r="K24"/>
  <c r="M24" s="1"/>
  <c r="N24" s="1"/>
  <c r="J24"/>
  <c r="H24"/>
  <c r="G24"/>
  <c r="K22"/>
  <c r="M22" s="1"/>
  <c r="N22" s="1"/>
  <c r="J22"/>
  <c r="H22"/>
  <c r="G22"/>
  <c r="K21"/>
  <c r="M21" s="1"/>
  <c r="N21" s="1"/>
  <c r="J21"/>
  <c r="H21"/>
  <c r="G21"/>
  <c r="K20"/>
  <c r="M20" s="1"/>
  <c r="N20" s="1"/>
  <c r="J20"/>
  <c r="H20"/>
  <c r="G20"/>
  <c r="K18"/>
  <c r="M18" s="1"/>
  <c r="N18" s="1"/>
  <c r="J18"/>
  <c r="H18"/>
  <c r="G18"/>
  <c r="K17"/>
  <c r="M17" s="1"/>
  <c r="N17" s="1"/>
  <c r="J17"/>
  <c r="H17"/>
  <c r="G17"/>
  <c r="K16"/>
  <c r="M16" s="1"/>
  <c r="N16" s="1"/>
  <c r="J16"/>
  <c r="H16"/>
  <c r="G16"/>
  <c r="K15"/>
  <c r="M15" s="1"/>
  <c r="N15" s="1"/>
  <c r="J15"/>
  <c r="H15"/>
  <c r="G15"/>
  <c r="K14"/>
  <c r="M14" s="1"/>
  <c r="N14" s="1"/>
  <c r="J14"/>
  <c r="H14"/>
  <c r="G14"/>
  <c r="K13"/>
  <c r="M13" s="1"/>
  <c r="N13" s="1"/>
  <c r="J13"/>
  <c r="H13"/>
  <c r="G13"/>
  <c r="K12"/>
  <c r="M12" s="1"/>
  <c r="N12" s="1"/>
  <c r="J12"/>
  <c r="H12"/>
  <c r="G12"/>
  <c r="K11"/>
  <c r="M11" s="1"/>
  <c r="N11" s="1"/>
  <c r="J11"/>
  <c r="H11"/>
  <c r="G11"/>
  <c r="K10"/>
  <c r="M10" s="1"/>
  <c r="N10" s="1"/>
  <c r="J10"/>
  <c r="H10"/>
  <c r="G10"/>
  <c r="K9"/>
  <c r="M9" s="1"/>
  <c r="N9" s="1"/>
  <c r="J9"/>
  <c r="H9"/>
  <c r="G9"/>
  <c r="K8"/>
  <c r="M8" s="1"/>
  <c r="N8" s="1"/>
  <c r="J8"/>
  <c r="H8"/>
  <c r="G8"/>
  <c r="K7"/>
  <c r="M7" s="1"/>
  <c r="N7" s="1"/>
  <c r="J7"/>
  <c r="H7"/>
  <c r="G7"/>
  <c r="K6"/>
  <c r="M6" s="1"/>
  <c r="N6" s="1"/>
  <c r="J6"/>
  <c r="H6"/>
  <c r="G6"/>
  <c r="K5"/>
  <c r="M5" s="1"/>
  <c r="N5" s="1"/>
  <c r="J5"/>
  <c r="H5"/>
  <c r="G5"/>
  <c r="K4"/>
  <c r="M4" s="1"/>
  <c r="N4" s="1"/>
  <c r="J4"/>
  <c r="H4"/>
  <c r="G4"/>
  <c r="K3"/>
  <c r="M3" s="1"/>
  <c r="N3" s="1"/>
  <c r="J3"/>
  <c r="H3"/>
  <c r="G3"/>
  <c r="K85" i="1"/>
  <c r="H85"/>
  <c r="K84"/>
  <c r="H84"/>
  <c r="K83"/>
  <c r="H83"/>
  <c r="K82"/>
  <c r="H82"/>
  <c r="K81"/>
  <c r="H81"/>
  <c r="K80"/>
  <c r="H80"/>
  <c r="K79"/>
  <c r="H79"/>
  <c r="K78"/>
  <c r="H78"/>
  <c r="K77"/>
  <c r="H77"/>
  <c r="K76"/>
  <c r="H76"/>
  <c r="K75"/>
  <c r="H75"/>
  <c r="K74"/>
  <c r="H74"/>
  <c r="K72"/>
  <c r="H72"/>
  <c r="K71"/>
  <c r="H71"/>
  <c r="K70"/>
  <c r="H70"/>
  <c r="K69"/>
  <c r="H69"/>
  <c r="K68"/>
  <c r="H68"/>
  <c r="K67"/>
  <c r="H67"/>
  <c r="K66"/>
  <c r="H66"/>
  <c r="K65"/>
  <c r="H65"/>
  <c r="K64"/>
  <c r="H64"/>
  <c r="K63"/>
  <c r="H63"/>
  <c r="K62"/>
  <c r="H62"/>
  <c r="K61"/>
  <c r="H61"/>
  <c r="K60"/>
  <c r="H60"/>
  <c r="K59"/>
  <c r="H59"/>
  <c r="K58"/>
  <c r="H58"/>
  <c r="K57"/>
  <c r="H57"/>
  <c r="K56"/>
  <c r="H56"/>
  <c r="K55"/>
  <c r="H55"/>
  <c r="K54"/>
  <c r="H54"/>
  <c r="K53"/>
  <c r="H53"/>
  <c r="K51"/>
  <c r="H51"/>
  <c r="K50"/>
  <c r="H50"/>
  <c r="K49"/>
  <c r="H49"/>
  <c r="K48"/>
  <c r="H48"/>
  <c r="K47"/>
  <c r="H47"/>
  <c r="K46"/>
  <c r="H46"/>
  <c r="K45"/>
  <c r="K30"/>
  <c r="H30"/>
  <c r="K29"/>
  <c r="H29"/>
  <c r="K28"/>
  <c r="H28"/>
  <c r="K27"/>
  <c r="H27"/>
  <c r="K26"/>
  <c r="H26"/>
  <c r="K25"/>
  <c r="H25"/>
  <c r="K24"/>
  <c r="H24"/>
  <c r="K22"/>
  <c r="H22"/>
  <c r="K21"/>
  <c r="H21"/>
  <c r="K20"/>
  <c r="H20"/>
  <c r="K18"/>
  <c r="H18"/>
  <c r="K17"/>
  <c r="H17"/>
  <c r="K16"/>
  <c r="H16"/>
  <c r="K15"/>
  <c r="H15"/>
  <c r="K14"/>
  <c r="H14"/>
  <c r="K13"/>
  <c r="H13"/>
  <c r="K12"/>
  <c r="H12"/>
  <c r="K11"/>
  <c r="H11"/>
  <c r="K10"/>
  <c r="H10"/>
  <c r="K9"/>
  <c r="H9"/>
  <c r="K8"/>
  <c r="H8"/>
  <c r="K7"/>
  <c r="H7"/>
  <c r="K6"/>
  <c r="H6"/>
  <c r="K5"/>
  <c r="H5"/>
  <c r="K4"/>
  <c r="H4"/>
  <c r="K3"/>
  <c r="H3"/>
  <c r="G68" i="7"/>
  <c r="C68"/>
  <c r="B68"/>
  <c r="G67"/>
  <c r="C67"/>
  <c r="B67"/>
  <c r="G66"/>
  <c r="C66"/>
  <c r="B66"/>
  <c r="G65"/>
  <c r="C65"/>
  <c r="B65"/>
  <c r="G64"/>
  <c r="C64"/>
  <c r="B64"/>
  <c r="G63"/>
  <c r="C63"/>
  <c r="B63"/>
  <c r="D48"/>
  <c r="C48"/>
  <c r="B48"/>
  <c r="D47"/>
  <c r="C47"/>
  <c r="B47"/>
  <c r="D46"/>
  <c r="C46"/>
  <c r="B46"/>
  <c r="D45"/>
  <c r="C45"/>
  <c r="B45"/>
  <c r="D44"/>
  <c r="C44"/>
  <c r="B44"/>
  <c r="D43"/>
  <c r="C43"/>
  <c r="B43"/>
  <c r="H39"/>
  <c r="H38"/>
  <c r="H37"/>
  <c r="H36"/>
  <c r="H35"/>
  <c r="H34"/>
  <c r="H33"/>
  <c r="F29"/>
  <c r="G28"/>
  <c r="F28"/>
  <c r="D28"/>
  <c r="C28"/>
  <c r="B28"/>
  <c r="G27"/>
  <c r="F27"/>
  <c r="D27"/>
  <c r="I27" s="1"/>
  <c r="K27" s="1"/>
  <c r="C27"/>
  <c r="B27"/>
  <c r="G26"/>
  <c r="F26"/>
  <c r="D26"/>
  <c r="I26" s="1"/>
  <c r="K26" s="1"/>
  <c r="C26"/>
  <c r="B26"/>
  <c r="G25"/>
  <c r="F25"/>
  <c r="D25"/>
  <c r="C25"/>
  <c r="B25"/>
  <c r="G24"/>
  <c r="F24"/>
  <c r="D24"/>
  <c r="C24"/>
  <c r="B24"/>
  <c r="G23"/>
  <c r="F23"/>
  <c r="D23"/>
  <c r="C23"/>
  <c r="B23"/>
  <c r="F19"/>
  <c r="G18"/>
  <c r="F18"/>
  <c r="D18"/>
  <c r="I18" s="1"/>
  <c r="K18" s="1"/>
  <c r="C18"/>
  <c r="B18"/>
  <c r="G17"/>
  <c r="F17"/>
  <c r="D17"/>
  <c r="I17" s="1"/>
  <c r="K17" s="1"/>
  <c r="C17"/>
  <c r="B17"/>
  <c r="G16"/>
  <c r="F16"/>
  <c r="D16"/>
  <c r="I16" s="1"/>
  <c r="K16" s="1"/>
  <c r="C16"/>
  <c r="B16"/>
  <c r="G15"/>
  <c r="F15"/>
  <c r="D15"/>
  <c r="I15" s="1"/>
  <c r="K15" s="1"/>
  <c r="C15"/>
  <c r="B15"/>
  <c r="G14"/>
  <c r="F14"/>
  <c r="D14"/>
  <c r="C14"/>
  <c r="B14"/>
  <c r="G13"/>
  <c r="F13"/>
  <c r="D13"/>
  <c r="C13"/>
  <c r="B13"/>
  <c r="L70" i="11"/>
  <c r="G8" i="7"/>
  <c r="D7" i="16" s="1"/>
  <c r="D8" i="7"/>
  <c r="O8" s="1"/>
  <c r="C8"/>
  <c r="B8"/>
  <c r="G7"/>
  <c r="D7"/>
  <c r="O7" s="1"/>
  <c r="C7"/>
  <c r="B7"/>
  <c r="G6"/>
  <c r="D5" i="16" s="1"/>
  <c r="D6" i="7"/>
  <c r="O6" s="1"/>
  <c r="C6"/>
  <c r="B6"/>
  <c r="G5"/>
  <c r="D5"/>
  <c r="O5" s="1"/>
  <c r="C5"/>
  <c r="B5"/>
  <c r="G4"/>
  <c r="D3" i="16" s="1"/>
  <c r="D4" i="7"/>
  <c r="O4" s="1"/>
  <c r="C4"/>
  <c r="B4"/>
  <c r="G3"/>
  <c r="D3"/>
  <c r="O3" s="1"/>
  <c r="C3"/>
  <c r="I45" i="6" l="1"/>
  <c r="H45"/>
  <c r="L27" i="7"/>
  <c r="L26"/>
  <c r="B32" i="13"/>
  <c r="R2" i="7"/>
  <c r="T3"/>
  <c r="B56"/>
  <c r="B58"/>
  <c r="B57"/>
  <c r="B55"/>
  <c r="B54"/>
  <c r="H4" i="6"/>
  <c r="I4"/>
  <c r="H19"/>
  <c r="I19"/>
  <c r="H27"/>
  <c r="I27"/>
  <c r="H47"/>
  <c r="I47"/>
  <c r="H56"/>
  <c r="I56"/>
  <c r="H60"/>
  <c r="I60"/>
  <c r="H64"/>
  <c r="I64"/>
  <c r="H68"/>
  <c r="I68"/>
  <c r="H72"/>
  <c r="I72"/>
  <c r="H75"/>
  <c r="I75"/>
  <c r="H79"/>
  <c r="I79"/>
  <c r="H83"/>
  <c r="I83"/>
  <c r="H8"/>
  <c r="I8"/>
  <c r="H12"/>
  <c r="I12"/>
  <c r="H23"/>
  <c r="I23"/>
  <c r="H31"/>
  <c r="I31"/>
  <c r="H51"/>
  <c r="I51"/>
  <c r="H9"/>
  <c r="I9"/>
  <c r="H20"/>
  <c r="I20"/>
  <c r="H28"/>
  <c r="I28"/>
  <c r="H48"/>
  <c r="I48"/>
  <c r="H57"/>
  <c r="I57"/>
  <c r="H61"/>
  <c r="I61"/>
  <c r="H65"/>
  <c r="I65"/>
  <c r="H69"/>
  <c r="I69"/>
  <c r="H73"/>
  <c r="I73"/>
  <c r="H76"/>
  <c r="I76"/>
  <c r="H80"/>
  <c r="I80"/>
  <c r="H84"/>
  <c r="I84"/>
  <c r="H5"/>
  <c r="I5"/>
  <c r="H13"/>
  <c r="I13"/>
  <c r="H24"/>
  <c r="I24"/>
  <c r="H53"/>
  <c r="I53"/>
  <c r="H6"/>
  <c r="I6"/>
  <c r="H17"/>
  <c r="I17"/>
  <c r="H25"/>
  <c r="I25"/>
  <c r="H49"/>
  <c r="I49"/>
  <c r="H58"/>
  <c r="I58"/>
  <c r="H62"/>
  <c r="I62"/>
  <c r="H66"/>
  <c r="I66"/>
  <c r="H70"/>
  <c r="I70"/>
  <c r="H77"/>
  <c r="I77"/>
  <c r="H81"/>
  <c r="I81"/>
  <c r="H85"/>
  <c r="I85"/>
  <c r="H10"/>
  <c r="I10"/>
  <c r="H21"/>
  <c r="I21"/>
  <c r="H29"/>
  <c r="I29"/>
  <c r="H54"/>
  <c r="I54"/>
  <c r="H7"/>
  <c r="I7"/>
  <c r="H11"/>
  <c r="I11"/>
  <c r="H18"/>
  <c r="I18"/>
  <c r="H22"/>
  <c r="I22"/>
  <c r="H26"/>
  <c r="I26"/>
  <c r="H46"/>
  <c r="I46"/>
  <c r="H50"/>
  <c r="I50"/>
  <c r="H55"/>
  <c r="I55"/>
  <c r="H59"/>
  <c r="I59"/>
  <c r="H63"/>
  <c r="I63"/>
  <c r="H67"/>
  <c r="I67"/>
  <c r="H71"/>
  <c r="I71"/>
  <c r="H74"/>
  <c r="I74"/>
  <c r="H78"/>
  <c r="I78"/>
  <c r="H82"/>
  <c r="I82"/>
  <c r="H30"/>
  <c r="I30"/>
  <c r="K32" i="13"/>
  <c r="C2" i="16"/>
  <c r="N3" i="7"/>
  <c r="C4" i="16"/>
  <c r="N5" i="7"/>
  <c r="C6" i="16"/>
  <c r="N7" i="7"/>
  <c r="F32" i="13"/>
  <c r="G32"/>
  <c r="C3" i="16"/>
  <c r="N4" i="7"/>
  <c r="N6"/>
  <c r="C7" i="16"/>
  <c r="N8" i="7"/>
  <c r="M32" i="13"/>
  <c r="J32"/>
  <c r="I32"/>
  <c r="H32"/>
  <c r="C38" i="7"/>
  <c r="C33"/>
  <c r="C34"/>
  <c r="C35"/>
  <c r="C36"/>
  <c r="C37"/>
  <c r="C29"/>
  <c r="C19"/>
  <c r="L32" i="13"/>
  <c r="C32"/>
  <c r="D32"/>
  <c r="E23" i="7"/>
  <c r="E24"/>
  <c r="E28"/>
  <c r="E14"/>
  <c r="R8" i="13"/>
  <c r="H17" i="7"/>
  <c r="L68" i="8"/>
  <c r="L6" i="11"/>
  <c r="D63" i="7"/>
  <c r="D67"/>
  <c r="B69"/>
  <c r="D65"/>
  <c r="D66"/>
  <c r="D64"/>
  <c r="D68"/>
  <c r="G69"/>
  <c r="F63"/>
  <c r="F65"/>
  <c r="F67"/>
  <c r="H64"/>
  <c r="H66"/>
  <c r="H68"/>
  <c r="H63"/>
  <c r="H67"/>
  <c r="F68"/>
  <c r="C69"/>
  <c r="F64"/>
  <c r="H65"/>
  <c r="F66"/>
  <c r="D19"/>
  <c r="I19" s="1"/>
  <c r="L18" i="8"/>
  <c r="L27" i="11"/>
  <c r="L54"/>
  <c r="H24" i="7"/>
  <c r="E16"/>
  <c r="H13"/>
  <c r="H18"/>
  <c r="E15"/>
  <c r="H16"/>
  <c r="E17"/>
  <c r="E7"/>
  <c r="J16"/>
  <c r="L25" i="8"/>
  <c r="L51"/>
  <c r="L11" i="11"/>
  <c r="L59"/>
  <c r="L7" i="8"/>
  <c r="L32"/>
  <c r="L57"/>
  <c r="L78"/>
  <c r="L17" i="11"/>
  <c r="L64"/>
  <c r="L13" i="8"/>
  <c r="L62"/>
  <c r="L84"/>
  <c r="L22" i="11"/>
  <c r="L47"/>
  <c r="E13" i="7"/>
  <c r="H15"/>
  <c r="E18"/>
  <c r="I14"/>
  <c r="K14" s="1"/>
  <c r="I13"/>
  <c r="K13" s="1"/>
  <c r="H14"/>
  <c r="B35"/>
  <c r="B36"/>
  <c r="B19"/>
  <c r="D34"/>
  <c r="F34" s="1"/>
  <c r="K34" s="1"/>
  <c r="M34" s="1"/>
  <c r="H27"/>
  <c r="D36"/>
  <c r="D38"/>
  <c r="F38" s="1"/>
  <c r="K38" s="1"/>
  <c r="M38" s="1"/>
  <c r="D33"/>
  <c r="D35"/>
  <c r="F35" s="1"/>
  <c r="K35" s="1"/>
  <c r="M35" s="1"/>
  <c r="D37"/>
  <c r="F37" s="1"/>
  <c r="K37" s="1"/>
  <c r="M37" s="1"/>
  <c r="E27"/>
  <c r="D29"/>
  <c r="I29" s="1"/>
  <c r="I24"/>
  <c r="K24" s="1"/>
  <c r="L24" s="1"/>
  <c r="E25"/>
  <c r="I25"/>
  <c r="K25" s="1"/>
  <c r="L25" s="1"/>
  <c r="E26"/>
  <c r="H28"/>
  <c r="H25"/>
  <c r="I28"/>
  <c r="K28" s="1"/>
  <c r="L28" s="1"/>
  <c r="M3" i="10"/>
  <c r="I23" i="7"/>
  <c r="K23" s="1"/>
  <c r="H26"/>
  <c r="B9"/>
  <c r="B38"/>
  <c r="B33"/>
  <c r="B37"/>
  <c r="B34"/>
  <c r="E3"/>
  <c r="C9"/>
  <c r="E6"/>
  <c r="H3"/>
  <c r="E4"/>
  <c r="H7"/>
  <c r="E8"/>
  <c r="D9"/>
  <c r="E5"/>
  <c r="C5" i="16"/>
  <c r="H5" i="7"/>
  <c r="B49"/>
  <c r="C54"/>
  <c r="C56"/>
  <c r="C58"/>
  <c r="C53"/>
  <c r="C55"/>
  <c r="C57"/>
  <c r="C49"/>
  <c r="G19"/>
  <c r="D49"/>
  <c r="E43"/>
  <c r="E44"/>
  <c r="E45"/>
  <c r="E46"/>
  <c r="E47"/>
  <c r="E48"/>
  <c r="L3" i="8"/>
  <c r="L20"/>
  <c r="L47"/>
  <c r="L53"/>
  <c r="L58"/>
  <c r="L64"/>
  <c r="L80"/>
  <c r="L85"/>
  <c r="L7" i="11"/>
  <c r="L13"/>
  <c r="L18"/>
  <c r="L23"/>
  <c r="L30"/>
  <c r="L49"/>
  <c r="L55"/>
  <c r="L60"/>
  <c r="L66"/>
  <c r="J17" i="7"/>
  <c r="J25"/>
  <c r="J28"/>
  <c r="L14" i="8"/>
  <c r="J13" i="7"/>
  <c r="J18"/>
  <c r="L5" i="8"/>
  <c r="L10"/>
  <c r="L15"/>
  <c r="L22"/>
  <c r="L28"/>
  <c r="L48"/>
  <c r="L54"/>
  <c r="L60"/>
  <c r="L65"/>
  <c r="L70"/>
  <c r="L76"/>
  <c r="L81"/>
  <c r="L3" i="11"/>
  <c r="L9"/>
  <c r="L14"/>
  <c r="L19"/>
  <c r="L25"/>
  <c r="L31"/>
  <c r="L50"/>
  <c r="L56"/>
  <c r="L62"/>
  <c r="L67"/>
  <c r="L73"/>
  <c r="L84"/>
  <c r="L83"/>
  <c r="L72"/>
  <c r="L69"/>
  <c r="L65"/>
  <c r="L61"/>
  <c r="L57"/>
  <c r="L53"/>
  <c r="L48"/>
  <c r="L28"/>
  <c r="L24"/>
  <c r="L20"/>
  <c r="L16"/>
  <c r="L12"/>
  <c r="L8"/>
  <c r="L4"/>
  <c r="L83" i="8"/>
  <c r="L79"/>
  <c r="L75"/>
  <c r="L71"/>
  <c r="L67"/>
  <c r="L63"/>
  <c r="L59"/>
  <c r="L55"/>
  <c r="L50"/>
  <c r="L46"/>
  <c r="L30"/>
  <c r="L26"/>
  <c r="L21"/>
  <c r="L16"/>
  <c r="L12"/>
  <c r="L8"/>
  <c r="L4"/>
  <c r="J24" i="7"/>
  <c r="J23"/>
  <c r="J15"/>
  <c r="L82" i="11"/>
  <c r="L75"/>
  <c r="L71"/>
  <c r="J26" i="7"/>
  <c r="J27"/>
  <c r="L9" i="8"/>
  <c r="L27"/>
  <c r="L69"/>
  <c r="L74"/>
  <c r="J14" i="7"/>
  <c r="L6" i="8"/>
  <c r="L11"/>
  <c r="L17"/>
  <c r="L24"/>
  <c r="L29"/>
  <c r="L49"/>
  <c r="L56"/>
  <c r="L61"/>
  <c r="L66"/>
  <c r="L72"/>
  <c r="L77"/>
  <c r="L82"/>
  <c r="L5" i="11"/>
  <c r="L10"/>
  <c r="L15"/>
  <c r="L21"/>
  <c r="L26"/>
  <c r="L46"/>
  <c r="L51"/>
  <c r="L58"/>
  <c r="L63"/>
  <c r="L68"/>
  <c r="L74"/>
  <c r="L85"/>
  <c r="B29" i="7"/>
  <c r="I34"/>
  <c r="O3" i="16" s="1"/>
  <c r="I35" i="7"/>
  <c r="O4" i="16" s="1"/>
  <c r="G29" i="7"/>
  <c r="I37"/>
  <c r="O6" i="16" s="1"/>
  <c r="I38" i="7"/>
  <c r="O7" i="16" s="1"/>
  <c r="I33" i="7"/>
  <c r="O2" i="16" s="1"/>
  <c r="I36" i="7"/>
  <c r="H23"/>
  <c r="H6"/>
  <c r="H4"/>
  <c r="H8"/>
  <c r="G9"/>
  <c r="D2" i="16"/>
  <c r="D4"/>
  <c r="D6"/>
  <c r="R3" i="7"/>
  <c r="T5" s="1"/>
  <c r="L32" i="1" l="1"/>
  <c r="L40"/>
  <c r="L33"/>
  <c r="L41"/>
  <c r="L43"/>
  <c r="L45"/>
  <c r="L34"/>
  <c r="L42"/>
  <c r="L35"/>
  <c r="L37"/>
  <c r="L36"/>
  <c r="L44"/>
  <c r="L38"/>
  <c r="L31"/>
  <c r="L39"/>
  <c r="H33" i="9"/>
  <c r="H41"/>
  <c r="H34"/>
  <c r="H42"/>
  <c r="H35"/>
  <c r="H43"/>
  <c r="H36"/>
  <c r="H44"/>
  <c r="H37"/>
  <c r="H38"/>
  <c r="H39"/>
  <c r="H32"/>
  <c r="H40"/>
  <c r="H52"/>
  <c r="N34" i="7"/>
  <c r="N37"/>
  <c r="N35"/>
  <c r="N38"/>
  <c r="K29"/>
  <c r="L29" s="1"/>
  <c r="L23"/>
  <c r="L52" i="1"/>
  <c r="H14" i="9"/>
  <c r="H15"/>
  <c r="H16"/>
  <c r="L73" i="1"/>
  <c r="L23"/>
  <c r="L19"/>
  <c r="L57"/>
  <c r="H48" i="9"/>
  <c r="H83"/>
  <c r="L17" i="1"/>
  <c r="L54"/>
  <c r="L5"/>
  <c r="H27" i="9"/>
  <c r="H54"/>
  <c r="L21" i="1"/>
  <c r="L20"/>
  <c r="H55" i="9"/>
  <c r="H50"/>
  <c r="H45"/>
  <c r="H53"/>
  <c r="H62"/>
  <c r="L30" i="1"/>
  <c r="H47" i="9"/>
  <c r="L25" i="1"/>
  <c r="H76" i="9"/>
  <c r="L15" i="1"/>
  <c r="H12" i="9"/>
  <c r="L8" i="1"/>
  <c r="H7" i="9"/>
  <c r="H78"/>
  <c r="H19"/>
  <c r="L13" i="1"/>
  <c r="H31" i="9"/>
  <c r="L9" i="1"/>
  <c r="H9" i="9"/>
  <c r="H80"/>
  <c r="L11" i="1"/>
  <c r="H51" i="9"/>
  <c r="L16" i="1"/>
  <c r="L51"/>
  <c r="H11" i="9"/>
  <c r="H10"/>
  <c r="H23"/>
  <c r="L46" i="1"/>
  <c r="F47" i="7"/>
  <c r="L84" i="1"/>
  <c r="L56"/>
  <c r="H26" i="9"/>
  <c r="H65"/>
  <c r="L61" i="1"/>
  <c r="F49" i="7"/>
  <c r="H13" i="9"/>
  <c r="H82"/>
  <c r="L12" i="1"/>
  <c r="F45" i="7"/>
  <c r="L22" i="1"/>
  <c r="H21" i="9"/>
  <c r="L47" i="1"/>
  <c r="L6"/>
  <c r="L58"/>
  <c r="H28" i="9"/>
  <c r="H67"/>
  <c r="L65" i="1"/>
  <c r="L50"/>
  <c r="H29" i="9"/>
  <c r="H60"/>
  <c r="L60" i="1"/>
  <c r="L10"/>
  <c r="H81" i="9"/>
  <c r="L59" i="1"/>
  <c r="H30" i="9"/>
  <c r="H72"/>
  <c r="L69" i="1"/>
  <c r="L83"/>
  <c r="H68" i="9"/>
  <c r="L66" i="1"/>
  <c r="L14"/>
  <c r="I8" i="7"/>
  <c r="L72" i="1"/>
  <c r="H79" i="9"/>
  <c r="L49" i="1"/>
  <c r="H49" i="9"/>
  <c r="S2" i="7"/>
  <c r="T2" s="1"/>
  <c r="L78" i="1"/>
  <c r="L18"/>
  <c r="F44" i="7"/>
  <c r="L74" i="1"/>
  <c r="H69" i="9"/>
  <c r="L77" i="1"/>
  <c r="H6" i="9"/>
  <c r="H85"/>
  <c r="L62" i="1"/>
  <c r="I6" i="7"/>
  <c r="H58" i="9"/>
  <c r="L64" i="1"/>
  <c r="I3" i="7"/>
  <c r="L27" i="1"/>
  <c r="L79"/>
  <c r="H64" i="9"/>
  <c r="L24" i="1"/>
  <c r="L68"/>
  <c r="F48" i="7"/>
  <c r="L75" i="1"/>
  <c r="H20" i="9"/>
  <c r="H59"/>
  <c r="H71"/>
  <c r="L48" i="1"/>
  <c r="L81"/>
  <c r="H70" i="9"/>
  <c r="I4" i="7"/>
  <c r="L26" i="1"/>
  <c r="H56" i="9"/>
  <c r="L55" i="1"/>
  <c r="L29"/>
  <c r="H18" i="9"/>
  <c r="H57"/>
  <c r="H84"/>
  <c r="H17"/>
  <c r="F46" i="7"/>
  <c r="L63" i="1"/>
  <c r="R8" i="7"/>
  <c r="H66" i="9"/>
  <c r="L82" i="1"/>
  <c r="I5" i="7"/>
  <c r="L80" i="1"/>
  <c r="H75" i="9"/>
  <c r="L28" i="1"/>
  <c r="L70"/>
  <c r="L3"/>
  <c r="H3" i="9"/>
  <c r="H22"/>
  <c r="H61"/>
  <c r="H73"/>
  <c r="L53" i="1"/>
  <c r="L85"/>
  <c r="H25" i="9"/>
  <c r="L4" i="1"/>
  <c r="L76"/>
  <c r="L67"/>
  <c r="H77" i="9"/>
  <c r="H4"/>
  <c r="I7" i="7"/>
  <c r="H8" i="9"/>
  <c r="F43" i="7"/>
  <c r="L71" i="1"/>
  <c r="L7"/>
  <c r="H5" i="9"/>
  <c r="H24"/>
  <c r="H46"/>
  <c r="H63"/>
  <c r="H74"/>
  <c r="I9" i="7"/>
  <c r="O9"/>
  <c r="C8" i="16"/>
  <c r="E2" s="1"/>
  <c r="L38" i="7"/>
  <c r="L34"/>
  <c r="L35"/>
  <c r="L37"/>
  <c r="G38"/>
  <c r="G35"/>
  <c r="G37"/>
  <c r="G34"/>
  <c r="F36"/>
  <c r="K36" s="1"/>
  <c r="M36" s="1"/>
  <c r="N36" s="1"/>
  <c r="D69"/>
  <c r="E58"/>
  <c r="E19"/>
  <c r="C39"/>
  <c r="J19"/>
  <c r="H19"/>
  <c r="E54"/>
  <c r="F69"/>
  <c r="H69"/>
  <c r="E57"/>
  <c r="N3" i="16"/>
  <c r="H29" i="7"/>
  <c r="J29"/>
  <c r="E29"/>
  <c r="J35"/>
  <c r="J34"/>
  <c r="N7" i="16"/>
  <c r="J36" i="7"/>
  <c r="E55"/>
  <c r="D54"/>
  <c r="N5" i="16"/>
  <c r="E56" i="7"/>
  <c r="N4" i="16"/>
  <c r="N2"/>
  <c r="N6"/>
  <c r="D39" i="7"/>
  <c r="B39"/>
  <c r="H9"/>
  <c r="E9"/>
  <c r="D58"/>
  <c r="C59"/>
  <c r="D55"/>
  <c r="D56"/>
  <c r="D57"/>
  <c r="O5" i="16"/>
  <c r="O8" s="1"/>
  <c r="Q7" s="1"/>
  <c r="I39" i="7"/>
  <c r="J33"/>
  <c r="E49"/>
  <c r="J38"/>
  <c r="J37"/>
  <c r="D8" i="16"/>
  <c r="R5" i="7"/>
  <c r="T7" s="1"/>
  <c r="S3"/>
  <c r="L33" i="15" l="1"/>
  <c r="M33" s="1"/>
  <c r="L41"/>
  <c r="M41" s="1"/>
  <c r="L35"/>
  <c r="M35" s="1"/>
  <c r="L43"/>
  <c r="M43" s="1"/>
  <c r="L37"/>
  <c r="M37" s="1"/>
  <c r="L40"/>
  <c r="M40" s="1"/>
  <c r="L42"/>
  <c r="M42" s="1"/>
  <c r="L36"/>
  <c r="M36" s="1"/>
  <c r="L44"/>
  <c r="M44" s="1"/>
  <c r="L38"/>
  <c r="M38" s="1"/>
  <c r="L39"/>
  <c r="M39" s="1"/>
  <c r="L34"/>
  <c r="M34" s="1"/>
  <c r="G36"/>
  <c r="G44"/>
  <c r="G37"/>
  <c r="G40"/>
  <c r="G42"/>
  <c r="G38"/>
  <c r="G41"/>
  <c r="G34"/>
  <c r="G43"/>
  <c r="G39"/>
  <c r="G33"/>
  <c r="G35"/>
  <c r="L6"/>
  <c r="M6" s="1"/>
  <c r="L14"/>
  <c r="M14" s="1"/>
  <c r="L22"/>
  <c r="M22" s="1"/>
  <c r="L30"/>
  <c r="M30" s="1"/>
  <c r="L49"/>
  <c r="M49" s="1"/>
  <c r="L57"/>
  <c r="M57" s="1"/>
  <c r="L65"/>
  <c r="M65" s="1"/>
  <c r="L73"/>
  <c r="M73" s="1"/>
  <c r="L81"/>
  <c r="M81" s="1"/>
  <c r="L7"/>
  <c r="M7" s="1"/>
  <c r="L15"/>
  <c r="M15" s="1"/>
  <c r="L23"/>
  <c r="M23" s="1"/>
  <c r="L31"/>
  <c r="M31" s="1"/>
  <c r="L50"/>
  <c r="M50" s="1"/>
  <c r="L58"/>
  <c r="M58" s="1"/>
  <c r="L66"/>
  <c r="M66" s="1"/>
  <c r="L74"/>
  <c r="M74" s="1"/>
  <c r="L82"/>
  <c r="M82" s="1"/>
  <c r="L8"/>
  <c r="M8" s="1"/>
  <c r="L16"/>
  <c r="M16" s="1"/>
  <c r="L24"/>
  <c r="M24" s="1"/>
  <c r="L32"/>
  <c r="M32" s="1"/>
  <c r="L51"/>
  <c r="M51" s="1"/>
  <c r="L59"/>
  <c r="M59" s="1"/>
  <c r="L67"/>
  <c r="M67" s="1"/>
  <c r="L75"/>
  <c r="M75" s="1"/>
  <c r="L83"/>
  <c r="M83" s="1"/>
  <c r="L79"/>
  <c r="M79" s="1"/>
  <c r="L13"/>
  <c r="M13" s="1"/>
  <c r="L29"/>
  <c r="M29" s="1"/>
  <c r="L64"/>
  <c r="M64" s="1"/>
  <c r="L80"/>
  <c r="M80" s="1"/>
  <c r="L9"/>
  <c r="M9" s="1"/>
  <c r="L17"/>
  <c r="M17" s="1"/>
  <c r="L25"/>
  <c r="M25" s="1"/>
  <c r="L52"/>
  <c r="M52" s="1"/>
  <c r="L60"/>
  <c r="M60" s="1"/>
  <c r="L68"/>
  <c r="M68" s="1"/>
  <c r="L76"/>
  <c r="M76" s="1"/>
  <c r="L84"/>
  <c r="M84" s="1"/>
  <c r="L20"/>
  <c r="M20" s="1"/>
  <c r="L55"/>
  <c r="M55" s="1"/>
  <c r="L71"/>
  <c r="M71" s="1"/>
  <c r="L21"/>
  <c r="M21" s="1"/>
  <c r="L48"/>
  <c r="M48" s="1"/>
  <c r="L72"/>
  <c r="M72" s="1"/>
  <c r="L10"/>
  <c r="M10" s="1"/>
  <c r="L18"/>
  <c r="M18" s="1"/>
  <c r="L26"/>
  <c r="M26" s="1"/>
  <c r="L45"/>
  <c r="M45" s="1"/>
  <c r="L53"/>
  <c r="M53" s="1"/>
  <c r="L61"/>
  <c r="M61" s="1"/>
  <c r="L69"/>
  <c r="M69" s="1"/>
  <c r="L77"/>
  <c r="M77" s="1"/>
  <c r="L85"/>
  <c r="M85" s="1"/>
  <c r="L11"/>
  <c r="M11" s="1"/>
  <c r="L19"/>
  <c r="M19" s="1"/>
  <c r="L27"/>
  <c r="M27" s="1"/>
  <c r="L46"/>
  <c r="M46" s="1"/>
  <c r="L54"/>
  <c r="M54" s="1"/>
  <c r="L62"/>
  <c r="M62" s="1"/>
  <c r="L70"/>
  <c r="M70" s="1"/>
  <c r="L78"/>
  <c r="M78" s="1"/>
  <c r="L4"/>
  <c r="M4" s="1"/>
  <c r="L12"/>
  <c r="M12" s="1"/>
  <c r="L28"/>
  <c r="M28" s="1"/>
  <c r="L47"/>
  <c r="M47" s="1"/>
  <c r="L63"/>
  <c r="M63" s="1"/>
  <c r="L5"/>
  <c r="M5" s="1"/>
  <c r="L56"/>
  <c r="M56" s="1"/>
  <c r="I63" i="7"/>
  <c r="I64"/>
  <c r="J64" s="1"/>
  <c r="I67"/>
  <c r="J67" s="1"/>
  <c r="I68"/>
  <c r="J68" s="1"/>
  <c r="I65"/>
  <c r="J65" s="1"/>
  <c r="I66"/>
  <c r="J66" s="1"/>
  <c r="L3" i="15"/>
  <c r="M3" s="1"/>
  <c r="G53"/>
  <c r="G61"/>
  <c r="G69"/>
  <c r="G77"/>
  <c r="G85"/>
  <c r="G56"/>
  <c r="G72"/>
  <c r="G57"/>
  <c r="G81"/>
  <c r="G76"/>
  <c r="G54"/>
  <c r="G62"/>
  <c r="G70"/>
  <c r="G78"/>
  <c r="G79"/>
  <c r="G73"/>
  <c r="G52"/>
  <c r="G84"/>
  <c r="G55"/>
  <c r="G63"/>
  <c r="G71"/>
  <c r="G64"/>
  <c r="G80"/>
  <c r="G65"/>
  <c r="G68"/>
  <c r="G58"/>
  <c r="G66"/>
  <c r="G74"/>
  <c r="G82"/>
  <c r="G51"/>
  <c r="G59"/>
  <c r="G67"/>
  <c r="G75"/>
  <c r="G83"/>
  <c r="G60"/>
  <c r="T9" i="7"/>
  <c r="G12" i="15"/>
  <c r="G13"/>
  <c r="G14"/>
  <c r="G15"/>
  <c r="G11"/>
  <c r="G16"/>
  <c r="G10"/>
  <c r="E4" i="16"/>
  <c r="E5"/>
  <c r="E3"/>
  <c r="E7"/>
  <c r="E6"/>
  <c r="G36" i="7"/>
  <c r="L36"/>
  <c r="N8" i="16"/>
  <c r="P3" s="1"/>
  <c r="Q4"/>
  <c r="J39" i="7"/>
  <c r="Q5" i="16"/>
  <c r="Q6"/>
  <c r="Q3"/>
  <c r="Q2"/>
  <c r="F3"/>
  <c r="F7"/>
  <c r="F5"/>
  <c r="F2"/>
  <c r="F4"/>
  <c r="F6"/>
  <c r="R7" i="7"/>
  <c r="N39" i="1" s="1"/>
  <c r="O39" s="1"/>
  <c r="S5" i="7"/>
  <c r="N32" i="1" l="1"/>
  <c r="O32" s="1"/>
  <c r="N44"/>
  <c r="O44" s="1"/>
  <c r="N35"/>
  <c r="O35" s="1"/>
  <c r="N42"/>
  <c r="O42" s="1"/>
  <c r="N40"/>
  <c r="O40" s="1"/>
  <c r="N43"/>
  <c r="O43" s="1"/>
  <c r="N37"/>
  <c r="O37" s="1"/>
  <c r="N38"/>
  <c r="O38" s="1"/>
  <c r="N30"/>
  <c r="O30" s="1"/>
  <c r="N31"/>
  <c r="O31" s="1"/>
  <c r="N33"/>
  <c r="O33" s="1"/>
  <c r="N29"/>
  <c r="O29" s="1"/>
  <c r="N36"/>
  <c r="O36" s="1"/>
  <c r="N34"/>
  <c r="O34" s="1"/>
  <c r="N41"/>
  <c r="O41" s="1"/>
  <c r="I41"/>
  <c r="I45"/>
  <c r="I38"/>
  <c r="I43"/>
  <c r="I31"/>
  <c r="I34"/>
  <c r="I36"/>
  <c r="I40"/>
  <c r="I42"/>
  <c r="I39"/>
  <c r="I35"/>
  <c r="I32"/>
  <c r="I37"/>
  <c r="I44"/>
  <c r="I33"/>
  <c r="I69" i="7"/>
  <c r="J69" s="1"/>
  <c r="J63"/>
  <c r="L17"/>
  <c r="L18"/>
  <c r="L15"/>
  <c r="L16"/>
  <c r="L14"/>
  <c r="I52" i="1"/>
  <c r="K6" i="7"/>
  <c r="L6" s="1"/>
  <c r="K7"/>
  <c r="L7" s="1"/>
  <c r="K5"/>
  <c r="L5" s="1"/>
  <c r="K4"/>
  <c r="L4" s="1"/>
  <c r="K8"/>
  <c r="L8" s="1"/>
  <c r="K3"/>
  <c r="N52" i="1"/>
  <c r="O52" s="1"/>
  <c r="N70"/>
  <c r="O70" s="1"/>
  <c r="N85"/>
  <c r="O85" s="1"/>
  <c r="N65"/>
  <c r="O65" s="1"/>
  <c r="N10"/>
  <c r="O10" s="1"/>
  <c r="N27"/>
  <c r="O27" s="1"/>
  <c r="N23"/>
  <c r="O23" s="1"/>
  <c r="N14"/>
  <c r="O14" s="1"/>
  <c r="N55"/>
  <c r="O55" s="1"/>
  <c r="N81"/>
  <c r="O81" s="1"/>
  <c r="N60"/>
  <c r="O60" s="1"/>
  <c r="N46"/>
  <c r="O46" s="1"/>
  <c r="N53"/>
  <c r="O53" s="1"/>
  <c r="N25"/>
  <c r="O25" s="1"/>
  <c r="N64"/>
  <c r="O64" s="1"/>
  <c r="N66"/>
  <c r="O66" s="1"/>
  <c r="N49"/>
  <c r="O49" s="1"/>
  <c r="N59"/>
  <c r="O59" s="1"/>
  <c r="N78"/>
  <c r="O78" s="1"/>
  <c r="N77"/>
  <c r="O77" s="1"/>
  <c r="N47"/>
  <c r="O47" s="1"/>
  <c r="N45"/>
  <c r="O45" s="1"/>
  <c r="N83"/>
  <c r="O83" s="1"/>
  <c r="N75"/>
  <c r="O75" s="1"/>
  <c r="N4"/>
  <c r="O4" s="1"/>
  <c r="N26"/>
  <c r="O26" s="1"/>
  <c r="N18"/>
  <c r="O18" s="1"/>
  <c r="N63"/>
  <c r="O63" s="1"/>
  <c r="N69"/>
  <c r="O69" s="1"/>
  <c r="N20"/>
  <c r="O20" s="1"/>
  <c r="N54"/>
  <c r="O54" s="1"/>
  <c r="N73"/>
  <c r="O73" s="1"/>
  <c r="N22"/>
  <c r="O22" s="1"/>
  <c r="N19"/>
  <c r="O19" s="1"/>
  <c r="N67"/>
  <c r="O67" s="1"/>
  <c r="N62"/>
  <c r="O62" s="1"/>
  <c r="N50"/>
  <c r="O50" s="1"/>
  <c r="N72"/>
  <c r="O72" s="1"/>
  <c r="N11"/>
  <c r="O11" s="1"/>
  <c r="N17"/>
  <c r="O17" s="1"/>
  <c r="N82"/>
  <c r="O82" s="1"/>
  <c r="N13"/>
  <c r="O13" s="1"/>
  <c r="N5"/>
  <c r="O5" s="1"/>
  <c r="N79"/>
  <c r="O79" s="1"/>
  <c r="N8"/>
  <c r="O8" s="1"/>
  <c r="N71"/>
  <c r="O71" s="1"/>
  <c r="N24"/>
  <c r="O24" s="1"/>
  <c r="N12"/>
  <c r="O12" s="1"/>
  <c r="N68"/>
  <c r="O68" s="1"/>
  <c r="N6"/>
  <c r="O6" s="1"/>
  <c r="N84"/>
  <c r="O84" s="1"/>
  <c r="N16"/>
  <c r="O16" s="1"/>
  <c r="N15"/>
  <c r="O15" s="1"/>
  <c r="N80"/>
  <c r="O80" s="1"/>
  <c r="N57"/>
  <c r="O57" s="1"/>
  <c r="N28"/>
  <c r="O28" s="1"/>
  <c r="N9"/>
  <c r="O9" s="1"/>
  <c r="N48"/>
  <c r="O48" s="1"/>
  <c r="N74"/>
  <c r="O74" s="1"/>
  <c r="N58"/>
  <c r="O58" s="1"/>
  <c r="N56"/>
  <c r="O56" s="1"/>
  <c r="N51"/>
  <c r="O51" s="1"/>
  <c r="N76"/>
  <c r="O76" s="1"/>
  <c r="N61"/>
  <c r="O61" s="1"/>
  <c r="N21"/>
  <c r="O21" s="1"/>
  <c r="N7"/>
  <c r="O7" s="1"/>
  <c r="N3"/>
  <c r="O3" s="1"/>
  <c r="I23"/>
  <c r="I73"/>
  <c r="I19"/>
  <c r="E63" i="7"/>
  <c r="E64"/>
  <c r="E69"/>
  <c r="E65"/>
  <c r="E66"/>
  <c r="E67"/>
  <c r="E68"/>
  <c r="G3" i="15"/>
  <c r="G6"/>
  <c r="G17"/>
  <c r="G25"/>
  <c r="G7"/>
  <c r="G18"/>
  <c r="G26"/>
  <c r="G45"/>
  <c r="G8"/>
  <c r="G19"/>
  <c r="G27"/>
  <c r="G46"/>
  <c r="G9"/>
  <c r="G20"/>
  <c r="G28"/>
  <c r="G47"/>
  <c r="G24"/>
  <c r="G21"/>
  <c r="G29"/>
  <c r="G48"/>
  <c r="G22"/>
  <c r="G30"/>
  <c r="G49"/>
  <c r="G4"/>
  <c r="G23"/>
  <c r="G31"/>
  <c r="G50"/>
  <c r="G5"/>
  <c r="G32"/>
  <c r="P6" i="16"/>
  <c r="P2"/>
  <c r="P4"/>
  <c r="P5"/>
  <c r="P7"/>
  <c r="R9" i="7"/>
  <c r="I85" i="1"/>
  <c r="I82"/>
  <c r="I64"/>
  <c r="I49"/>
  <c r="I22"/>
  <c r="I13"/>
  <c r="I5"/>
  <c r="I61"/>
  <c r="F9" i="7"/>
  <c r="I72" i="1"/>
  <c r="I58"/>
  <c r="I14"/>
  <c r="F4" i="7"/>
  <c r="I20" i="1"/>
  <c r="I84"/>
  <c r="I51"/>
  <c r="I15"/>
  <c r="I56"/>
  <c r="I28"/>
  <c r="I10"/>
  <c r="I25"/>
  <c r="I83"/>
  <c r="I75"/>
  <c r="I67"/>
  <c r="I59"/>
  <c r="I50"/>
  <c r="I81"/>
  <c r="I48"/>
  <c r="I78"/>
  <c r="I60"/>
  <c r="I46"/>
  <c r="I26"/>
  <c r="I16"/>
  <c r="I8"/>
  <c r="I69"/>
  <c r="I24"/>
  <c r="I3"/>
  <c r="I7"/>
  <c r="F8" i="7"/>
  <c r="I74" i="1"/>
  <c r="I68"/>
  <c r="I29"/>
  <c r="F7" i="7"/>
  <c r="F5"/>
  <c r="I18" i="1"/>
  <c r="I57"/>
  <c r="I71"/>
  <c r="I55"/>
  <c r="I65"/>
  <c r="I76"/>
  <c r="I21"/>
  <c r="I4"/>
  <c r="I6"/>
  <c r="I80"/>
  <c r="I66"/>
  <c r="I47"/>
  <c r="I27"/>
  <c r="I17"/>
  <c r="I9"/>
  <c r="I77"/>
  <c r="F6" i="7"/>
  <c r="I53" i="1"/>
  <c r="I70"/>
  <c r="I11"/>
  <c r="I79"/>
  <c r="I63"/>
  <c r="I62"/>
  <c r="I30"/>
  <c r="I12"/>
  <c r="F3" i="7"/>
  <c r="I54" i="1"/>
  <c r="M33" l="1"/>
  <c r="M41"/>
  <c r="M43"/>
  <c r="M36"/>
  <c r="M32"/>
  <c r="M34"/>
  <c r="M42"/>
  <c r="M35"/>
  <c r="M44"/>
  <c r="M37"/>
  <c r="M38"/>
  <c r="M31"/>
  <c r="M39"/>
  <c r="M40"/>
  <c r="J3" i="7"/>
  <c r="J4"/>
  <c r="J7"/>
  <c r="J8"/>
  <c r="J5"/>
  <c r="J6"/>
  <c r="M52" i="1"/>
  <c r="K19" i="7"/>
  <c r="L19" s="1"/>
  <c r="L13"/>
  <c r="K9"/>
  <c r="L9" s="1"/>
  <c r="L3"/>
  <c r="M23" i="1"/>
  <c r="M73"/>
  <c r="M19"/>
  <c r="M24"/>
  <c r="M51"/>
  <c r="M60"/>
  <c r="M68"/>
  <c r="M25"/>
  <c r="M53"/>
  <c r="M61"/>
  <c r="M69"/>
  <c r="M26"/>
  <c r="M45"/>
  <c r="M54"/>
  <c r="M62"/>
  <c r="M70"/>
  <c r="M29"/>
  <c r="M66"/>
  <c r="M27"/>
  <c r="M46"/>
  <c r="M55"/>
  <c r="M63"/>
  <c r="M71"/>
  <c r="M72"/>
  <c r="M48"/>
  <c r="M65"/>
  <c r="M58"/>
  <c r="M59"/>
  <c r="M28"/>
  <c r="M47"/>
  <c r="M56"/>
  <c r="M64"/>
  <c r="M57"/>
  <c r="M49"/>
  <c r="M50"/>
  <c r="M30"/>
  <c r="M67"/>
  <c r="M20"/>
  <c r="M22"/>
  <c r="M21"/>
  <c r="N9" i="7"/>
  <c r="M84" i="1"/>
  <c r="M80"/>
  <c r="M76"/>
  <c r="M18"/>
  <c r="M14"/>
  <c r="M10"/>
  <c r="M6"/>
  <c r="M83"/>
  <c r="M82"/>
  <c r="M17"/>
  <c r="M13"/>
  <c r="M9"/>
  <c r="M5"/>
  <c r="J9" i="7"/>
  <c r="M74" i="1"/>
  <c r="M15"/>
  <c r="M8"/>
  <c r="M85"/>
  <c r="M81"/>
  <c r="M75"/>
  <c r="M12"/>
  <c r="M11"/>
  <c r="M4"/>
  <c r="M3"/>
  <c r="M79"/>
  <c r="M78"/>
  <c r="M77"/>
  <c r="M16"/>
  <c r="M7"/>
  <c r="AG3" i="12" l="1"/>
  <c r="AG9" s="1"/>
  <c r="N9"/>
  <c r="H3" i="10"/>
  <c r="I3" s="1"/>
  <c r="E33" i="7" l="1"/>
  <c r="F33" s="1"/>
  <c r="F39" s="1"/>
  <c r="E3" i="6"/>
  <c r="F3" s="1"/>
  <c r="B53" i="7" s="1"/>
  <c r="J3" i="10"/>
  <c r="O3"/>
  <c r="N3"/>
  <c r="P3" s="1"/>
  <c r="Q3" s="1"/>
  <c r="K33" i="7" l="1"/>
  <c r="M33" s="1"/>
  <c r="E39"/>
  <c r="G33"/>
  <c r="L33"/>
  <c r="I3" i="6"/>
  <c r="H3"/>
  <c r="B59" i="7"/>
  <c r="E59" s="1"/>
  <c r="E53"/>
  <c r="D53"/>
  <c r="D59" s="1"/>
  <c r="K39"/>
  <c r="G39"/>
  <c r="L39"/>
  <c r="M39" l="1"/>
  <c r="N39" s="1"/>
  <c r="N33"/>
</calcChain>
</file>

<file path=xl/sharedStrings.xml><?xml version="1.0" encoding="utf-8"?>
<sst xmlns="http://schemas.openxmlformats.org/spreadsheetml/2006/main" count="2531" uniqueCount="346">
  <si>
    <t>DD Code</t>
  </si>
  <si>
    <t>DD Name</t>
  </si>
  <si>
    <t>Region</t>
  </si>
  <si>
    <t>MTD</t>
  </si>
  <si>
    <t>Monthly Target</t>
  </si>
  <si>
    <t>Time Pass</t>
  </si>
  <si>
    <t>Secondary</t>
  </si>
  <si>
    <t>Tertiary</t>
  </si>
  <si>
    <t>Gap</t>
  </si>
  <si>
    <t>Srizony Trade Centre</t>
  </si>
  <si>
    <t>Jess Link</t>
  </si>
  <si>
    <t>M/S Azizur Rahman</t>
  </si>
  <si>
    <t>Link Station</t>
  </si>
  <si>
    <t>M/S Mridula International</t>
  </si>
  <si>
    <t>Ayeen Telecom</t>
  </si>
  <si>
    <t>KHUCHU02</t>
  </si>
  <si>
    <t>KHUJES01</t>
  </si>
  <si>
    <t>KHUJES02</t>
  </si>
  <si>
    <t>KHUJHE01</t>
  </si>
  <si>
    <t>KHUKHU01</t>
  </si>
  <si>
    <t>KHUKHU02</t>
  </si>
  <si>
    <t>KHUMEH01</t>
  </si>
  <si>
    <t>KHUNOR01</t>
  </si>
  <si>
    <t>KHUSAT02</t>
  </si>
  <si>
    <t>KHUSAT03</t>
  </si>
  <si>
    <t>Khulna</t>
  </si>
  <si>
    <t>MTD Achieve %</t>
  </si>
  <si>
    <t>Barisal</t>
  </si>
  <si>
    <t>Rajshahi</t>
  </si>
  <si>
    <t>Cluster</t>
  </si>
  <si>
    <t>GA</t>
  </si>
  <si>
    <t>At a Glance</t>
  </si>
  <si>
    <t>BARBAR05</t>
  </si>
  <si>
    <t>Anupom Telecom</t>
  </si>
  <si>
    <t>BARBAR06</t>
  </si>
  <si>
    <t>Islamia House</t>
  </si>
  <si>
    <t>BARJHA01</t>
  </si>
  <si>
    <t>M/S Abdul Halim Gazi</t>
  </si>
  <si>
    <t>BARPIR02</t>
  </si>
  <si>
    <t>M/S Prapti Enterprise</t>
  </si>
  <si>
    <t>RAJBOG04</t>
  </si>
  <si>
    <t>RAJDIN02</t>
  </si>
  <si>
    <t>Mobile Plaza</t>
  </si>
  <si>
    <t>RAJGAI02</t>
  </si>
  <si>
    <t>M/S Spectrum Communication</t>
  </si>
  <si>
    <t>RAJGAI03</t>
  </si>
  <si>
    <t>M/S Eron Traders</t>
  </si>
  <si>
    <t>RAJLAL01</t>
  </si>
  <si>
    <t>Arko Electronics</t>
  </si>
  <si>
    <t>RAJNIL02</t>
  </si>
  <si>
    <t>M/S Mina Trading</t>
  </si>
  <si>
    <t>RAJPAN02</t>
  </si>
  <si>
    <t>RAJRAN02</t>
  </si>
  <si>
    <t>RAJRAN03</t>
  </si>
  <si>
    <t>RAJTHA02</t>
  </si>
  <si>
    <t>RAJJOY01</t>
  </si>
  <si>
    <t>RAJNAO03</t>
  </si>
  <si>
    <t>RAJPAB02</t>
  </si>
  <si>
    <t>Cell Daffodils</t>
  </si>
  <si>
    <t>RAJRAJ02</t>
  </si>
  <si>
    <t>Desh Corporation</t>
  </si>
  <si>
    <t>RAJSIR01</t>
  </si>
  <si>
    <t>GSM Plus</t>
  </si>
  <si>
    <t>C.R</t>
  </si>
  <si>
    <t>R.R</t>
  </si>
  <si>
    <t>Growth</t>
  </si>
  <si>
    <t>C2C_VS_C2S</t>
  </si>
  <si>
    <t>Air-time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</si>
  <si>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</si>
  <si>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</si>
  <si>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</si>
  <si>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</si>
  <si>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</si>
  <si>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</si>
  <si>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</si>
  <si>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</si>
  <si>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</si>
  <si>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</si>
  <si>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</si>
  <si>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</si>
  <si>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Month</t>
  </si>
  <si>
    <t>M Name</t>
  </si>
  <si>
    <t>Total Day</t>
  </si>
  <si>
    <t>Passed Day</t>
  </si>
  <si>
    <t>Day Left</t>
  </si>
  <si>
    <t>KHUKUS02</t>
  </si>
  <si>
    <t>M/S Robiul Chowdhury Traders</t>
  </si>
  <si>
    <t>RAJLAL02</t>
  </si>
  <si>
    <t>BARPIR03</t>
  </si>
  <si>
    <t>KHUKHU05</t>
  </si>
  <si>
    <t>Aayan Enterprise</t>
  </si>
  <si>
    <t>RAJSIR02</t>
  </si>
  <si>
    <t>Rainbow Communication</t>
  </si>
  <si>
    <t>Last day
GA</t>
  </si>
  <si>
    <t>Last day
C2C</t>
  </si>
  <si>
    <t>Last day
Air-time</t>
  </si>
  <si>
    <t>Last day
C2S</t>
  </si>
  <si>
    <t>KHUJES03</t>
  </si>
  <si>
    <t>M/S Juli Trading Corporation</t>
  </si>
  <si>
    <t>KHUJHE02</t>
  </si>
  <si>
    <t>KHUJHE03</t>
  </si>
  <si>
    <t>Disari Mobile &amp; Electronic</t>
  </si>
  <si>
    <t>Konica Trading</t>
  </si>
  <si>
    <t>RAJNAO04</t>
  </si>
  <si>
    <t>Next IT (NIT)</t>
  </si>
  <si>
    <t>S. Card</t>
  </si>
  <si>
    <t>M/S Nafis Distributions</t>
  </si>
  <si>
    <t>SIMTEL</t>
  </si>
  <si>
    <t>RAJNIL04</t>
  </si>
  <si>
    <t>RP Enterprise</t>
  </si>
  <si>
    <t>BARBAR07</t>
  </si>
  <si>
    <t>Chowdhury Enterprise</t>
  </si>
  <si>
    <t>KHUMAG02</t>
  </si>
  <si>
    <t>LMTD</t>
  </si>
  <si>
    <t>RAJRAN04</t>
  </si>
  <si>
    <t>Zubaare Business &amp; Computers</t>
  </si>
  <si>
    <t>RAJCHA02</t>
  </si>
  <si>
    <t>M/S. Riad Mobile Centre</t>
  </si>
  <si>
    <t>DHKFAR01</t>
  </si>
  <si>
    <t>Adel Communications</t>
  </si>
  <si>
    <t>DHKFAR02</t>
  </si>
  <si>
    <t>M/S Alfa Telecom</t>
  </si>
  <si>
    <t>DHKGOP02</t>
  </si>
  <si>
    <t>Progati Voice</t>
  </si>
  <si>
    <t>DHKMAD03</t>
  </si>
  <si>
    <t>DHKSHA01</t>
  </si>
  <si>
    <t>DHKSHA02</t>
  </si>
  <si>
    <t>Surovi Associates</t>
  </si>
  <si>
    <t>MK Link</t>
  </si>
  <si>
    <t>Khulna Infotech Ltd.</t>
  </si>
  <si>
    <t>M/s. Rafiq Enterprise</t>
  </si>
  <si>
    <t>M.K. Connection</t>
  </si>
  <si>
    <t>M/S. Rahin Enterprise</t>
  </si>
  <si>
    <t>M/S Nazira Enterprise</t>
  </si>
  <si>
    <t>Md. Kiron Sheikh Panna</t>
  </si>
  <si>
    <t>MILON ENTERPRISE</t>
  </si>
  <si>
    <t>Aaraf Enterprise</t>
  </si>
  <si>
    <t>Faridpur</t>
  </si>
  <si>
    <t>Kushtia</t>
  </si>
  <si>
    <t>Rangpur</t>
  </si>
  <si>
    <t xml:space="preserve">Growth </t>
  </si>
  <si>
    <t>KHUBAG03</t>
  </si>
  <si>
    <t>Alif Enterprise</t>
  </si>
  <si>
    <t>KHUJES04</t>
  </si>
  <si>
    <t>KHUKUS03</t>
  </si>
  <si>
    <t>Perves Enterprise</t>
  </si>
  <si>
    <t>BARBAG03</t>
  </si>
  <si>
    <t xml:space="preserve">Data Pack </t>
  </si>
  <si>
    <t>M/S Shaj Ghor</t>
  </si>
  <si>
    <t>Tazrian Distribution</t>
  </si>
  <si>
    <t>BB Telecom</t>
  </si>
  <si>
    <t>M/S Motia Enterprise</t>
  </si>
  <si>
    <t xml:space="preserve">I.T. Next Technology </t>
  </si>
  <si>
    <t xml:space="preserve">S S International </t>
  </si>
  <si>
    <t>F . M. Enterprise</t>
  </si>
  <si>
    <t>% of GAP</t>
  </si>
  <si>
    <t>BARBAR08</t>
  </si>
  <si>
    <t>M/S Abir Enterprise</t>
  </si>
  <si>
    <t>December</t>
  </si>
  <si>
    <t>KHUCHU03</t>
  </si>
  <si>
    <t>M/S Shopon Telecom</t>
  </si>
  <si>
    <t>January'19</t>
  </si>
  <si>
    <t>BARBAR09</t>
  </si>
  <si>
    <t>Bengal Telecom</t>
  </si>
  <si>
    <t>February'19</t>
  </si>
  <si>
    <t>KHUKUS04</t>
  </si>
  <si>
    <t xml:space="preserve">MS Sabuz Traders </t>
  </si>
  <si>
    <t>KHUKHU06</t>
  </si>
  <si>
    <t xml:space="preserve">MS Debojit Enterprise </t>
  </si>
  <si>
    <t>KHUKHU07</t>
  </si>
  <si>
    <t>Trust Distribution</t>
  </si>
  <si>
    <t>RAJBOG07</t>
  </si>
  <si>
    <t>MS Joba Enterprise</t>
  </si>
  <si>
    <t>BARBHO04</t>
  </si>
  <si>
    <t>M/S City Computer</t>
  </si>
  <si>
    <t>March'19</t>
  </si>
  <si>
    <t>Last day
Lifting</t>
  </si>
  <si>
    <t>MTD Lifting</t>
  </si>
  <si>
    <t>LMTD Lifting</t>
  </si>
  <si>
    <t>KHUBAG04</t>
  </si>
  <si>
    <t>Rubel Telecommunication</t>
  </si>
  <si>
    <t>RAJRAJ03</t>
  </si>
  <si>
    <t>M/S Shuvo Trading</t>
  </si>
  <si>
    <t>KHUBAG05</t>
  </si>
  <si>
    <t>Maria Enterprise</t>
  </si>
  <si>
    <t>April'19</t>
  </si>
  <si>
    <t>May'19</t>
  </si>
  <si>
    <t>DHKMAD04</t>
  </si>
  <si>
    <t>SP Traders</t>
  </si>
  <si>
    <t>June'19</t>
  </si>
  <si>
    <t>July'19</t>
  </si>
  <si>
    <t>KHUBAG06</t>
  </si>
  <si>
    <t>M/S Shaon Enterprise</t>
  </si>
  <si>
    <t>August'19</t>
  </si>
  <si>
    <t>BARPAT05</t>
  </si>
  <si>
    <t>New Bengal Telecom</t>
  </si>
  <si>
    <t>KHUKHU08</t>
  </si>
  <si>
    <t>A K Enterprise</t>
  </si>
  <si>
    <t>RAJKUR04</t>
  </si>
  <si>
    <t>M/S Amit Enterprise 2</t>
  </si>
  <si>
    <t>September'19</t>
  </si>
  <si>
    <t>MTD GA</t>
  </si>
  <si>
    <t>LMTD GA</t>
  </si>
  <si>
    <t>MTD Air-time</t>
  </si>
  <si>
    <t>LMTD Air -time</t>
  </si>
  <si>
    <t>Air-time Contribution</t>
  </si>
  <si>
    <t xml:space="preserve">GA Contribution </t>
  </si>
  <si>
    <t xml:space="preserve">MTD </t>
  </si>
  <si>
    <t xml:space="preserve">LMTD </t>
  </si>
  <si>
    <t>RAJBOG08</t>
  </si>
  <si>
    <t>Habib Enterprise</t>
  </si>
  <si>
    <t>October'19</t>
  </si>
  <si>
    <t>November'19</t>
  </si>
  <si>
    <t>December'19</t>
  </si>
  <si>
    <t>March'20</t>
  </si>
  <si>
    <t>April'20</t>
  </si>
  <si>
    <t>May'20</t>
  </si>
  <si>
    <t>June'20</t>
  </si>
  <si>
    <t>July'20</t>
  </si>
  <si>
    <t>August'20</t>
  </si>
  <si>
    <t>September'20</t>
  </si>
  <si>
    <t>October'20</t>
  </si>
  <si>
    <t>November'20</t>
  </si>
  <si>
    <t>December'20</t>
  </si>
  <si>
    <t>DHKRAJ03</t>
  </si>
  <si>
    <t>Rafi Auto</t>
  </si>
  <si>
    <t>BARBHO05</t>
  </si>
  <si>
    <t>MS Name &amp; Fame Enterprise</t>
  </si>
  <si>
    <t>KHUJES05</t>
  </si>
  <si>
    <t>Tasriq International</t>
  </si>
  <si>
    <t>DTR/OTF</t>
  </si>
  <si>
    <t>MTD 
(Including DTR)</t>
  </si>
  <si>
    <t>MTD
(Including DTR/OTF)</t>
  </si>
  <si>
    <t>MTD C2C</t>
  </si>
  <si>
    <t>MTD C2S</t>
  </si>
  <si>
    <t>GAP</t>
  </si>
  <si>
    <t>ZM/TO Name</t>
  </si>
  <si>
    <t>Mahady Hasan</t>
  </si>
  <si>
    <t>Md Anisur Rahman</t>
  </si>
  <si>
    <t>Sadik Mohammad</t>
  </si>
  <si>
    <t>Kamruzzaman Mithu</t>
  </si>
  <si>
    <t>Amit Kumar De</t>
  </si>
  <si>
    <t>Istyaque Hossain</t>
  </si>
  <si>
    <t>Moyeenul Khandaker</t>
  </si>
  <si>
    <t>Md Mobasharul Islam</t>
  </si>
  <si>
    <t>Md Rashidul Haque</t>
  </si>
  <si>
    <t>Gnanmay Mazumder</t>
  </si>
  <si>
    <t>Md Touhidul Erfan Chowdhury</t>
  </si>
  <si>
    <t>Shadab Anwar</t>
  </si>
  <si>
    <t>Md Zubaer Alam</t>
  </si>
  <si>
    <t>Md Shakhawat Hossain</t>
  </si>
  <si>
    <t>Md Shohel Howlader</t>
  </si>
  <si>
    <t>Ajay Kumar Singha</t>
  </si>
  <si>
    <t>Md Zahidul Hasan</t>
  </si>
  <si>
    <t>S M Tauhidul Islam</t>
  </si>
  <si>
    <t>Md Sharafat Hossain Sazal</t>
  </si>
  <si>
    <t>Anirban Sikder</t>
  </si>
  <si>
    <t>Sadi Mohammad Anik</t>
  </si>
  <si>
    <t>Khan Abdullah Adnan</t>
  </si>
  <si>
    <t>Ikbal Hossen</t>
  </si>
  <si>
    <t>Md Aziar Rahman</t>
  </si>
  <si>
    <t>Mir Obayed Hossain</t>
  </si>
  <si>
    <t>Monirul Islam</t>
  </si>
  <si>
    <t>Mishkat Zaman Atonu</t>
  </si>
  <si>
    <t>Sadiqur Rahman</t>
  </si>
  <si>
    <t>Atique Faysal Khan</t>
  </si>
  <si>
    <t>Md Arif Hasan</t>
  </si>
  <si>
    <t>Sadia Tahsin Ananna</t>
  </si>
  <si>
    <t xml:space="preserve">G M Basharul Islam </t>
  </si>
  <si>
    <t>Md Musa Patoary</t>
  </si>
  <si>
    <t>Sabbir Mahmood</t>
  </si>
  <si>
    <t>Mostafa Zaman</t>
  </si>
  <si>
    <t>Md Mehedi Hasan</t>
  </si>
  <si>
    <t>AFM Shayed</t>
  </si>
  <si>
    <t>Md Istiaq Hossain</t>
  </si>
  <si>
    <t>Md Anowar Hossan</t>
  </si>
  <si>
    <t>Akhter Uzzaman</t>
  </si>
  <si>
    <t>Syed Tanvir Ahmed</t>
  </si>
  <si>
    <t>Mahmudur Rahman</t>
  </si>
  <si>
    <t>Md Rahat Hossain Khan</t>
  </si>
  <si>
    <t>Md Rajibul Hasan</t>
  </si>
  <si>
    <t>Md Zahorul Islam</t>
  </si>
  <si>
    <t>Md Moseur Rahman Khan</t>
  </si>
  <si>
    <t>Md Nishat Hossain</t>
  </si>
  <si>
    <t>Kazi Nafiz Hoque Setu</t>
  </si>
  <si>
    <t>Abul Khair Md Mesbule Huq</t>
  </si>
  <si>
    <t>A F M Raisul Islam</t>
  </si>
  <si>
    <t>Md Mosiur Rahman</t>
  </si>
  <si>
    <t>Md Serajur Rahman</t>
  </si>
  <si>
    <t>Aynul Haque</t>
  </si>
  <si>
    <t>Md. Golam Kibrea</t>
  </si>
  <si>
    <t>Md Mamunor Rashid</t>
  </si>
  <si>
    <t>Md Wahidur Rahaman</t>
  </si>
  <si>
    <t>Md Tawhid Ul Islam</t>
  </si>
  <si>
    <t>Md Golam Rabbani</t>
  </si>
  <si>
    <t xml:space="preserve">Sayed Mohammad Abul Kashem </t>
  </si>
  <si>
    <t>Md Hamidur Rahman</t>
  </si>
  <si>
    <t>Shah Md Jalal</t>
  </si>
  <si>
    <t>Rajibul Meer</t>
  </si>
  <si>
    <t>Khandaker Rashed Mahtab</t>
  </si>
  <si>
    <t>Toshar Basak</t>
  </si>
  <si>
    <t>Md Abdullah Al Mamun</t>
  </si>
  <si>
    <t>Distributor Mobile Number</t>
  </si>
  <si>
    <t>% of FCD Achievement</t>
  </si>
  <si>
    <t>Non FCD GA</t>
  </si>
  <si>
    <t>DTR</t>
  </si>
  <si>
    <t>C2C</t>
  </si>
  <si>
    <t>Opening Balance</t>
  </si>
  <si>
    <t>Data Pack</t>
  </si>
  <si>
    <t>DHKGOP03</t>
  </si>
  <si>
    <t>MS Shanta Islam Enterprise</t>
  </si>
  <si>
    <t>DHKRAJ04</t>
  </si>
  <si>
    <t>Bulbuli Enterprise</t>
  </si>
  <si>
    <t>RAJNAT08</t>
  </si>
  <si>
    <t>Hello Daffodils</t>
  </si>
  <si>
    <t>Imrul Haque</t>
  </si>
  <si>
    <t xml:space="preserve">Md Saddam Hossen </t>
  </si>
  <si>
    <t>RAJDIN05</t>
  </si>
  <si>
    <t>Discovery</t>
  </si>
  <si>
    <t xml:space="preserve"> Imrul Haque</t>
  </si>
  <si>
    <t>January'21</t>
  </si>
  <si>
    <t>KHUJHE04</t>
  </si>
  <si>
    <t>MK Voice</t>
  </si>
  <si>
    <t>BARBAG05</t>
  </si>
  <si>
    <t>M/S Liban Enterprise</t>
  </si>
  <si>
    <t>Projected Achievement</t>
  </si>
  <si>
    <t>Achieve %</t>
  </si>
  <si>
    <t>Projected Achieve %</t>
  </si>
  <si>
    <t>MTD 
Achieve %</t>
  </si>
  <si>
    <t>RAJPAB04</t>
  </si>
  <si>
    <t>Daffodils Plus</t>
  </si>
  <si>
    <t>Sami Iqbal</t>
  </si>
  <si>
    <t>Monthly 
Target</t>
  </si>
  <si>
    <t>Feb'21</t>
  </si>
  <si>
    <t>Opening Balance_01 Mar'21</t>
  </si>
  <si>
    <t>February'21</t>
  </si>
  <si>
    <t>I &amp; R International</t>
  </si>
  <si>
    <t>KHUKHU09</t>
  </si>
  <si>
    <t>KHUJES06</t>
  </si>
  <si>
    <t>M/S Mamun Traders</t>
  </si>
  <si>
    <t>KHUKHU10</t>
  </si>
  <si>
    <t>Bangladesh Bazar</t>
  </si>
  <si>
    <t xml:space="preserve">FCD GA
till 20 Mar'21 </t>
  </si>
  <si>
    <t>Feb'21(1-21)</t>
  </si>
  <si>
    <t>Mar'21(1-21)</t>
  </si>
  <si>
    <t>FCD GA
till 22 Mar'21</t>
  </si>
</sst>
</file>

<file path=xl/styles.xml><?xml version="1.0" encoding="utf-8"?>
<styleSheet xmlns="http://schemas.openxmlformats.org/spreadsheetml/2006/main">
  <numFmts count="4">
    <numFmt numFmtId="164" formatCode="_(* #,##0.00_);_(* \(#,##0.00\);_(* &quot;-&quot;??_);_(@_)"/>
    <numFmt numFmtId="165" formatCode="_(* #,##0_);_(* \(#,##0\);_(* &quot;-&quot;??_);_(@_)"/>
    <numFmt numFmtId="166" formatCode="0.0%"/>
    <numFmt numFmtId="167" formatCode="[$-F800]dddd\,\ mmmm\ dd\,\ yyyy"/>
  </numFmts>
  <fonts count="3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Verdana"/>
      <family val="2"/>
    </font>
    <font>
      <b/>
      <sz val="10"/>
      <color theme="1"/>
      <name val="Verdana"/>
      <family val="2"/>
    </font>
    <font>
      <sz val="10"/>
      <name val="Arial"/>
      <family val="2"/>
    </font>
    <font>
      <sz val="10"/>
      <name val="Verdana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Verdana"/>
      <family val="2"/>
    </font>
    <font>
      <b/>
      <u/>
      <sz val="10"/>
      <color theme="0"/>
      <name val="Verdana"/>
      <family val="2"/>
    </font>
    <font>
      <sz val="9"/>
      <color theme="1"/>
      <name val="Verdana"/>
      <family val="2"/>
    </font>
    <font>
      <b/>
      <sz val="10"/>
      <name val="Verdana"/>
      <family val="2"/>
    </font>
    <font>
      <sz val="10"/>
      <color theme="0"/>
      <name val="Verdana"/>
      <family val="2"/>
    </font>
    <font>
      <b/>
      <sz val="10"/>
      <color theme="0"/>
      <name val="Verdana"/>
      <family val="2"/>
    </font>
    <font>
      <sz val="10"/>
      <color theme="1" tint="0.24994659260841701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39997558519241921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3" tint="0.79998168889431442"/>
      </top>
      <bottom style="thin">
        <color theme="3" tint="0.7999816888943144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8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0" fillId="0" borderId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0" fontId="20" fillId="0" borderId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1" fillId="0" borderId="0"/>
    <xf numFmtId="0" fontId="18" fillId="0" borderId="0"/>
    <xf numFmtId="164" fontId="1" fillId="0" borderId="0" applyFont="0" applyFill="0" applyBorder="0" applyAlignment="0" applyProtection="0"/>
    <xf numFmtId="164" fontId="18" fillId="0" borderId="0" applyFont="0" applyFill="0" applyBorder="0" applyAlignment="0" applyProtection="0"/>
    <xf numFmtId="0" fontId="20" fillId="0" borderId="0"/>
    <xf numFmtId="0" fontId="29" fillId="0" borderId="12">
      <alignment horizontal="center" vertical="center"/>
    </xf>
  </cellStyleXfs>
  <cellXfs count="137">
    <xf numFmtId="0" fontId="0" fillId="0" borderId="0" xfId="0"/>
    <xf numFmtId="0" fontId="18" fillId="0" borderId="0" xfId="0" applyFont="1"/>
    <xf numFmtId="0" fontId="18" fillId="0" borderId="0" xfId="0" applyFont="1" applyAlignment="1">
      <alignment horizontal="center" vertical="center"/>
    </xf>
    <xf numFmtId="0" fontId="19" fillId="33" borderId="10" xfId="0" applyFont="1" applyFill="1" applyBorder="1" applyAlignment="1">
      <alignment horizontal="center" vertical="center"/>
    </xf>
    <xf numFmtId="0" fontId="19" fillId="33" borderId="10" xfId="0" applyFont="1" applyFill="1" applyBorder="1" applyAlignment="1">
      <alignment horizontal="center" vertical="center" wrapText="1"/>
    </xf>
    <xf numFmtId="0" fontId="18" fillId="0" borderId="10" xfId="0" applyFont="1" applyBorder="1"/>
    <xf numFmtId="3" fontId="21" fillId="0" borderId="10" xfId="48" applyNumberFormat="1" applyFont="1" applyBorder="1" applyAlignment="1">
      <alignment horizontal="center" vertical="center"/>
    </xf>
    <xf numFmtId="0" fontId="23" fillId="0" borderId="0" xfId="51" applyFont="1"/>
    <xf numFmtId="0" fontId="24" fillId="33" borderId="0" xfId="51" applyFont="1" applyFill="1" applyAlignment="1">
      <alignment horizontal="center" vertical="center"/>
    </xf>
    <xf numFmtId="165" fontId="18" fillId="0" borderId="10" xfId="1" applyNumberFormat="1" applyFont="1" applyBorder="1"/>
    <xf numFmtId="0" fontId="18" fillId="0" borderId="0" xfId="0" applyFont="1" applyAlignment="1">
      <alignment horizontal="left" vertical="center"/>
    </xf>
    <xf numFmtId="0" fontId="23" fillId="0" borderId="0" xfId="51" applyFont="1" applyAlignment="1">
      <alignment horizontal="left" vertical="center"/>
    </xf>
    <xf numFmtId="0" fontId="23" fillId="0" borderId="0" xfId="51" applyFont="1" applyAlignment="1">
      <alignment horizontal="center" vertical="center"/>
    </xf>
    <xf numFmtId="9" fontId="19" fillId="0" borderId="10" xfId="2" applyFont="1" applyBorder="1" applyAlignment="1">
      <alignment horizontal="center"/>
    </xf>
    <xf numFmtId="9" fontId="18" fillId="0" borderId="10" xfId="2" applyFont="1" applyBorder="1" applyAlignment="1">
      <alignment horizontal="center"/>
    </xf>
    <xf numFmtId="0" fontId="19" fillId="0" borderId="10" xfId="0" applyFont="1" applyBorder="1"/>
    <xf numFmtId="0" fontId="0" fillId="0" borderId="0" xfId="0" applyAlignment="1">
      <alignment horizontal="right"/>
    </xf>
    <xf numFmtId="0" fontId="18" fillId="0" borderId="0" xfId="0" applyFont="1" applyAlignment="1">
      <alignment horizontal="center"/>
    </xf>
    <xf numFmtId="0" fontId="0" fillId="0" borderId="0" xfId="0" applyAlignment="1">
      <alignment horizontal="center"/>
    </xf>
    <xf numFmtId="3" fontId="26" fillId="0" borderId="10" xfId="48" applyNumberFormat="1" applyFont="1" applyBorder="1" applyAlignment="1">
      <alignment horizontal="center" vertical="center"/>
    </xf>
    <xf numFmtId="9" fontId="27" fillId="0" borderId="10" xfId="2" applyFont="1" applyBorder="1" applyAlignment="1">
      <alignment horizontal="center"/>
    </xf>
    <xf numFmtId="9" fontId="28" fillId="0" borderId="10" xfId="2" applyFont="1" applyBorder="1" applyAlignment="1">
      <alignment horizontal="center"/>
    </xf>
    <xf numFmtId="9" fontId="27" fillId="0" borderId="10" xfId="2" applyFont="1" applyBorder="1" applyAlignment="1">
      <alignment horizontal="center" vertical="center"/>
    </xf>
    <xf numFmtId="9" fontId="28" fillId="0" borderId="10" xfId="2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4" fontId="0" fillId="0" borderId="10" xfId="0" applyNumberFormat="1" applyBorder="1" applyAlignment="1">
      <alignment horizontal="center" vertical="center"/>
    </xf>
    <xf numFmtId="0" fontId="0" fillId="0" borderId="10" xfId="0" applyBorder="1" applyAlignment="1">
      <alignment horizontal="center"/>
    </xf>
    <xf numFmtId="3" fontId="27" fillId="0" borderId="10" xfId="48" applyNumberFormat="1" applyFont="1" applyBorder="1" applyAlignment="1">
      <alignment horizontal="center" vertical="center"/>
    </xf>
    <xf numFmtId="3" fontId="28" fillId="0" borderId="10" xfId="48" applyNumberFormat="1" applyFont="1" applyBorder="1" applyAlignment="1">
      <alignment horizontal="center" vertical="center"/>
    </xf>
    <xf numFmtId="165" fontId="0" fillId="0" borderId="0" xfId="0" applyNumberFormat="1"/>
    <xf numFmtId="3" fontId="0" fillId="0" borderId="0" xfId="0" applyNumberFormat="1"/>
    <xf numFmtId="164" fontId="0" fillId="0" borderId="0" xfId="0" applyNumberFormat="1"/>
    <xf numFmtId="3" fontId="21" fillId="0" borderId="10" xfId="48" applyNumberFormat="1" applyFont="1" applyBorder="1" applyAlignment="1">
      <alignment horizontal="center" vertical="center"/>
    </xf>
    <xf numFmtId="3" fontId="18" fillId="0" borderId="0" xfId="0" applyNumberFormat="1" applyFont="1"/>
    <xf numFmtId="0" fontId="16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NumberFormat="1"/>
    <xf numFmtId="9" fontId="21" fillId="0" borderId="10" xfId="2" applyFont="1" applyBorder="1" applyAlignment="1">
      <alignment horizontal="center" vertical="center"/>
    </xf>
    <xf numFmtId="9" fontId="26" fillId="0" borderId="10" xfId="2" applyFont="1" applyBorder="1" applyAlignment="1">
      <alignment horizontal="center" vertical="center"/>
    </xf>
    <xf numFmtId="165" fontId="18" fillId="0" borderId="0" xfId="1" applyNumberFormat="1" applyFont="1" applyFill="1" applyBorder="1"/>
    <xf numFmtId="0" fontId="0" fillId="0" borderId="0" xfId="0" applyBorder="1"/>
    <xf numFmtId="0" fontId="18" fillId="0" borderId="0" xfId="0" applyFont="1" applyBorder="1"/>
    <xf numFmtId="3" fontId="21" fillId="0" borderId="0" xfId="48" applyNumberFormat="1" applyFont="1" applyBorder="1" applyAlignment="1">
      <alignment horizontal="center" vertical="center"/>
    </xf>
    <xf numFmtId="0" fontId="25" fillId="34" borderId="10" xfId="0" applyFont="1" applyFill="1" applyBorder="1" applyAlignment="1">
      <alignment horizontal="center" vertical="center"/>
    </xf>
    <xf numFmtId="0" fontId="17" fillId="35" borderId="0" xfId="0" applyFont="1" applyFill="1" applyBorder="1"/>
    <xf numFmtId="9" fontId="0" fillId="0" borderId="0" xfId="2" applyFont="1"/>
    <xf numFmtId="3" fontId="18" fillId="0" borderId="10" xfId="0" applyNumberFormat="1" applyFont="1" applyBorder="1" applyAlignment="1">
      <alignment horizontal="center" vertical="center"/>
    </xf>
    <xf numFmtId="165" fontId="27" fillId="0" borderId="10" xfId="0" applyNumberFormat="1" applyFont="1" applyBorder="1" applyAlignment="1">
      <alignment horizontal="center"/>
    </xf>
    <xf numFmtId="165" fontId="28" fillId="0" borderId="10" xfId="0" applyNumberFormat="1" applyFont="1" applyBorder="1" applyAlignment="1">
      <alignment horizontal="center"/>
    </xf>
    <xf numFmtId="0" fontId="19" fillId="33" borderId="0" xfId="0" applyFont="1" applyFill="1" applyBorder="1" applyAlignment="1">
      <alignment horizontal="center" vertical="center"/>
    </xf>
    <xf numFmtId="3" fontId="21" fillId="0" borderId="13" xfId="48" applyNumberFormat="1" applyFont="1" applyBorder="1" applyAlignment="1">
      <alignment horizontal="center" vertical="center"/>
    </xf>
    <xf numFmtId="3" fontId="26" fillId="0" borderId="13" xfId="48" applyNumberFormat="1" applyFont="1" applyBorder="1" applyAlignment="1">
      <alignment horizontal="center" vertical="center"/>
    </xf>
    <xf numFmtId="3" fontId="0" fillId="0" borderId="10" xfId="0" applyNumberFormat="1" applyBorder="1"/>
    <xf numFmtId="9" fontId="0" fillId="0" borderId="10" xfId="2" applyFont="1" applyBorder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9" fontId="28" fillId="0" borderId="10" xfId="2" applyNumberFormat="1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165" fontId="18" fillId="0" borderId="10" xfId="1" applyNumberFormat="1" applyFont="1" applyBorder="1" applyAlignment="1">
      <alignment horizontal="center"/>
    </xf>
    <xf numFmtId="9" fontId="18" fillId="0" borderId="10" xfId="2" applyNumberFormat="1" applyFont="1" applyBorder="1" applyAlignment="1">
      <alignment horizontal="center"/>
    </xf>
    <xf numFmtId="167" fontId="19" fillId="0" borderId="10" xfId="0" applyNumberFormat="1" applyFont="1" applyFill="1" applyBorder="1" applyAlignment="1">
      <alignment horizontal="center"/>
    </xf>
    <xf numFmtId="9" fontId="19" fillId="0" borderId="10" xfId="2" applyNumberFormat="1" applyFont="1" applyBorder="1" applyAlignment="1">
      <alignment horizontal="center"/>
    </xf>
    <xf numFmtId="9" fontId="27" fillId="0" borderId="10" xfId="2" applyNumberFormat="1" applyFont="1" applyBorder="1" applyAlignment="1">
      <alignment horizontal="center"/>
    </xf>
    <xf numFmtId="14" fontId="19" fillId="0" borderId="10" xfId="0" quotePrefix="1" applyNumberFormat="1" applyFont="1" applyBorder="1" applyAlignment="1">
      <alignment horizontal="center"/>
    </xf>
    <xf numFmtId="0" fontId="19" fillId="33" borderId="16" xfId="0" applyFont="1" applyFill="1" applyBorder="1" applyAlignment="1">
      <alignment horizontal="center" vertical="center"/>
    </xf>
    <xf numFmtId="1" fontId="18" fillId="35" borderId="10" xfId="0" applyNumberFormat="1" applyFont="1" applyFill="1" applyBorder="1" applyAlignment="1">
      <alignment horizontal="center" vertical="center"/>
    </xf>
    <xf numFmtId="9" fontId="18" fillId="0" borderId="0" xfId="2" applyFont="1" applyAlignment="1">
      <alignment horizontal="center"/>
    </xf>
    <xf numFmtId="166" fontId="21" fillId="0" borderId="10" xfId="2" applyNumberFormat="1" applyFont="1" applyBorder="1" applyAlignment="1">
      <alignment horizontal="center" vertical="center"/>
    </xf>
    <xf numFmtId="166" fontId="26" fillId="0" borderId="10" xfId="2" applyNumberFormat="1" applyFont="1" applyBorder="1" applyAlignment="1">
      <alignment horizontal="center" vertical="center"/>
    </xf>
    <xf numFmtId="0" fontId="19" fillId="33" borderId="13" xfId="0" applyFont="1" applyFill="1" applyBorder="1" applyAlignment="1">
      <alignment horizontal="center" vertical="center" wrapText="1"/>
    </xf>
    <xf numFmtId="3" fontId="18" fillId="0" borderId="10" xfId="0" applyNumberFormat="1" applyFont="1" applyBorder="1" applyAlignment="1">
      <alignment horizontal="center"/>
    </xf>
    <xf numFmtId="3" fontId="18" fillId="0" borderId="0" xfId="0" applyNumberFormat="1" applyFont="1" applyAlignment="1">
      <alignment horizontal="center"/>
    </xf>
    <xf numFmtId="1" fontId="0" fillId="0" borderId="0" xfId="0" applyNumberFormat="1"/>
    <xf numFmtId="164" fontId="0" fillId="0" borderId="0" xfId="2" applyNumberFormat="1" applyFont="1"/>
    <xf numFmtId="3" fontId="18" fillId="0" borderId="0" xfId="0" applyNumberFormat="1" applyFont="1" applyAlignment="1">
      <alignment horizontal="center" vertical="center"/>
    </xf>
    <xf numFmtId="0" fontId="28" fillId="35" borderId="0" xfId="0" applyFont="1" applyFill="1" applyBorder="1" applyAlignment="1">
      <alignment horizontal="center" vertical="center"/>
    </xf>
    <xf numFmtId="3" fontId="27" fillId="35" borderId="0" xfId="48" applyNumberFormat="1" applyFont="1" applyFill="1" applyBorder="1" applyAlignment="1">
      <alignment horizontal="center" vertical="center"/>
    </xf>
    <xf numFmtId="9" fontId="27" fillId="35" borderId="0" xfId="2" applyFont="1" applyFill="1" applyBorder="1" applyAlignment="1">
      <alignment horizontal="center" vertical="center"/>
    </xf>
    <xf numFmtId="3" fontId="28" fillId="35" borderId="0" xfId="48" applyNumberFormat="1" applyFont="1" applyFill="1" applyBorder="1" applyAlignment="1">
      <alignment horizontal="center" vertical="center"/>
    </xf>
    <xf numFmtId="9" fontId="28" fillId="35" borderId="0" xfId="2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9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2" applyNumberFormat="1" applyFont="1"/>
    <xf numFmtId="3" fontId="0" fillId="0" borderId="0" xfId="0" applyNumberFormat="1" applyAlignment="1">
      <alignment horizontal="center"/>
    </xf>
    <xf numFmtId="3" fontId="21" fillId="35" borderId="10" xfId="48" applyNumberFormat="1" applyFont="1" applyFill="1" applyBorder="1" applyAlignment="1">
      <alignment horizontal="center" vertical="center"/>
    </xf>
    <xf numFmtId="9" fontId="21" fillId="0" borderId="0" xfId="2" applyFont="1" applyBorder="1" applyAlignment="1">
      <alignment horizontal="center" vertical="center"/>
    </xf>
    <xf numFmtId="1" fontId="18" fillId="36" borderId="10" xfId="0" applyNumberFormat="1" applyFont="1" applyFill="1" applyBorder="1" applyAlignment="1">
      <alignment horizontal="center" vertical="center"/>
    </xf>
    <xf numFmtId="0" fontId="25" fillId="36" borderId="10" xfId="0" applyFont="1" applyFill="1" applyBorder="1" applyAlignment="1">
      <alignment horizontal="center" vertical="center"/>
    </xf>
    <xf numFmtId="3" fontId="21" fillId="36" borderId="10" xfId="48" applyNumberFormat="1" applyFont="1" applyFill="1" applyBorder="1" applyAlignment="1">
      <alignment horizontal="center" vertical="center"/>
    </xf>
    <xf numFmtId="9" fontId="27" fillId="36" borderId="10" xfId="2" applyFont="1" applyFill="1" applyBorder="1" applyAlignment="1">
      <alignment horizontal="center"/>
    </xf>
    <xf numFmtId="9" fontId="18" fillId="36" borderId="10" xfId="2" applyFont="1" applyFill="1" applyBorder="1" applyAlignment="1">
      <alignment horizontal="center"/>
    </xf>
    <xf numFmtId="3" fontId="27" fillId="36" borderId="10" xfId="48" applyNumberFormat="1" applyFont="1" applyFill="1" applyBorder="1" applyAlignment="1">
      <alignment horizontal="center" vertical="center"/>
    </xf>
    <xf numFmtId="3" fontId="21" fillId="36" borderId="0" xfId="48" applyNumberFormat="1" applyFont="1" applyFill="1" applyBorder="1" applyAlignment="1">
      <alignment horizontal="center" vertical="center"/>
    </xf>
    <xf numFmtId="9" fontId="21" fillId="36" borderId="0" xfId="2" applyFont="1" applyFill="1" applyBorder="1" applyAlignment="1">
      <alignment horizontal="center" vertical="center"/>
    </xf>
    <xf numFmtId="3" fontId="18" fillId="36" borderId="0" xfId="0" applyNumberFormat="1" applyFont="1" applyFill="1" applyAlignment="1">
      <alignment horizontal="center"/>
    </xf>
    <xf numFmtId="9" fontId="18" fillId="36" borderId="0" xfId="2" applyFont="1" applyFill="1" applyAlignment="1">
      <alignment horizontal="center"/>
    </xf>
    <xf numFmtId="3" fontId="18" fillId="36" borderId="10" xfId="0" applyNumberFormat="1" applyFont="1" applyFill="1" applyBorder="1" applyAlignment="1">
      <alignment horizontal="center"/>
    </xf>
    <xf numFmtId="3" fontId="18" fillId="36" borderId="0" xfId="0" applyNumberFormat="1" applyFont="1" applyFill="1"/>
    <xf numFmtId="0" fontId="18" fillId="36" borderId="0" xfId="0" applyFont="1" applyFill="1"/>
    <xf numFmtId="0" fontId="25" fillId="37" borderId="10" xfId="0" applyFont="1" applyFill="1" applyBorder="1" applyAlignment="1">
      <alignment horizontal="center" vertical="center"/>
    </xf>
    <xf numFmtId="3" fontId="21" fillId="37" borderId="10" xfId="48" applyNumberFormat="1" applyFont="1" applyFill="1" applyBorder="1" applyAlignment="1">
      <alignment horizontal="center" vertical="center"/>
    </xf>
    <xf numFmtId="9" fontId="27" fillId="37" borderId="10" xfId="2" applyFont="1" applyFill="1" applyBorder="1" applyAlignment="1">
      <alignment horizontal="center"/>
    </xf>
    <xf numFmtId="9" fontId="18" fillId="37" borderId="10" xfId="2" applyFont="1" applyFill="1" applyBorder="1" applyAlignment="1">
      <alignment horizontal="center"/>
    </xf>
    <xf numFmtId="3" fontId="27" fillId="37" borderId="10" xfId="48" applyNumberFormat="1" applyFont="1" applyFill="1" applyBorder="1" applyAlignment="1">
      <alignment horizontal="center" vertical="center"/>
    </xf>
    <xf numFmtId="3" fontId="21" fillId="37" borderId="0" xfId="48" applyNumberFormat="1" applyFont="1" applyFill="1" applyBorder="1" applyAlignment="1">
      <alignment horizontal="center" vertical="center"/>
    </xf>
    <xf numFmtId="9" fontId="21" fillId="37" borderId="0" xfId="2" applyFont="1" applyFill="1" applyBorder="1" applyAlignment="1">
      <alignment horizontal="center" vertical="center"/>
    </xf>
    <xf numFmtId="3" fontId="18" fillId="37" borderId="0" xfId="0" applyNumberFormat="1" applyFont="1" applyFill="1" applyAlignment="1">
      <alignment horizontal="center"/>
    </xf>
    <xf numFmtId="9" fontId="18" fillId="37" borderId="0" xfId="2" applyFont="1" applyFill="1" applyAlignment="1">
      <alignment horizontal="center"/>
    </xf>
    <xf numFmtId="3" fontId="18" fillId="37" borderId="10" xfId="0" applyNumberFormat="1" applyFont="1" applyFill="1" applyBorder="1" applyAlignment="1">
      <alignment horizontal="center"/>
    </xf>
    <xf numFmtId="3" fontId="18" fillId="37" borderId="0" xfId="0" applyNumberFormat="1" applyFont="1" applyFill="1"/>
    <xf numFmtId="0" fontId="18" fillId="37" borderId="0" xfId="0" applyFont="1" applyFill="1"/>
    <xf numFmtId="0" fontId="25" fillId="38" borderId="10" xfId="0" applyFont="1" applyFill="1" applyBorder="1" applyAlignment="1">
      <alignment horizontal="center" vertical="center"/>
    </xf>
    <xf numFmtId="3" fontId="21" fillId="38" borderId="10" xfId="48" applyNumberFormat="1" applyFont="1" applyFill="1" applyBorder="1" applyAlignment="1">
      <alignment horizontal="center" vertical="center"/>
    </xf>
    <xf numFmtId="9" fontId="27" fillId="38" borderId="10" xfId="2" applyFont="1" applyFill="1" applyBorder="1" applyAlignment="1">
      <alignment horizontal="center"/>
    </xf>
    <xf numFmtId="9" fontId="18" fillId="38" borderId="10" xfId="2" applyFont="1" applyFill="1" applyBorder="1" applyAlignment="1">
      <alignment horizontal="center"/>
    </xf>
    <xf numFmtId="3" fontId="27" fillId="38" borderId="10" xfId="48" applyNumberFormat="1" applyFont="1" applyFill="1" applyBorder="1" applyAlignment="1">
      <alignment horizontal="center" vertical="center"/>
    </xf>
    <xf numFmtId="3" fontId="21" fillId="38" borderId="0" xfId="48" applyNumberFormat="1" applyFont="1" applyFill="1" applyBorder="1" applyAlignment="1">
      <alignment horizontal="center" vertical="center"/>
    </xf>
    <xf numFmtId="9" fontId="21" fillId="38" borderId="0" xfId="2" applyFont="1" applyFill="1" applyBorder="1" applyAlignment="1">
      <alignment horizontal="center" vertical="center"/>
    </xf>
    <xf numFmtId="3" fontId="18" fillId="38" borderId="0" xfId="0" applyNumberFormat="1" applyFont="1" applyFill="1" applyAlignment="1">
      <alignment horizontal="center"/>
    </xf>
    <xf numFmtId="9" fontId="18" fillId="38" borderId="0" xfId="2" applyFont="1" applyFill="1" applyAlignment="1">
      <alignment horizontal="center"/>
    </xf>
    <xf numFmtId="3" fontId="18" fillId="38" borderId="10" xfId="0" applyNumberFormat="1" applyFont="1" applyFill="1" applyBorder="1" applyAlignment="1">
      <alignment horizontal="center"/>
    </xf>
    <xf numFmtId="3" fontId="18" fillId="38" borderId="0" xfId="0" applyNumberFormat="1" applyFont="1" applyFill="1"/>
    <xf numFmtId="0" fontId="18" fillId="38" borderId="0" xfId="0" applyFont="1" applyFill="1"/>
    <xf numFmtId="9" fontId="27" fillId="38" borderId="10" xfId="2" applyNumberFormat="1" applyFont="1" applyFill="1" applyBorder="1" applyAlignment="1">
      <alignment horizontal="center"/>
    </xf>
    <xf numFmtId="9" fontId="18" fillId="38" borderId="10" xfId="2" applyNumberFormat="1" applyFont="1" applyFill="1" applyBorder="1" applyAlignment="1">
      <alignment horizontal="center"/>
    </xf>
    <xf numFmtId="9" fontId="27" fillId="38" borderId="10" xfId="2" applyFont="1" applyFill="1" applyBorder="1" applyAlignment="1">
      <alignment horizontal="center" vertical="center"/>
    </xf>
    <xf numFmtId="3" fontId="18" fillId="38" borderId="10" xfId="0" applyNumberFormat="1" applyFont="1" applyFill="1" applyBorder="1" applyAlignment="1">
      <alignment horizontal="center" vertical="center"/>
    </xf>
    <xf numFmtId="0" fontId="24" fillId="33" borderId="11" xfId="51" applyFont="1" applyFill="1" applyBorder="1" applyAlignment="1">
      <alignment horizontal="left" vertical="center"/>
    </xf>
    <xf numFmtId="0" fontId="16" fillId="0" borderId="13" xfId="0" applyFont="1" applyBorder="1" applyAlignment="1">
      <alignment horizontal="left" vertical="center"/>
    </xf>
    <xf numFmtId="0" fontId="16" fillId="0" borderId="14" xfId="0" applyFont="1" applyBorder="1" applyAlignment="1">
      <alignment horizontal="left" vertical="center"/>
    </xf>
    <xf numFmtId="0" fontId="16" fillId="0" borderId="15" xfId="0" applyFont="1" applyBorder="1" applyAlignment="1">
      <alignment horizontal="left" vertical="center"/>
    </xf>
    <xf numFmtId="0" fontId="16" fillId="0" borderId="13" xfId="0" applyFont="1" applyBorder="1" applyAlignment="1">
      <alignment horizontal="left"/>
    </xf>
    <xf numFmtId="0" fontId="16" fillId="0" borderId="14" xfId="0" applyFont="1" applyBorder="1" applyAlignment="1">
      <alignment horizontal="left"/>
    </xf>
    <xf numFmtId="0" fontId="16" fillId="0" borderId="15" xfId="0" applyFont="1" applyBorder="1" applyAlignment="1">
      <alignment horizontal="left"/>
    </xf>
    <xf numFmtId="0" fontId="16" fillId="0" borderId="0" xfId="0" applyFont="1" applyAlignment="1">
      <alignment horizontal="center" vertical="center"/>
    </xf>
    <xf numFmtId="0" fontId="0" fillId="0" borderId="0" xfId="0" applyAlignment="1">
      <alignment horizontal="center"/>
    </xf>
  </cellXfs>
  <cellStyles count="58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Comma 2" xfId="46"/>
    <cellStyle name="Comma 2 2" xfId="54"/>
    <cellStyle name="Comma 2 4" xfId="55"/>
    <cellStyle name="Comma 3" xfId="45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Hyperlink" xfId="51" builtinId="8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rmal 2" xfId="47"/>
    <cellStyle name="Normal 2 2" xfId="53"/>
    <cellStyle name="Normal 3" xfId="48"/>
    <cellStyle name="Normal 3 2" xfId="56"/>
    <cellStyle name="Normal 4" xfId="44"/>
    <cellStyle name="Normal 5" xfId="52"/>
    <cellStyle name="Note" xfId="17" builtinId="10" customBuiltin="1"/>
    <cellStyle name="Output" xfId="12" builtinId="21" customBuiltin="1"/>
    <cellStyle name="Percent" xfId="2" builtinId="5"/>
    <cellStyle name="Percent 2" xfId="50"/>
    <cellStyle name="Percent 3" xfId="49"/>
    <cellStyle name="Sahal-Body 2.1" xfId="57"/>
    <cellStyle name="Title" xfId="3" builtinId="15" customBuiltin="1"/>
    <cellStyle name="Total" xfId="19" builtinId="25" customBuiltin="1"/>
    <cellStyle name="Warning Text" xfId="16" builtinId="11" customBuiltin="1"/>
  </cellStyles>
  <dxfs count="186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GA</a:t>
            </a:r>
          </a:p>
        </c:rich>
      </c:tx>
      <c:spPr>
        <a:noFill/>
        <a:ln>
          <a:noFill/>
        </a:ln>
        <a:effectLst/>
      </c:spPr>
    </c:title>
    <c:plotArea>
      <c:layout>
        <c:manualLayout>
          <c:layoutTarget val="inner"/>
          <c:xMode val="edge"/>
          <c:yMode val="edge"/>
          <c:x val="6.9444444444444475E-3"/>
          <c:y val="0.21554464477398486"/>
          <c:w val="0.98958333333333337"/>
          <c:h val="0.58920734466568381"/>
        </c:manualLayout>
      </c:layout>
      <c:barChart>
        <c:barDir val="col"/>
        <c:grouping val="clustered"/>
        <c:ser>
          <c:idx val="0"/>
          <c:order val="0"/>
          <c:tx>
            <c:strRef>
              <c:f>Graph!$B$2</c:f>
              <c:strCache>
                <c:ptCount val="1"/>
                <c:pt idx="0">
                  <c:v>3/1/2021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Graph!$A$3:$A$9</c:f>
              <c:strCache>
                <c:ptCount val="7"/>
                <c:pt idx="0">
                  <c:v>Barisal</c:v>
                </c:pt>
                <c:pt idx="1">
                  <c:v>Faridpur</c:v>
                </c:pt>
                <c:pt idx="2">
                  <c:v>Khulna</c:v>
                </c:pt>
                <c:pt idx="3">
                  <c:v>Kushtia</c:v>
                </c:pt>
                <c:pt idx="4">
                  <c:v>Rajshahi</c:v>
                </c:pt>
                <c:pt idx="5">
                  <c:v>Rangpur</c:v>
                </c:pt>
                <c:pt idx="6">
                  <c:v>Cluster</c:v>
                </c:pt>
              </c:strCache>
            </c:strRef>
          </c:cat>
          <c:val>
            <c:numRef>
              <c:f>Graph!$B$3:$B$9</c:f>
              <c:numCache>
                <c:formatCode>_(* #,##0_);_(* \(#,##0\);_(* "-"??_);_(@_)</c:formatCode>
                <c:ptCount val="7"/>
                <c:pt idx="0">
                  <c:v>757</c:v>
                </c:pt>
                <c:pt idx="1">
                  <c:v>945</c:v>
                </c:pt>
                <c:pt idx="2">
                  <c:v>2172</c:v>
                </c:pt>
                <c:pt idx="3">
                  <c:v>1338</c:v>
                </c:pt>
                <c:pt idx="4">
                  <c:v>1231</c:v>
                </c:pt>
                <c:pt idx="5">
                  <c:v>2673</c:v>
                </c:pt>
                <c:pt idx="6">
                  <c:v>9116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449-4A09-9C60-4DEC22A93866}"/>
            </c:ext>
          </c:extLst>
        </c:ser>
        <c:ser>
          <c:idx val="1"/>
          <c:order val="1"/>
          <c:tx>
            <c:strRef>
              <c:f>Graph!$C$2</c:f>
              <c:strCache>
                <c:ptCount val="1"/>
                <c:pt idx="0">
                  <c:v>3/2/2021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Graph!$A$3:$A$9</c:f>
              <c:strCache>
                <c:ptCount val="7"/>
                <c:pt idx="0">
                  <c:v>Barisal</c:v>
                </c:pt>
                <c:pt idx="1">
                  <c:v>Faridpur</c:v>
                </c:pt>
                <c:pt idx="2">
                  <c:v>Khulna</c:v>
                </c:pt>
                <c:pt idx="3">
                  <c:v>Kushtia</c:v>
                </c:pt>
                <c:pt idx="4">
                  <c:v>Rajshahi</c:v>
                </c:pt>
                <c:pt idx="5">
                  <c:v>Rangpur</c:v>
                </c:pt>
                <c:pt idx="6">
                  <c:v>Cluster</c:v>
                </c:pt>
              </c:strCache>
            </c:strRef>
          </c:cat>
          <c:val>
            <c:numRef>
              <c:f>Graph!$C$3:$C$9</c:f>
              <c:numCache>
                <c:formatCode>_(* #,##0_);_(* \(#,##0\);_(* "-"??_);_(@_)</c:formatCode>
                <c:ptCount val="7"/>
                <c:pt idx="0">
                  <c:v>899</c:v>
                </c:pt>
                <c:pt idx="1">
                  <c:v>1484</c:v>
                </c:pt>
                <c:pt idx="2">
                  <c:v>2892</c:v>
                </c:pt>
                <c:pt idx="3">
                  <c:v>1906</c:v>
                </c:pt>
                <c:pt idx="4">
                  <c:v>2271</c:v>
                </c:pt>
                <c:pt idx="5">
                  <c:v>3156</c:v>
                </c:pt>
                <c:pt idx="6">
                  <c:v>12608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449-4A09-9C60-4DEC22A93866}"/>
            </c:ext>
          </c:extLst>
        </c:ser>
        <c:ser>
          <c:idx val="2"/>
          <c:order val="2"/>
          <c:tx>
            <c:strRef>
              <c:f>Graph!$D$2</c:f>
              <c:strCache>
                <c:ptCount val="1"/>
                <c:pt idx="0">
                  <c:v>3/3/2021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Graph!$A$3:$A$9</c:f>
              <c:strCache>
                <c:ptCount val="7"/>
                <c:pt idx="0">
                  <c:v>Barisal</c:v>
                </c:pt>
                <c:pt idx="1">
                  <c:v>Faridpur</c:v>
                </c:pt>
                <c:pt idx="2">
                  <c:v>Khulna</c:v>
                </c:pt>
                <c:pt idx="3">
                  <c:v>Kushtia</c:v>
                </c:pt>
                <c:pt idx="4">
                  <c:v>Rajshahi</c:v>
                </c:pt>
                <c:pt idx="5">
                  <c:v>Rangpur</c:v>
                </c:pt>
                <c:pt idx="6">
                  <c:v>Cluster</c:v>
                </c:pt>
              </c:strCache>
            </c:strRef>
          </c:cat>
          <c:val>
            <c:numRef>
              <c:f>Graph!$D$3:$D$9</c:f>
              <c:numCache>
                <c:formatCode>_(* #,##0_);_(* \(#,##0\);_(* "-"??_);_(@_)</c:formatCode>
                <c:ptCount val="7"/>
                <c:pt idx="0">
                  <c:v>1280</c:v>
                </c:pt>
                <c:pt idx="1">
                  <c:v>1643</c:v>
                </c:pt>
                <c:pt idx="2">
                  <c:v>3292</c:v>
                </c:pt>
                <c:pt idx="3">
                  <c:v>2808</c:v>
                </c:pt>
                <c:pt idx="4">
                  <c:v>2665</c:v>
                </c:pt>
                <c:pt idx="5">
                  <c:v>3701</c:v>
                </c:pt>
                <c:pt idx="6">
                  <c:v>15389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272-45CD-A84D-A51F1C9122EE}"/>
            </c:ext>
          </c:extLst>
        </c:ser>
        <c:ser>
          <c:idx val="3"/>
          <c:order val="3"/>
          <c:tx>
            <c:strRef>
              <c:f>Graph!$E$2</c:f>
              <c:strCache>
                <c:ptCount val="1"/>
                <c:pt idx="0">
                  <c:v>3/4/2021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Graph!$A$3:$A$9</c:f>
              <c:strCache>
                <c:ptCount val="7"/>
                <c:pt idx="0">
                  <c:v>Barisal</c:v>
                </c:pt>
                <c:pt idx="1">
                  <c:v>Faridpur</c:v>
                </c:pt>
                <c:pt idx="2">
                  <c:v>Khulna</c:v>
                </c:pt>
                <c:pt idx="3">
                  <c:v>Kushtia</c:v>
                </c:pt>
                <c:pt idx="4">
                  <c:v>Rajshahi</c:v>
                </c:pt>
                <c:pt idx="5">
                  <c:v>Rangpur</c:v>
                </c:pt>
                <c:pt idx="6">
                  <c:v>Cluster</c:v>
                </c:pt>
              </c:strCache>
            </c:strRef>
          </c:cat>
          <c:val>
            <c:numRef>
              <c:f>Graph!$E$3:$E$9</c:f>
              <c:numCache>
                <c:formatCode>_(* #,##0_);_(* \(#,##0\);_(* "-"??_);_(@_)</c:formatCode>
                <c:ptCount val="7"/>
                <c:pt idx="0">
                  <c:v>972</c:v>
                </c:pt>
                <c:pt idx="1">
                  <c:v>1556</c:v>
                </c:pt>
                <c:pt idx="2">
                  <c:v>3560</c:v>
                </c:pt>
                <c:pt idx="3">
                  <c:v>2214</c:v>
                </c:pt>
                <c:pt idx="4">
                  <c:v>2223</c:v>
                </c:pt>
                <c:pt idx="5">
                  <c:v>4109</c:v>
                </c:pt>
                <c:pt idx="6">
                  <c:v>14634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272-45CD-A84D-A51F1C9122EE}"/>
            </c:ext>
          </c:extLst>
        </c:ser>
        <c:ser>
          <c:idx val="4"/>
          <c:order val="4"/>
          <c:tx>
            <c:strRef>
              <c:f>Graph!$F$2</c:f>
              <c:strCache>
                <c:ptCount val="1"/>
                <c:pt idx="0">
                  <c:v>3/5/2021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Graph!$A$3:$A$9</c:f>
              <c:strCache>
                <c:ptCount val="7"/>
                <c:pt idx="0">
                  <c:v>Barisal</c:v>
                </c:pt>
                <c:pt idx="1">
                  <c:v>Faridpur</c:v>
                </c:pt>
                <c:pt idx="2">
                  <c:v>Khulna</c:v>
                </c:pt>
                <c:pt idx="3">
                  <c:v>Kushtia</c:v>
                </c:pt>
                <c:pt idx="4">
                  <c:v>Rajshahi</c:v>
                </c:pt>
                <c:pt idx="5">
                  <c:v>Rangpur</c:v>
                </c:pt>
                <c:pt idx="6">
                  <c:v>Cluster</c:v>
                </c:pt>
              </c:strCache>
            </c:strRef>
          </c:cat>
          <c:val>
            <c:numRef>
              <c:f>Graph!$F$3:$F$9</c:f>
              <c:numCache>
                <c:formatCode>_(* #,##0_);_(* \(#,##0\);_(* "-"??_);_(@_)</c:formatCode>
                <c:ptCount val="7"/>
                <c:pt idx="0">
                  <c:v>469</c:v>
                </c:pt>
                <c:pt idx="1">
                  <c:v>637</c:v>
                </c:pt>
                <c:pt idx="2">
                  <c:v>2242</c:v>
                </c:pt>
                <c:pt idx="3">
                  <c:v>652</c:v>
                </c:pt>
                <c:pt idx="4">
                  <c:v>638</c:v>
                </c:pt>
                <c:pt idx="5">
                  <c:v>995</c:v>
                </c:pt>
                <c:pt idx="6">
                  <c:v>5633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C272-45CD-A84D-A51F1C9122EE}"/>
            </c:ext>
          </c:extLst>
        </c:ser>
        <c:ser>
          <c:idx val="5"/>
          <c:order val="5"/>
          <c:tx>
            <c:strRef>
              <c:f>Graph!$G$2</c:f>
              <c:strCache>
                <c:ptCount val="1"/>
                <c:pt idx="0">
                  <c:v>3/6/2021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Graph!$A$3:$A$9</c:f>
              <c:strCache>
                <c:ptCount val="7"/>
                <c:pt idx="0">
                  <c:v>Barisal</c:v>
                </c:pt>
                <c:pt idx="1">
                  <c:v>Faridpur</c:v>
                </c:pt>
                <c:pt idx="2">
                  <c:v>Khulna</c:v>
                </c:pt>
                <c:pt idx="3">
                  <c:v>Kushtia</c:v>
                </c:pt>
                <c:pt idx="4">
                  <c:v>Rajshahi</c:v>
                </c:pt>
                <c:pt idx="5">
                  <c:v>Rangpur</c:v>
                </c:pt>
                <c:pt idx="6">
                  <c:v>Cluster</c:v>
                </c:pt>
              </c:strCache>
            </c:strRef>
          </c:cat>
          <c:val>
            <c:numRef>
              <c:f>Graph!$G$3:$G$9</c:f>
              <c:numCache>
                <c:formatCode>_(* #,##0_);_(* \(#,##0\);_(* "-"??_);_(@_)</c:formatCode>
                <c:ptCount val="7"/>
                <c:pt idx="0">
                  <c:v>1078</c:v>
                </c:pt>
                <c:pt idx="1">
                  <c:v>1678</c:v>
                </c:pt>
                <c:pt idx="2">
                  <c:v>3614</c:v>
                </c:pt>
                <c:pt idx="3">
                  <c:v>1909</c:v>
                </c:pt>
                <c:pt idx="4">
                  <c:v>2207</c:v>
                </c:pt>
                <c:pt idx="5">
                  <c:v>3742</c:v>
                </c:pt>
                <c:pt idx="6">
                  <c:v>14228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C272-45CD-A84D-A51F1C9122EE}"/>
            </c:ext>
          </c:extLst>
        </c:ser>
        <c:ser>
          <c:idx val="6"/>
          <c:order val="6"/>
          <c:tx>
            <c:strRef>
              <c:f>Graph!$H$2</c:f>
              <c:strCache>
                <c:ptCount val="1"/>
                <c:pt idx="0">
                  <c:v>3/7/2021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Graph!$A$3:$A$9</c:f>
              <c:strCache>
                <c:ptCount val="7"/>
                <c:pt idx="0">
                  <c:v>Barisal</c:v>
                </c:pt>
                <c:pt idx="1">
                  <c:v>Faridpur</c:v>
                </c:pt>
                <c:pt idx="2">
                  <c:v>Khulna</c:v>
                </c:pt>
                <c:pt idx="3">
                  <c:v>Kushtia</c:v>
                </c:pt>
                <c:pt idx="4">
                  <c:v>Rajshahi</c:v>
                </c:pt>
                <c:pt idx="5">
                  <c:v>Rangpur</c:v>
                </c:pt>
                <c:pt idx="6">
                  <c:v>Cluster</c:v>
                </c:pt>
              </c:strCache>
            </c:strRef>
          </c:cat>
          <c:val>
            <c:numRef>
              <c:f>Graph!$H$3:$H$9</c:f>
              <c:numCache>
                <c:formatCode>_(* #,##0_);_(* \(#,##0\);_(* "-"??_);_(@_)</c:formatCode>
                <c:ptCount val="7"/>
                <c:pt idx="0">
                  <c:v>1453</c:v>
                </c:pt>
                <c:pt idx="1">
                  <c:v>1888</c:v>
                </c:pt>
                <c:pt idx="2">
                  <c:v>3793</c:v>
                </c:pt>
                <c:pt idx="3">
                  <c:v>2579</c:v>
                </c:pt>
                <c:pt idx="4">
                  <c:v>2250</c:v>
                </c:pt>
                <c:pt idx="5">
                  <c:v>2898</c:v>
                </c:pt>
                <c:pt idx="6">
                  <c:v>14861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C272-45CD-A84D-A51F1C9122EE}"/>
            </c:ext>
          </c:extLst>
        </c:ser>
        <c:ser>
          <c:idx val="7"/>
          <c:order val="7"/>
          <c:tx>
            <c:strRef>
              <c:f>Graph!$I$2</c:f>
              <c:strCache>
                <c:ptCount val="1"/>
                <c:pt idx="0">
                  <c:v>3/8/2021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Graph!$A$3:$A$9</c:f>
              <c:strCache>
                <c:ptCount val="7"/>
                <c:pt idx="0">
                  <c:v>Barisal</c:v>
                </c:pt>
                <c:pt idx="1">
                  <c:v>Faridpur</c:v>
                </c:pt>
                <c:pt idx="2">
                  <c:v>Khulna</c:v>
                </c:pt>
                <c:pt idx="3">
                  <c:v>Kushtia</c:v>
                </c:pt>
                <c:pt idx="4">
                  <c:v>Rajshahi</c:v>
                </c:pt>
                <c:pt idx="5">
                  <c:v>Rangpur</c:v>
                </c:pt>
                <c:pt idx="6">
                  <c:v>Cluster</c:v>
                </c:pt>
              </c:strCache>
            </c:strRef>
          </c:cat>
          <c:val>
            <c:numRef>
              <c:f>Graph!$I$3:$I$9</c:f>
              <c:numCache>
                <c:formatCode>_(* #,##0_);_(* \(#,##0\);_(* "-"??_);_(@_)</c:formatCode>
                <c:ptCount val="7"/>
                <c:pt idx="0">
                  <c:v>1382</c:v>
                </c:pt>
                <c:pt idx="1">
                  <c:v>1910</c:v>
                </c:pt>
                <c:pt idx="2">
                  <c:v>3947</c:v>
                </c:pt>
                <c:pt idx="3">
                  <c:v>2285</c:v>
                </c:pt>
                <c:pt idx="4">
                  <c:v>2815</c:v>
                </c:pt>
                <c:pt idx="5">
                  <c:v>3226</c:v>
                </c:pt>
                <c:pt idx="6">
                  <c:v>15565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C272-45CD-A84D-A51F1C9122EE}"/>
            </c:ext>
          </c:extLst>
        </c:ser>
        <c:ser>
          <c:idx val="8"/>
          <c:order val="8"/>
          <c:tx>
            <c:strRef>
              <c:f>Graph!$J$2</c:f>
              <c:strCache>
                <c:ptCount val="1"/>
                <c:pt idx="0">
                  <c:v>3/9/2021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Graph!$A$3:$A$9</c:f>
              <c:strCache>
                <c:ptCount val="7"/>
                <c:pt idx="0">
                  <c:v>Barisal</c:v>
                </c:pt>
                <c:pt idx="1">
                  <c:v>Faridpur</c:v>
                </c:pt>
                <c:pt idx="2">
                  <c:v>Khulna</c:v>
                </c:pt>
                <c:pt idx="3">
                  <c:v>Kushtia</c:v>
                </c:pt>
                <c:pt idx="4">
                  <c:v>Rajshahi</c:v>
                </c:pt>
                <c:pt idx="5">
                  <c:v>Rangpur</c:v>
                </c:pt>
                <c:pt idx="6">
                  <c:v>Cluster</c:v>
                </c:pt>
              </c:strCache>
            </c:strRef>
          </c:cat>
          <c:val>
            <c:numRef>
              <c:f>Graph!$J$3:$J$9</c:f>
              <c:numCache>
                <c:formatCode>_(* #,##0_);_(* \(#,##0\);_(* "-"??_);_(@_)</c:formatCode>
                <c:ptCount val="7"/>
                <c:pt idx="0">
                  <c:v>1464</c:v>
                </c:pt>
                <c:pt idx="1">
                  <c:v>2230</c:v>
                </c:pt>
                <c:pt idx="2">
                  <c:v>5031</c:v>
                </c:pt>
                <c:pt idx="3">
                  <c:v>2263</c:v>
                </c:pt>
                <c:pt idx="4">
                  <c:v>2511</c:v>
                </c:pt>
                <c:pt idx="5">
                  <c:v>3986</c:v>
                </c:pt>
                <c:pt idx="6">
                  <c:v>17485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C272-45CD-A84D-A51F1C9122EE}"/>
            </c:ext>
          </c:extLst>
        </c:ser>
        <c:ser>
          <c:idx val="9"/>
          <c:order val="9"/>
          <c:tx>
            <c:strRef>
              <c:f>Graph!$K$2</c:f>
              <c:strCache>
                <c:ptCount val="1"/>
                <c:pt idx="0">
                  <c:v>3/10/2021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Graph!$A$3:$A$9</c:f>
              <c:strCache>
                <c:ptCount val="7"/>
                <c:pt idx="0">
                  <c:v>Barisal</c:v>
                </c:pt>
                <c:pt idx="1">
                  <c:v>Faridpur</c:v>
                </c:pt>
                <c:pt idx="2">
                  <c:v>Khulna</c:v>
                </c:pt>
                <c:pt idx="3">
                  <c:v>Kushtia</c:v>
                </c:pt>
                <c:pt idx="4">
                  <c:v>Rajshahi</c:v>
                </c:pt>
                <c:pt idx="5">
                  <c:v>Rangpur</c:v>
                </c:pt>
                <c:pt idx="6">
                  <c:v>Cluster</c:v>
                </c:pt>
              </c:strCache>
            </c:strRef>
          </c:cat>
          <c:val>
            <c:numRef>
              <c:f>Graph!$K$3:$K$9</c:f>
              <c:numCache>
                <c:formatCode>_(* #,##0_);_(* \(#,##0\);_(* "-"??_);_(@_)</c:formatCode>
                <c:ptCount val="7"/>
                <c:pt idx="0">
                  <c:v>1466</c:v>
                </c:pt>
                <c:pt idx="1">
                  <c:v>1962</c:v>
                </c:pt>
                <c:pt idx="2">
                  <c:v>5373</c:v>
                </c:pt>
                <c:pt idx="3">
                  <c:v>2637</c:v>
                </c:pt>
                <c:pt idx="4">
                  <c:v>2546</c:v>
                </c:pt>
                <c:pt idx="5">
                  <c:v>3484</c:v>
                </c:pt>
                <c:pt idx="6">
                  <c:v>17468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C272-45CD-A84D-A51F1C9122EE}"/>
            </c:ext>
          </c:extLst>
        </c:ser>
        <c:ser>
          <c:idx val="10"/>
          <c:order val="10"/>
          <c:tx>
            <c:strRef>
              <c:f>Graph!$L$2</c:f>
              <c:strCache>
                <c:ptCount val="1"/>
                <c:pt idx="0">
                  <c:v>3/11/2021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Graph!$A$3:$A$9</c:f>
              <c:strCache>
                <c:ptCount val="7"/>
                <c:pt idx="0">
                  <c:v>Barisal</c:v>
                </c:pt>
                <c:pt idx="1">
                  <c:v>Faridpur</c:v>
                </c:pt>
                <c:pt idx="2">
                  <c:v>Khulna</c:v>
                </c:pt>
                <c:pt idx="3">
                  <c:v>Kushtia</c:v>
                </c:pt>
                <c:pt idx="4">
                  <c:v>Rajshahi</c:v>
                </c:pt>
                <c:pt idx="5">
                  <c:v>Rangpur</c:v>
                </c:pt>
                <c:pt idx="6">
                  <c:v>Cluster</c:v>
                </c:pt>
              </c:strCache>
            </c:strRef>
          </c:cat>
          <c:val>
            <c:numRef>
              <c:f>Graph!$L$3:$L$9</c:f>
              <c:numCache>
                <c:formatCode>_(* #,##0_);_(* \(#,##0\);_(* "-"??_);_(@_)</c:formatCode>
                <c:ptCount val="7"/>
                <c:pt idx="0">
                  <c:v>1126</c:v>
                </c:pt>
                <c:pt idx="1">
                  <c:v>1245</c:v>
                </c:pt>
                <c:pt idx="2">
                  <c:v>2585</c:v>
                </c:pt>
                <c:pt idx="3">
                  <c:v>1651</c:v>
                </c:pt>
                <c:pt idx="4">
                  <c:v>1718</c:v>
                </c:pt>
                <c:pt idx="5">
                  <c:v>1372</c:v>
                </c:pt>
                <c:pt idx="6">
                  <c:v>9697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C272-45CD-A84D-A51F1C9122EE}"/>
            </c:ext>
          </c:extLst>
        </c:ser>
        <c:ser>
          <c:idx val="11"/>
          <c:order val="11"/>
          <c:tx>
            <c:strRef>
              <c:f>Graph!$M$2</c:f>
              <c:strCache>
                <c:ptCount val="1"/>
                <c:pt idx="0">
                  <c:v>3/12/2021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Graph!$A$3:$A$9</c:f>
              <c:strCache>
                <c:ptCount val="7"/>
                <c:pt idx="0">
                  <c:v>Barisal</c:v>
                </c:pt>
                <c:pt idx="1">
                  <c:v>Faridpur</c:v>
                </c:pt>
                <c:pt idx="2">
                  <c:v>Khulna</c:v>
                </c:pt>
                <c:pt idx="3">
                  <c:v>Kushtia</c:v>
                </c:pt>
                <c:pt idx="4">
                  <c:v>Rajshahi</c:v>
                </c:pt>
                <c:pt idx="5">
                  <c:v>Rangpur</c:v>
                </c:pt>
                <c:pt idx="6">
                  <c:v>Cluster</c:v>
                </c:pt>
              </c:strCache>
            </c:strRef>
          </c:cat>
          <c:val>
            <c:numRef>
              <c:f>Graph!$M$3:$M$9</c:f>
              <c:numCache>
                <c:formatCode>_(* #,##0_);_(* \(#,##0\);_(* "-"??_);_(@_)</c:formatCode>
                <c:ptCount val="7"/>
                <c:pt idx="0">
                  <c:v>490</c:v>
                </c:pt>
                <c:pt idx="1">
                  <c:v>509</c:v>
                </c:pt>
                <c:pt idx="2">
                  <c:v>1792</c:v>
                </c:pt>
                <c:pt idx="3">
                  <c:v>433</c:v>
                </c:pt>
                <c:pt idx="4">
                  <c:v>736</c:v>
                </c:pt>
                <c:pt idx="5">
                  <c:v>464</c:v>
                </c:pt>
                <c:pt idx="6">
                  <c:v>4424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C272-45CD-A84D-A51F1C9122EE}"/>
            </c:ext>
          </c:extLst>
        </c:ser>
        <c:ser>
          <c:idx val="12"/>
          <c:order val="12"/>
          <c:tx>
            <c:strRef>
              <c:f>Graph!$N$2</c:f>
              <c:strCache>
                <c:ptCount val="1"/>
                <c:pt idx="0">
                  <c:v>3/13/2021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Graph!$A$3:$A$9</c:f>
              <c:strCache>
                <c:ptCount val="7"/>
                <c:pt idx="0">
                  <c:v>Barisal</c:v>
                </c:pt>
                <c:pt idx="1">
                  <c:v>Faridpur</c:v>
                </c:pt>
                <c:pt idx="2">
                  <c:v>Khulna</c:v>
                </c:pt>
                <c:pt idx="3">
                  <c:v>Kushtia</c:v>
                </c:pt>
                <c:pt idx="4">
                  <c:v>Rajshahi</c:v>
                </c:pt>
                <c:pt idx="5">
                  <c:v>Rangpur</c:v>
                </c:pt>
                <c:pt idx="6">
                  <c:v>Cluster</c:v>
                </c:pt>
              </c:strCache>
            </c:strRef>
          </c:cat>
          <c:val>
            <c:numRef>
              <c:f>Graph!$N$3:$N$9</c:f>
              <c:numCache>
                <c:formatCode>_(* #,##0_);_(* \(#,##0\);_(* "-"??_);_(@_)</c:formatCode>
                <c:ptCount val="7"/>
                <c:pt idx="0">
                  <c:v>1000</c:v>
                </c:pt>
                <c:pt idx="1">
                  <c:v>1187</c:v>
                </c:pt>
                <c:pt idx="2">
                  <c:v>3344</c:v>
                </c:pt>
                <c:pt idx="3">
                  <c:v>1681</c:v>
                </c:pt>
                <c:pt idx="4">
                  <c:v>1748</c:v>
                </c:pt>
                <c:pt idx="5">
                  <c:v>1261</c:v>
                </c:pt>
                <c:pt idx="6">
                  <c:v>10221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C272-45CD-A84D-A51F1C9122EE}"/>
            </c:ext>
          </c:extLst>
        </c:ser>
        <c:ser>
          <c:idx val="13"/>
          <c:order val="13"/>
          <c:tx>
            <c:strRef>
              <c:f>Graph!$O$2</c:f>
              <c:strCache>
                <c:ptCount val="1"/>
                <c:pt idx="0">
                  <c:v>3/14/2021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Graph!$A$3:$A$9</c:f>
              <c:strCache>
                <c:ptCount val="7"/>
                <c:pt idx="0">
                  <c:v>Barisal</c:v>
                </c:pt>
                <c:pt idx="1">
                  <c:v>Faridpur</c:v>
                </c:pt>
                <c:pt idx="2">
                  <c:v>Khulna</c:v>
                </c:pt>
                <c:pt idx="3">
                  <c:v>Kushtia</c:v>
                </c:pt>
                <c:pt idx="4">
                  <c:v>Rajshahi</c:v>
                </c:pt>
                <c:pt idx="5">
                  <c:v>Rangpur</c:v>
                </c:pt>
                <c:pt idx="6">
                  <c:v>Cluster</c:v>
                </c:pt>
              </c:strCache>
            </c:strRef>
          </c:cat>
          <c:val>
            <c:numRef>
              <c:f>Graph!$O$3:$O$9</c:f>
              <c:numCache>
                <c:formatCode>_(* #,##0_);_(* \(#,##0\);_(* "-"??_);_(@_)</c:formatCode>
                <c:ptCount val="7"/>
                <c:pt idx="0">
                  <c:v>996</c:v>
                </c:pt>
                <c:pt idx="1">
                  <c:v>1400</c:v>
                </c:pt>
                <c:pt idx="2">
                  <c:v>3887</c:v>
                </c:pt>
                <c:pt idx="3">
                  <c:v>2619</c:v>
                </c:pt>
                <c:pt idx="4">
                  <c:v>2059</c:v>
                </c:pt>
                <c:pt idx="5">
                  <c:v>1781</c:v>
                </c:pt>
                <c:pt idx="6">
                  <c:v>12742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D74-48B7-8B43-1BE40948ABB1}"/>
            </c:ext>
          </c:extLst>
        </c:ser>
        <c:ser>
          <c:idx val="14"/>
          <c:order val="14"/>
          <c:tx>
            <c:strRef>
              <c:f>Graph!$P$2</c:f>
              <c:strCache>
                <c:ptCount val="1"/>
                <c:pt idx="0">
                  <c:v>3/15/2021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Graph!$A$3:$A$9</c:f>
              <c:strCache>
                <c:ptCount val="7"/>
                <c:pt idx="0">
                  <c:v>Barisal</c:v>
                </c:pt>
                <c:pt idx="1">
                  <c:v>Faridpur</c:v>
                </c:pt>
                <c:pt idx="2">
                  <c:v>Khulna</c:v>
                </c:pt>
                <c:pt idx="3">
                  <c:v>Kushtia</c:v>
                </c:pt>
                <c:pt idx="4">
                  <c:v>Rajshahi</c:v>
                </c:pt>
                <c:pt idx="5">
                  <c:v>Rangpur</c:v>
                </c:pt>
                <c:pt idx="6">
                  <c:v>Cluster</c:v>
                </c:pt>
              </c:strCache>
            </c:strRef>
          </c:cat>
          <c:val>
            <c:numRef>
              <c:f>Graph!$P$3:$P$9</c:f>
              <c:numCache>
                <c:formatCode>_(* #,##0_);_(* \(#,##0\);_(* "-"??_);_(@_)</c:formatCode>
                <c:ptCount val="7"/>
                <c:pt idx="0">
                  <c:v>1286</c:v>
                </c:pt>
                <c:pt idx="1">
                  <c:v>1457</c:v>
                </c:pt>
                <c:pt idx="2">
                  <c:v>4559</c:v>
                </c:pt>
                <c:pt idx="3">
                  <c:v>2525</c:v>
                </c:pt>
                <c:pt idx="4">
                  <c:v>1976</c:v>
                </c:pt>
                <c:pt idx="5">
                  <c:v>1770</c:v>
                </c:pt>
                <c:pt idx="6">
                  <c:v>13573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4B4-4F2B-B15C-016EAE010309}"/>
            </c:ext>
          </c:extLst>
        </c:ser>
        <c:ser>
          <c:idx val="15"/>
          <c:order val="15"/>
          <c:tx>
            <c:strRef>
              <c:f>Graph!$Q$2</c:f>
              <c:strCache>
                <c:ptCount val="1"/>
                <c:pt idx="0">
                  <c:v>3/16/2021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Graph!$A$3:$A$9</c:f>
              <c:strCache>
                <c:ptCount val="7"/>
                <c:pt idx="0">
                  <c:v>Barisal</c:v>
                </c:pt>
                <c:pt idx="1">
                  <c:v>Faridpur</c:v>
                </c:pt>
                <c:pt idx="2">
                  <c:v>Khulna</c:v>
                </c:pt>
                <c:pt idx="3">
                  <c:v>Kushtia</c:v>
                </c:pt>
                <c:pt idx="4">
                  <c:v>Rajshahi</c:v>
                </c:pt>
                <c:pt idx="5">
                  <c:v>Rangpur</c:v>
                </c:pt>
                <c:pt idx="6">
                  <c:v>Cluster</c:v>
                </c:pt>
              </c:strCache>
            </c:strRef>
          </c:cat>
          <c:val>
            <c:numRef>
              <c:f>Graph!$Q$3:$Q$9</c:f>
              <c:numCache>
                <c:formatCode>_(* #,##0_);_(* \(#,##0\);_(* "-"??_);_(@_)</c:formatCode>
                <c:ptCount val="7"/>
                <c:pt idx="0">
                  <c:v>1395</c:v>
                </c:pt>
                <c:pt idx="1">
                  <c:v>1477</c:v>
                </c:pt>
                <c:pt idx="2">
                  <c:v>4661</c:v>
                </c:pt>
                <c:pt idx="3">
                  <c:v>2121</c:v>
                </c:pt>
                <c:pt idx="4">
                  <c:v>1791</c:v>
                </c:pt>
                <c:pt idx="5">
                  <c:v>1849</c:v>
                </c:pt>
                <c:pt idx="6">
                  <c:v>13294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B54-4BB7-8B80-52537D9796E6}"/>
            </c:ext>
          </c:extLst>
        </c:ser>
        <c:ser>
          <c:idx val="16"/>
          <c:order val="16"/>
          <c:tx>
            <c:strRef>
              <c:f>Graph!$R$2</c:f>
              <c:strCache>
                <c:ptCount val="1"/>
                <c:pt idx="0">
                  <c:v>3/17/2021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Graph!$A$3:$A$9</c:f>
              <c:strCache>
                <c:ptCount val="7"/>
                <c:pt idx="0">
                  <c:v>Barisal</c:v>
                </c:pt>
                <c:pt idx="1">
                  <c:v>Faridpur</c:v>
                </c:pt>
                <c:pt idx="2">
                  <c:v>Khulna</c:v>
                </c:pt>
                <c:pt idx="3">
                  <c:v>Kushtia</c:v>
                </c:pt>
                <c:pt idx="4">
                  <c:v>Rajshahi</c:v>
                </c:pt>
                <c:pt idx="5">
                  <c:v>Rangpur</c:v>
                </c:pt>
                <c:pt idx="6">
                  <c:v>Cluster</c:v>
                </c:pt>
              </c:strCache>
            </c:strRef>
          </c:cat>
          <c:val>
            <c:numRef>
              <c:f>Graph!$R$3:$R$9</c:f>
              <c:numCache>
                <c:formatCode>_(* #,##0_);_(* \(#,##0\);_(* "-"??_);_(@_)</c:formatCode>
                <c:ptCount val="7"/>
                <c:pt idx="0">
                  <c:v>1184</c:v>
                </c:pt>
                <c:pt idx="1">
                  <c:v>1521</c:v>
                </c:pt>
                <c:pt idx="2">
                  <c:v>3739</c:v>
                </c:pt>
                <c:pt idx="3">
                  <c:v>1155</c:v>
                </c:pt>
                <c:pt idx="4">
                  <c:v>1882</c:v>
                </c:pt>
                <c:pt idx="5">
                  <c:v>1598</c:v>
                </c:pt>
                <c:pt idx="6">
                  <c:v>11079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B54-4BB7-8B80-52537D9796E6}"/>
            </c:ext>
          </c:extLst>
        </c:ser>
        <c:ser>
          <c:idx val="17"/>
          <c:order val="17"/>
          <c:tx>
            <c:strRef>
              <c:f>Graph!$S$2</c:f>
              <c:strCache>
                <c:ptCount val="1"/>
                <c:pt idx="0">
                  <c:v>3/18/2021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Graph!$A$3:$A$9</c:f>
              <c:strCache>
                <c:ptCount val="7"/>
                <c:pt idx="0">
                  <c:v>Barisal</c:v>
                </c:pt>
                <c:pt idx="1">
                  <c:v>Faridpur</c:v>
                </c:pt>
                <c:pt idx="2">
                  <c:v>Khulna</c:v>
                </c:pt>
                <c:pt idx="3">
                  <c:v>Kushtia</c:v>
                </c:pt>
                <c:pt idx="4">
                  <c:v>Rajshahi</c:v>
                </c:pt>
                <c:pt idx="5">
                  <c:v>Rangpur</c:v>
                </c:pt>
                <c:pt idx="6">
                  <c:v>Cluster</c:v>
                </c:pt>
              </c:strCache>
            </c:strRef>
          </c:cat>
          <c:val>
            <c:numRef>
              <c:f>Graph!$S$3:$S$9</c:f>
              <c:numCache>
                <c:formatCode>_(* #,##0_);_(* \(#,##0\);_(* "-"??_);_(@_)</c:formatCode>
                <c:ptCount val="7"/>
                <c:pt idx="0">
                  <c:v>1050</c:v>
                </c:pt>
                <c:pt idx="1">
                  <c:v>1434</c:v>
                </c:pt>
                <c:pt idx="2">
                  <c:v>3570</c:v>
                </c:pt>
                <c:pt idx="3">
                  <c:v>1822</c:v>
                </c:pt>
                <c:pt idx="4">
                  <c:v>2255</c:v>
                </c:pt>
                <c:pt idx="5">
                  <c:v>1899</c:v>
                </c:pt>
                <c:pt idx="6">
                  <c:v>12030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3B54-4BB7-8B80-52537D9796E6}"/>
            </c:ext>
          </c:extLst>
        </c:ser>
        <c:ser>
          <c:idx val="18"/>
          <c:order val="18"/>
          <c:tx>
            <c:strRef>
              <c:f>Graph!$T$2</c:f>
              <c:strCache>
                <c:ptCount val="1"/>
                <c:pt idx="0">
                  <c:v>3/19/2021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Graph!$A$3:$A$9</c:f>
              <c:strCache>
                <c:ptCount val="7"/>
                <c:pt idx="0">
                  <c:v>Barisal</c:v>
                </c:pt>
                <c:pt idx="1">
                  <c:v>Faridpur</c:v>
                </c:pt>
                <c:pt idx="2">
                  <c:v>Khulna</c:v>
                </c:pt>
                <c:pt idx="3">
                  <c:v>Kushtia</c:v>
                </c:pt>
                <c:pt idx="4">
                  <c:v>Rajshahi</c:v>
                </c:pt>
                <c:pt idx="5">
                  <c:v>Rangpur</c:v>
                </c:pt>
                <c:pt idx="6">
                  <c:v>Cluster</c:v>
                </c:pt>
              </c:strCache>
            </c:strRef>
          </c:cat>
          <c:val>
            <c:numRef>
              <c:f>Graph!$T$3:$T$9</c:f>
              <c:numCache>
                <c:formatCode>_(* #,##0_);_(* \(#,##0\);_(* "-"??_);_(@_)</c:formatCode>
                <c:ptCount val="7"/>
                <c:pt idx="0">
                  <c:v>722</c:v>
                </c:pt>
                <c:pt idx="1">
                  <c:v>1013</c:v>
                </c:pt>
                <c:pt idx="2">
                  <c:v>3375</c:v>
                </c:pt>
                <c:pt idx="3">
                  <c:v>1154</c:v>
                </c:pt>
                <c:pt idx="4">
                  <c:v>1176</c:v>
                </c:pt>
                <c:pt idx="5">
                  <c:v>635</c:v>
                </c:pt>
                <c:pt idx="6">
                  <c:v>8075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3B54-4BB7-8B80-52537D9796E6}"/>
            </c:ext>
          </c:extLst>
        </c:ser>
        <c:ser>
          <c:idx val="19"/>
          <c:order val="19"/>
          <c:tx>
            <c:strRef>
              <c:f>Graph!$U$2</c:f>
              <c:strCache>
                <c:ptCount val="1"/>
                <c:pt idx="0">
                  <c:v>3/20/2021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Graph!$A$3:$A$9</c:f>
              <c:strCache>
                <c:ptCount val="7"/>
                <c:pt idx="0">
                  <c:v>Barisal</c:v>
                </c:pt>
                <c:pt idx="1">
                  <c:v>Faridpur</c:v>
                </c:pt>
                <c:pt idx="2">
                  <c:v>Khulna</c:v>
                </c:pt>
                <c:pt idx="3">
                  <c:v>Kushtia</c:v>
                </c:pt>
                <c:pt idx="4">
                  <c:v>Rajshahi</c:v>
                </c:pt>
                <c:pt idx="5">
                  <c:v>Rangpur</c:v>
                </c:pt>
                <c:pt idx="6">
                  <c:v>Cluster</c:v>
                </c:pt>
              </c:strCache>
            </c:strRef>
          </c:cat>
          <c:val>
            <c:numRef>
              <c:f>Graph!$U$3:$U$9</c:f>
              <c:numCache>
                <c:formatCode>_(* #,##0_);_(* \(#,##0\);_(* "-"??_);_(@_)</c:formatCode>
                <c:ptCount val="7"/>
                <c:pt idx="0">
                  <c:v>1462</c:v>
                </c:pt>
                <c:pt idx="1">
                  <c:v>1957</c:v>
                </c:pt>
                <c:pt idx="2">
                  <c:v>5049</c:v>
                </c:pt>
                <c:pt idx="3">
                  <c:v>2813</c:v>
                </c:pt>
                <c:pt idx="4">
                  <c:v>2304</c:v>
                </c:pt>
                <c:pt idx="5">
                  <c:v>2109</c:v>
                </c:pt>
                <c:pt idx="6">
                  <c:v>15694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3B54-4BB7-8B80-52537D9796E6}"/>
            </c:ext>
          </c:extLst>
        </c:ser>
        <c:ser>
          <c:idx val="20"/>
          <c:order val="20"/>
          <c:tx>
            <c:strRef>
              <c:f>Graph!$V$2</c:f>
              <c:strCache>
                <c:ptCount val="1"/>
                <c:pt idx="0">
                  <c:v>3/21/2021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Graph!$A$3:$A$9</c:f>
              <c:strCache>
                <c:ptCount val="7"/>
                <c:pt idx="0">
                  <c:v>Barisal</c:v>
                </c:pt>
                <c:pt idx="1">
                  <c:v>Faridpur</c:v>
                </c:pt>
                <c:pt idx="2">
                  <c:v>Khulna</c:v>
                </c:pt>
                <c:pt idx="3">
                  <c:v>Kushtia</c:v>
                </c:pt>
                <c:pt idx="4">
                  <c:v>Rajshahi</c:v>
                </c:pt>
                <c:pt idx="5">
                  <c:v>Rangpur</c:v>
                </c:pt>
                <c:pt idx="6">
                  <c:v>Cluster</c:v>
                </c:pt>
              </c:strCache>
            </c:strRef>
          </c:cat>
          <c:val>
            <c:numRef>
              <c:f>Graph!$V$3:$V$9</c:f>
              <c:numCache>
                <c:formatCode>_(* #,##0_);_(* \(#,##0\);_(* "-"??_);_(@_)</c:formatCode>
                <c:ptCount val="7"/>
                <c:pt idx="0">
                  <c:v>926</c:v>
                </c:pt>
                <c:pt idx="1">
                  <c:v>1243</c:v>
                </c:pt>
                <c:pt idx="2">
                  <c:v>2804</c:v>
                </c:pt>
                <c:pt idx="3">
                  <c:v>1797</c:v>
                </c:pt>
                <c:pt idx="4">
                  <c:v>1632</c:v>
                </c:pt>
                <c:pt idx="5">
                  <c:v>1321</c:v>
                </c:pt>
                <c:pt idx="6">
                  <c:v>9723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0E0-43E1-B620-6BC516CBFCC6}"/>
            </c:ext>
          </c:extLst>
        </c:ser>
        <c:ser>
          <c:idx val="21"/>
          <c:order val="21"/>
          <c:tx>
            <c:strRef>
              <c:f>Graph!$W$2</c:f>
              <c:strCache>
                <c:ptCount val="1"/>
                <c:pt idx="0">
                  <c:v>3/22/2021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Graph!$A$3:$A$9</c:f>
              <c:strCache>
                <c:ptCount val="7"/>
                <c:pt idx="0">
                  <c:v>Barisal</c:v>
                </c:pt>
                <c:pt idx="1">
                  <c:v>Faridpur</c:v>
                </c:pt>
                <c:pt idx="2">
                  <c:v>Khulna</c:v>
                </c:pt>
                <c:pt idx="3">
                  <c:v>Kushtia</c:v>
                </c:pt>
                <c:pt idx="4">
                  <c:v>Rajshahi</c:v>
                </c:pt>
                <c:pt idx="5">
                  <c:v>Rangpur</c:v>
                </c:pt>
                <c:pt idx="6">
                  <c:v>Cluster</c:v>
                </c:pt>
              </c:strCache>
            </c:strRef>
          </c:cat>
          <c:val>
            <c:numRef>
              <c:f>Graph!$W$3:$W$9</c:f>
              <c:numCache>
                <c:formatCode>_(* #,##0_);_(* \(#,##0\);_(* "-"??_);_(@_)</c:formatCode>
                <c:ptCount val="7"/>
                <c:pt idx="0">
                  <c:v>967</c:v>
                </c:pt>
                <c:pt idx="1">
                  <c:v>1269</c:v>
                </c:pt>
                <c:pt idx="2">
                  <c:v>2943</c:v>
                </c:pt>
                <c:pt idx="3">
                  <c:v>1626</c:v>
                </c:pt>
                <c:pt idx="4">
                  <c:v>1886</c:v>
                </c:pt>
                <c:pt idx="5">
                  <c:v>1595</c:v>
                </c:pt>
                <c:pt idx="6">
                  <c:v>10286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50E0-43E1-B620-6BC516CBFCC6}"/>
            </c:ext>
          </c:extLst>
        </c:ser>
        <c:ser>
          <c:idx val="22"/>
          <c:order val="22"/>
          <c:tx>
            <c:strRef>
              <c:f>Graph!$X$2</c:f>
              <c:strCache>
                <c:ptCount val="1"/>
                <c:pt idx="0">
                  <c:v>3/23/2021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Graph!$A$3:$A$9</c:f>
              <c:strCache>
                <c:ptCount val="7"/>
                <c:pt idx="0">
                  <c:v>Barisal</c:v>
                </c:pt>
                <c:pt idx="1">
                  <c:v>Faridpur</c:v>
                </c:pt>
                <c:pt idx="2">
                  <c:v>Khulna</c:v>
                </c:pt>
                <c:pt idx="3">
                  <c:v>Kushtia</c:v>
                </c:pt>
                <c:pt idx="4">
                  <c:v>Rajshahi</c:v>
                </c:pt>
                <c:pt idx="5">
                  <c:v>Rangpur</c:v>
                </c:pt>
                <c:pt idx="6">
                  <c:v>Cluster</c:v>
                </c:pt>
              </c:strCache>
            </c:strRef>
          </c:cat>
          <c:val>
            <c:numRef>
              <c:f>Graph!$X$3:$X$9</c:f>
              <c:numCache>
                <c:formatCode>_(* #,##0_);_(* \(#,##0\);_(* "-"??_);_(@_)</c:formatCode>
                <c:ptCount val="7"/>
                <c:pt idx="0">
                  <c:v>1124</c:v>
                </c:pt>
                <c:pt idx="1">
                  <c:v>1417</c:v>
                </c:pt>
                <c:pt idx="2">
                  <c:v>3532</c:v>
                </c:pt>
                <c:pt idx="3">
                  <c:v>1898</c:v>
                </c:pt>
                <c:pt idx="4">
                  <c:v>2018</c:v>
                </c:pt>
                <c:pt idx="5">
                  <c:v>2042</c:v>
                </c:pt>
                <c:pt idx="6">
                  <c:v>12031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50E0-43E1-B620-6BC516CBFCC6}"/>
            </c:ext>
          </c:extLst>
        </c:ser>
        <c:ser>
          <c:idx val="23"/>
          <c:order val="23"/>
          <c:tx>
            <c:strRef>
              <c:f>Graph!$Y$2</c:f>
              <c:strCache>
                <c:ptCount val="1"/>
                <c:pt idx="0">
                  <c:v>3/24/2021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Graph!$A$3:$A$9</c:f>
              <c:strCache>
                <c:ptCount val="7"/>
                <c:pt idx="0">
                  <c:v>Barisal</c:v>
                </c:pt>
                <c:pt idx="1">
                  <c:v>Faridpur</c:v>
                </c:pt>
                <c:pt idx="2">
                  <c:v>Khulna</c:v>
                </c:pt>
                <c:pt idx="3">
                  <c:v>Kushtia</c:v>
                </c:pt>
                <c:pt idx="4">
                  <c:v>Rajshahi</c:v>
                </c:pt>
                <c:pt idx="5">
                  <c:v>Rangpur</c:v>
                </c:pt>
                <c:pt idx="6">
                  <c:v>Cluster</c:v>
                </c:pt>
              </c:strCache>
            </c:strRef>
          </c:cat>
          <c:val>
            <c:numRef>
              <c:f>Graph!$Y$3:$Y$9</c:f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78E-46A1-A0AF-99017B127BC8}"/>
            </c:ext>
          </c:extLst>
        </c:ser>
        <c:ser>
          <c:idx val="24"/>
          <c:order val="24"/>
          <c:tx>
            <c:strRef>
              <c:f>Graph!$Z$2</c:f>
              <c:strCache>
                <c:ptCount val="1"/>
                <c:pt idx="0">
                  <c:v>3/25/2021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Graph!$A$3:$A$9</c:f>
              <c:strCache>
                <c:ptCount val="7"/>
                <c:pt idx="0">
                  <c:v>Barisal</c:v>
                </c:pt>
                <c:pt idx="1">
                  <c:v>Faridpur</c:v>
                </c:pt>
                <c:pt idx="2">
                  <c:v>Khulna</c:v>
                </c:pt>
                <c:pt idx="3">
                  <c:v>Kushtia</c:v>
                </c:pt>
                <c:pt idx="4">
                  <c:v>Rajshahi</c:v>
                </c:pt>
                <c:pt idx="5">
                  <c:v>Rangpur</c:v>
                </c:pt>
                <c:pt idx="6">
                  <c:v>Cluster</c:v>
                </c:pt>
              </c:strCache>
            </c:strRef>
          </c:cat>
          <c:val>
            <c:numRef>
              <c:f>Graph!$Z$3:$Z$9</c:f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5B8-46A9-87E4-F7AA119C5AB6}"/>
            </c:ext>
          </c:extLst>
        </c:ser>
        <c:ser>
          <c:idx val="25"/>
          <c:order val="25"/>
          <c:tx>
            <c:strRef>
              <c:f>Graph!$AA$2</c:f>
              <c:strCache>
                <c:ptCount val="1"/>
                <c:pt idx="0">
                  <c:v>3/26/2021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Graph!$A$3:$A$9</c:f>
              <c:strCache>
                <c:ptCount val="7"/>
                <c:pt idx="0">
                  <c:v>Barisal</c:v>
                </c:pt>
                <c:pt idx="1">
                  <c:v>Faridpur</c:v>
                </c:pt>
                <c:pt idx="2">
                  <c:v>Khulna</c:v>
                </c:pt>
                <c:pt idx="3">
                  <c:v>Kushtia</c:v>
                </c:pt>
                <c:pt idx="4">
                  <c:v>Rajshahi</c:v>
                </c:pt>
                <c:pt idx="5">
                  <c:v>Rangpur</c:v>
                </c:pt>
                <c:pt idx="6">
                  <c:v>Cluster</c:v>
                </c:pt>
              </c:strCache>
            </c:strRef>
          </c:cat>
          <c:val>
            <c:numRef>
              <c:f>Graph!$AA$3:$AA$9</c:f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5B8-46A9-87E4-F7AA119C5AB6}"/>
            </c:ext>
          </c:extLst>
        </c:ser>
        <c:ser>
          <c:idx val="26"/>
          <c:order val="26"/>
          <c:tx>
            <c:strRef>
              <c:f>Graph!$AB$2</c:f>
              <c:strCache>
                <c:ptCount val="1"/>
                <c:pt idx="0">
                  <c:v>3/27/2021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Graph!$A$3:$A$9</c:f>
              <c:strCache>
                <c:ptCount val="7"/>
                <c:pt idx="0">
                  <c:v>Barisal</c:v>
                </c:pt>
                <c:pt idx="1">
                  <c:v>Faridpur</c:v>
                </c:pt>
                <c:pt idx="2">
                  <c:v>Khulna</c:v>
                </c:pt>
                <c:pt idx="3">
                  <c:v>Kushtia</c:v>
                </c:pt>
                <c:pt idx="4">
                  <c:v>Rajshahi</c:v>
                </c:pt>
                <c:pt idx="5">
                  <c:v>Rangpur</c:v>
                </c:pt>
                <c:pt idx="6">
                  <c:v>Cluster</c:v>
                </c:pt>
              </c:strCache>
            </c:strRef>
          </c:cat>
          <c:val>
            <c:numRef>
              <c:f>Graph!$AB$3:$AB$9</c:f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B5B8-46A9-87E4-F7AA119C5AB6}"/>
            </c:ext>
          </c:extLst>
        </c:ser>
        <c:ser>
          <c:idx val="27"/>
          <c:order val="27"/>
          <c:tx>
            <c:strRef>
              <c:f>Graph!$AC$2</c:f>
              <c:strCache>
                <c:ptCount val="1"/>
                <c:pt idx="0">
                  <c:v>3/28/2021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Graph!$A$3:$A$9</c:f>
              <c:strCache>
                <c:ptCount val="7"/>
                <c:pt idx="0">
                  <c:v>Barisal</c:v>
                </c:pt>
                <c:pt idx="1">
                  <c:v>Faridpur</c:v>
                </c:pt>
                <c:pt idx="2">
                  <c:v>Khulna</c:v>
                </c:pt>
                <c:pt idx="3">
                  <c:v>Kushtia</c:v>
                </c:pt>
                <c:pt idx="4">
                  <c:v>Rajshahi</c:v>
                </c:pt>
                <c:pt idx="5">
                  <c:v>Rangpur</c:v>
                </c:pt>
                <c:pt idx="6">
                  <c:v>Cluster</c:v>
                </c:pt>
              </c:strCache>
            </c:strRef>
          </c:cat>
          <c:val>
            <c:numRef>
              <c:f>Graph!$AC$3:$AC$9</c:f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D85-47CF-B536-6266444EE854}"/>
            </c:ext>
          </c:extLst>
        </c:ser>
        <c:ser>
          <c:idx val="28"/>
          <c:order val="28"/>
          <c:tx>
            <c:strRef>
              <c:f>Graph!$AD$2</c:f>
              <c:strCache>
                <c:ptCount val="1"/>
                <c:pt idx="0">
                  <c:v>3/29/2021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Graph!$A$3:$A$9</c:f>
              <c:strCache>
                <c:ptCount val="7"/>
                <c:pt idx="0">
                  <c:v>Barisal</c:v>
                </c:pt>
                <c:pt idx="1">
                  <c:v>Faridpur</c:v>
                </c:pt>
                <c:pt idx="2">
                  <c:v>Khulna</c:v>
                </c:pt>
                <c:pt idx="3">
                  <c:v>Kushtia</c:v>
                </c:pt>
                <c:pt idx="4">
                  <c:v>Rajshahi</c:v>
                </c:pt>
                <c:pt idx="5">
                  <c:v>Rangpur</c:v>
                </c:pt>
                <c:pt idx="6">
                  <c:v>Cluster</c:v>
                </c:pt>
              </c:strCache>
            </c:strRef>
          </c:cat>
          <c:val>
            <c:numRef>
              <c:f>Graph!$AD$3:$AD$9</c:f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F4-4AAC-AE25-75FAA616FE42}"/>
            </c:ext>
          </c:extLst>
        </c:ser>
        <c:ser>
          <c:idx val="29"/>
          <c:order val="29"/>
          <c:tx>
            <c:strRef>
              <c:f>Graph!$AE$2</c:f>
              <c:strCache>
                <c:ptCount val="1"/>
                <c:pt idx="0">
                  <c:v>3/30/2021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Graph!$A$3:$A$9</c:f>
              <c:strCache>
                <c:ptCount val="7"/>
                <c:pt idx="0">
                  <c:v>Barisal</c:v>
                </c:pt>
                <c:pt idx="1">
                  <c:v>Faridpur</c:v>
                </c:pt>
                <c:pt idx="2">
                  <c:v>Khulna</c:v>
                </c:pt>
                <c:pt idx="3">
                  <c:v>Kushtia</c:v>
                </c:pt>
                <c:pt idx="4">
                  <c:v>Rajshahi</c:v>
                </c:pt>
                <c:pt idx="5">
                  <c:v>Rangpur</c:v>
                </c:pt>
                <c:pt idx="6">
                  <c:v>Cluster</c:v>
                </c:pt>
              </c:strCache>
            </c:strRef>
          </c:cat>
          <c:val>
            <c:numRef>
              <c:f>Graph!$AE$3:$AE$9</c:f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076-45E2-B1D6-7644872AD3F9}"/>
            </c:ext>
          </c:extLst>
        </c:ser>
        <c:ser>
          <c:idx val="30"/>
          <c:order val="30"/>
          <c:tx>
            <c:strRef>
              <c:f>Graph!$AF$2</c:f>
              <c:strCache>
                <c:ptCount val="1"/>
                <c:pt idx="0">
                  <c:v>3/31/2021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Graph!$AF$3:$AF$9</c:f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813-4C01-815D-C023170E03A9}"/>
            </c:ext>
          </c:extLst>
        </c:ser>
        <c:gapWidth val="219"/>
        <c:overlap val="-27"/>
        <c:axId val="159656192"/>
        <c:axId val="159670272"/>
      </c:barChart>
      <c:catAx>
        <c:axId val="159656192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670272"/>
        <c:crosses val="autoZero"/>
        <c:auto val="1"/>
        <c:lblAlgn val="ctr"/>
        <c:lblOffset val="100"/>
      </c:catAx>
      <c:valAx>
        <c:axId val="159670272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tickLblPos val="nextTo"/>
        <c:crossAx val="159656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23456747110992E-2"/>
          <c:y val="0.91198878927954108"/>
          <c:w val="0.89999995800525134"/>
          <c:h val="7.4118162155656683E-2"/>
        </c:manualLayout>
      </c:layout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Secondary</a:t>
            </a:r>
          </a:p>
        </c:rich>
      </c:tx>
      <c:spPr>
        <a:noFill/>
        <a:ln>
          <a:noFill/>
        </a:ln>
        <a:effectLst/>
      </c:spPr>
    </c:title>
    <c:plotArea>
      <c:layout>
        <c:manualLayout>
          <c:layoutTarget val="inner"/>
          <c:xMode val="edge"/>
          <c:yMode val="edge"/>
          <c:x val="6.9444444444444475E-3"/>
          <c:y val="0.19020512820512819"/>
          <c:w val="0.99131944444444442"/>
          <c:h val="0.60941853422168379"/>
        </c:manualLayout>
      </c:layout>
      <c:barChart>
        <c:barDir val="col"/>
        <c:grouping val="clustered"/>
        <c:ser>
          <c:idx val="0"/>
          <c:order val="0"/>
          <c:tx>
            <c:strRef>
              <c:f>Graph!$B$18</c:f>
              <c:strCache>
                <c:ptCount val="1"/>
                <c:pt idx="0">
                  <c:v>3/1/2021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Graph!$A$19:$A$25</c:f>
              <c:strCache>
                <c:ptCount val="7"/>
                <c:pt idx="0">
                  <c:v>Barisal</c:v>
                </c:pt>
                <c:pt idx="1">
                  <c:v>Faridpur</c:v>
                </c:pt>
                <c:pt idx="2">
                  <c:v>Khulna</c:v>
                </c:pt>
                <c:pt idx="3">
                  <c:v>Kushtia</c:v>
                </c:pt>
                <c:pt idx="4">
                  <c:v>Rajshahi</c:v>
                </c:pt>
                <c:pt idx="5">
                  <c:v>Rangpur</c:v>
                </c:pt>
                <c:pt idx="6">
                  <c:v>Cluster</c:v>
                </c:pt>
              </c:strCache>
            </c:strRef>
          </c:cat>
          <c:val>
            <c:numRef>
              <c:f>Graph!$B$19:$B$25</c:f>
              <c:numCache>
                <c:formatCode>_(* #,##0_);_(* \(#,##0\);_(* "-"??_);_(@_)</c:formatCode>
                <c:ptCount val="7"/>
                <c:pt idx="0">
                  <c:v>1864085</c:v>
                </c:pt>
                <c:pt idx="1">
                  <c:v>3441009</c:v>
                </c:pt>
                <c:pt idx="2">
                  <c:v>7951315</c:v>
                </c:pt>
                <c:pt idx="3">
                  <c:v>3403798</c:v>
                </c:pt>
                <c:pt idx="4">
                  <c:v>2073500</c:v>
                </c:pt>
                <c:pt idx="5">
                  <c:v>1825510</c:v>
                </c:pt>
                <c:pt idx="6">
                  <c:v>20559217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2A1-4D90-B9EC-14D7CECD873C}"/>
            </c:ext>
          </c:extLst>
        </c:ser>
        <c:ser>
          <c:idx val="1"/>
          <c:order val="1"/>
          <c:tx>
            <c:strRef>
              <c:f>Graph!$C$18</c:f>
              <c:strCache>
                <c:ptCount val="1"/>
                <c:pt idx="0">
                  <c:v>3/2/2021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Graph!$A$19:$A$25</c:f>
              <c:strCache>
                <c:ptCount val="7"/>
                <c:pt idx="0">
                  <c:v>Barisal</c:v>
                </c:pt>
                <c:pt idx="1">
                  <c:v>Faridpur</c:v>
                </c:pt>
                <c:pt idx="2">
                  <c:v>Khulna</c:v>
                </c:pt>
                <c:pt idx="3">
                  <c:v>Kushtia</c:v>
                </c:pt>
                <c:pt idx="4">
                  <c:v>Rajshahi</c:v>
                </c:pt>
                <c:pt idx="5">
                  <c:v>Rangpur</c:v>
                </c:pt>
                <c:pt idx="6">
                  <c:v>Cluster</c:v>
                </c:pt>
              </c:strCache>
            </c:strRef>
          </c:cat>
          <c:val>
            <c:numRef>
              <c:f>Graph!$C$19:$C$25</c:f>
              <c:numCache>
                <c:formatCode>_(* #,##0_);_(* \(#,##0\);_(* "-"??_);_(@_)</c:formatCode>
                <c:ptCount val="7"/>
                <c:pt idx="0">
                  <c:v>2496105</c:v>
                </c:pt>
                <c:pt idx="1">
                  <c:v>3570818</c:v>
                </c:pt>
                <c:pt idx="2">
                  <c:v>8932900</c:v>
                </c:pt>
                <c:pt idx="3">
                  <c:v>3848272</c:v>
                </c:pt>
                <c:pt idx="4">
                  <c:v>2363377</c:v>
                </c:pt>
                <c:pt idx="5">
                  <c:v>2328164</c:v>
                </c:pt>
                <c:pt idx="6">
                  <c:v>23539636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2A1-4D90-B9EC-14D7CECD873C}"/>
            </c:ext>
          </c:extLst>
        </c:ser>
        <c:ser>
          <c:idx val="2"/>
          <c:order val="2"/>
          <c:tx>
            <c:strRef>
              <c:f>Graph!$D$18</c:f>
              <c:strCache>
                <c:ptCount val="1"/>
                <c:pt idx="0">
                  <c:v>3/3/2021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Graph!$A$19:$A$25</c:f>
              <c:strCache>
                <c:ptCount val="7"/>
                <c:pt idx="0">
                  <c:v>Barisal</c:v>
                </c:pt>
                <c:pt idx="1">
                  <c:v>Faridpur</c:v>
                </c:pt>
                <c:pt idx="2">
                  <c:v>Khulna</c:v>
                </c:pt>
                <c:pt idx="3">
                  <c:v>Kushtia</c:v>
                </c:pt>
                <c:pt idx="4">
                  <c:v>Rajshahi</c:v>
                </c:pt>
                <c:pt idx="5">
                  <c:v>Rangpur</c:v>
                </c:pt>
                <c:pt idx="6">
                  <c:v>Cluster</c:v>
                </c:pt>
              </c:strCache>
            </c:strRef>
          </c:cat>
          <c:val>
            <c:numRef>
              <c:f>Graph!$D$19:$D$25</c:f>
              <c:numCache>
                <c:formatCode>_(* #,##0_);_(* \(#,##0\);_(* "-"??_);_(@_)</c:formatCode>
                <c:ptCount val="7"/>
                <c:pt idx="0">
                  <c:v>2979648</c:v>
                </c:pt>
                <c:pt idx="1">
                  <c:v>4414958</c:v>
                </c:pt>
                <c:pt idx="2">
                  <c:v>11082003</c:v>
                </c:pt>
                <c:pt idx="3">
                  <c:v>5302983</c:v>
                </c:pt>
                <c:pt idx="4">
                  <c:v>2544494</c:v>
                </c:pt>
                <c:pt idx="5">
                  <c:v>2886436</c:v>
                </c:pt>
                <c:pt idx="6">
                  <c:v>29210522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75C-4FEA-9D14-A4662264E4EF}"/>
            </c:ext>
          </c:extLst>
        </c:ser>
        <c:ser>
          <c:idx val="3"/>
          <c:order val="3"/>
          <c:tx>
            <c:strRef>
              <c:f>Graph!$E$18</c:f>
              <c:strCache>
                <c:ptCount val="1"/>
                <c:pt idx="0">
                  <c:v>3/4/2021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Graph!$A$19:$A$25</c:f>
              <c:strCache>
                <c:ptCount val="7"/>
                <c:pt idx="0">
                  <c:v>Barisal</c:v>
                </c:pt>
                <c:pt idx="1">
                  <c:v>Faridpur</c:v>
                </c:pt>
                <c:pt idx="2">
                  <c:v>Khulna</c:v>
                </c:pt>
                <c:pt idx="3">
                  <c:v>Kushtia</c:v>
                </c:pt>
                <c:pt idx="4">
                  <c:v>Rajshahi</c:v>
                </c:pt>
                <c:pt idx="5">
                  <c:v>Rangpur</c:v>
                </c:pt>
                <c:pt idx="6">
                  <c:v>Cluster</c:v>
                </c:pt>
              </c:strCache>
            </c:strRef>
          </c:cat>
          <c:val>
            <c:numRef>
              <c:f>Graph!$E$19:$E$25</c:f>
              <c:numCache>
                <c:formatCode>_(* #,##0_);_(* \(#,##0\);_(* "-"??_);_(@_)</c:formatCode>
                <c:ptCount val="7"/>
                <c:pt idx="0">
                  <c:v>3234819</c:v>
                </c:pt>
                <c:pt idx="1">
                  <c:v>5293503</c:v>
                </c:pt>
                <c:pt idx="2">
                  <c:v>15219524</c:v>
                </c:pt>
                <c:pt idx="3">
                  <c:v>6514711</c:v>
                </c:pt>
                <c:pt idx="4">
                  <c:v>3531542</c:v>
                </c:pt>
                <c:pt idx="5">
                  <c:v>3380121</c:v>
                </c:pt>
                <c:pt idx="6">
                  <c:v>37174220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75C-4FEA-9D14-A4662264E4EF}"/>
            </c:ext>
          </c:extLst>
        </c:ser>
        <c:ser>
          <c:idx val="4"/>
          <c:order val="4"/>
          <c:tx>
            <c:strRef>
              <c:f>Graph!$F$18</c:f>
              <c:strCache>
                <c:ptCount val="1"/>
                <c:pt idx="0">
                  <c:v>3/5/2021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Graph!$A$19:$A$25</c:f>
              <c:strCache>
                <c:ptCount val="7"/>
                <c:pt idx="0">
                  <c:v>Barisal</c:v>
                </c:pt>
                <c:pt idx="1">
                  <c:v>Faridpur</c:v>
                </c:pt>
                <c:pt idx="2">
                  <c:v>Khulna</c:v>
                </c:pt>
                <c:pt idx="3">
                  <c:v>Kushtia</c:v>
                </c:pt>
                <c:pt idx="4">
                  <c:v>Rajshahi</c:v>
                </c:pt>
                <c:pt idx="5">
                  <c:v>Rangpur</c:v>
                </c:pt>
                <c:pt idx="6">
                  <c:v>Cluster</c:v>
                </c:pt>
              </c:strCache>
            </c:strRef>
          </c:cat>
          <c:val>
            <c:numRef>
              <c:f>Graph!$F$19:$F$25</c:f>
              <c:numCache>
                <c:formatCode>_(* #,##0_);_(* \(#,##0\);_(* "-"??_);_(@_)</c:formatCode>
                <c:ptCount val="7"/>
                <c:pt idx="0">
                  <c:v>74677</c:v>
                </c:pt>
                <c:pt idx="1">
                  <c:v>30879</c:v>
                </c:pt>
                <c:pt idx="2">
                  <c:v>90237</c:v>
                </c:pt>
                <c:pt idx="3">
                  <c:v>11880</c:v>
                </c:pt>
                <c:pt idx="4">
                  <c:v>107979</c:v>
                </c:pt>
                <c:pt idx="5">
                  <c:v>12080</c:v>
                </c:pt>
                <c:pt idx="6">
                  <c:v>327732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B75C-4FEA-9D14-A4662264E4EF}"/>
            </c:ext>
          </c:extLst>
        </c:ser>
        <c:ser>
          <c:idx val="5"/>
          <c:order val="5"/>
          <c:tx>
            <c:strRef>
              <c:f>Graph!$G$18</c:f>
              <c:strCache>
                <c:ptCount val="1"/>
                <c:pt idx="0">
                  <c:v>3/6/2021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Graph!$A$19:$A$25</c:f>
              <c:strCache>
                <c:ptCount val="7"/>
                <c:pt idx="0">
                  <c:v>Barisal</c:v>
                </c:pt>
                <c:pt idx="1">
                  <c:v>Faridpur</c:v>
                </c:pt>
                <c:pt idx="2">
                  <c:v>Khulna</c:v>
                </c:pt>
                <c:pt idx="3">
                  <c:v>Kushtia</c:v>
                </c:pt>
                <c:pt idx="4">
                  <c:v>Rajshahi</c:v>
                </c:pt>
                <c:pt idx="5">
                  <c:v>Rangpur</c:v>
                </c:pt>
                <c:pt idx="6">
                  <c:v>Cluster</c:v>
                </c:pt>
              </c:strCache>
            </c:strRef>
          </c:cat>
          <c:val>
            <c:numRef>
              <c:f>Graph!$G$19:$G$25</c:f>
              <c:numCache>
                <c:formatCode>_(* #,##0_);_(* \(#,##0\);_(* "-"??_);_(@_)</c:formatCode>
                <c:ptCount val="7"/>
                <c:pt idx="0">
                  <c:v>3888758</c:v>
                </c:pt>
                <c:pt idx="1">
                  <c:v>5608419</c:v>
                </c:pt>
                <c:pt idx="2">
                  <c:v>11996033</c:v>
                </c:pt>
                <c:pt idx="3">
                  <c:v>6087127</c:v>
                </c:pt>
                <c:pt idx="4">
                  <c:v>3919823</c:v>
                </c:pt>
                <c:pt idx="5">
                  <c:v>3922271</c:v>
                </c:pt>
                <c:pt idx="6">
                  <c:v>35422431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B75C-4FEA-9D14-A4662264E4EF}"/>
            </c:ext>
          </c:extLst>
        </c:ser>
        <c:ser>
          <c:idx val="6"/>
          <c:order val="6"/>
          <c:tx>
            <c:strRef>
              <c:f>Graph!$H$18</c:f>
              <c:strCache>
                <c:ptCount val="1"/>
                <c:pt idx="0">
                  <c:v>3/7/2021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Graph!$A$19:$A$25</c:f>
              <c:strCache>
                <c:ptCount val="7"/>
                <c:pt idx="0">
                  <c:v>Barisal</c:v>
                </c:pt>
                <c:pt idx="1">
                  <c:v>Faridpur</c:v>
                </c:pt>
                <c:pt idx="2">
                  <c:v>Khulna</c:v>
                </c:pt>
                <c:pt idx="3">
                  <c:v>Kushtia</c:v>
                </c:pt>
                <c:pt idx="4">
                  <c:v>Rajshahi</c:v>
                </c:pt>
                <c:pt idx="5">
                  <c:v>Rangpur</c:v>
                </c:pt>
                <c:pt idx="6">
                  <c:v>Cluster</c:v>
                </c:pt>
              </c:strCache>
            </c:strRef>
          </c:cat>
          <c:val>
            <c:numRef>
              <c:f>Graph!$H$19:$H$25</c:f>
              <c:numCache>
                <c:formatCode>_(* #,##0_);_(* \(#,##0\);_(* "-"??_);_(@_)</c:formatCode>
                <c:ptCount val="7"/>
                <c:pt idx="0">
                  <c:v>4782281</c:v>
                </c:pt>
                <c:pt idx="1">
                  <c:v>7368531</c:v>
                </c:pt>
                <c:pt idx="2">
                  <c:v>17640306</c:v>
                </c:pt>
                <c:pt idx="3">
                  <c:v>7469568</c:v>
                </c:pt>
                <c:pt idx="4">
                  <c:v>5411889</c:v>
                </c:pt>
                <c:pt idx="5">
                  <c:v>5537367</c:v>
                </c:pt>
                <c:pt idx="6">
                  <c:v>48209942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B75C-4FEA-9D14-A4662264E4EF}"/>
            </c:ext>
          </c:extLst>
        </c:ser>
        <c:ser>
          <c:idx val="7"/>
          <c:order val="7"/>
          <c:tx>
            <c:strRef>
              <c:f>Graph!$I$18</c:f>
              <c:strCache>
                <c:ptCount val="1"/>
                <c:pt idx="0">
                  <c:v>3/8/2021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Graph!$A$19:$A$25</c:f>
              <c:strCache>
                <c:ptCount val="7"/>
                <c:pt idx="0">
                  <c:v>Barisal</c:v>
                </c:pt>
                <c:pt idx="1">
                  <c:v>Faridpur</c:v>
                </c:pt>
                <c:pt idx="2">
                  <c:v>Khulna</c:v>
                </c:pt>
                <c:pt idx="3">
                  <c:v>Kushtia</c:v>
                </c:pt>
                <c:pt idx="4">
                  <c:v>Rajshahi</c:v>
                </c:pt>
                <c:pt idx="5">
                  <c:v>Rangpur</c:v>
                </c:pt>
                <c:pt idx="6">
                  <c:v>Cluster</c:v>
                </c:pt>
              </c:strCache>
            </c:strRef>
          </c:cat>
          <c:val>
            <c:numRef>
              <c:f>Graph!$I$19:$I$25</c:f>
              <c:numCache>
                <c:formatCode>_(* #,##0_);_(* \(#,##0\);_(* "-"??_);_(@_)</c:formatCode>
                <c:ptCount val="7"/>
                <c:pt idx="0">
                  <c:v>2367409</c:v>
                </c:pt>
                <c:pt idx="1">
                  <c:v>3402971</c:v>
                </c:pt>
                <c:pt idx="2">
                  <c:v>10267881</c:v>
                </c:pt>
                <c:pt idx="3">
                  <c:v>3956357</c:v>
                </c:pt>
                <c:pt idx="4">
                  <c:v>2135953</c:v>
                </c:pt>
                <c:pt idx="5">
                  <c:v>2342057</c:v>
                </c:pt>
                <c:pt idx="6">
                  <c:v>24472628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B75C-4FEA-9D14-A4662264E4EF}"/>
            </c:ext>
          </c:extLst>
        </c:ser>
        <c:ser>
          <c:idx val="8"/>
          <c:order val="8"/>
          <c:tx>
            <c:strRef>
              <c:f>Graph!$J$18</c:f>
              <c:strCache>
                <c:ptCount val="1"/>
                <c:pt idx="0">
                  <c:v>3/9/2021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Graph!$A$19:$A$25</c:f>
              <c:strCache>
                <c:ptCount val="7"/>
                <c:pt idx="0">
                  <c:v>Barisal</c:v>
                </c:pt>
                <c:pt idx="1">
                  <c:v>Faridpur</c:v>
                </c:pt>
                <c:pt idx="2">
                  <c:v>Khulna</c:v>
                </c:pt>
                <c:pt idx="3">
                  <c:v>Kushtia</c:v>
                </c:pt>
                <c:pt idx="4">
                  <c:v>Rajshahi</c:v>
                </c:pt>
                <c:pt idx="5">
                  <c:v>Rangpur</c:v>
                </c:pt>
                <c:pt idx="6">
                  <c:v>Cluster</c:v>
                </c:pt>
              </c:strCache>
            </c:strRef>
          </c:cat>
          <c:val>
            <c:numRef>
              <c:f>Graph!$J$19:$J$25</c:f>
              <c:numCache>
                <c:formatCode>_(* #,##0_);_(* \(#,##0\);_(* "-"??_);_(@_)</c:formatCode>
                <c:ptCount val="7"/>
                <c:pt idx="0">
                  <c:v>3443414</c:v>
                </c:pt>
                <c:pt idx="1">
                  <c:v>4779486</c:v>
                </c:pt>
                <c:pt idx="2">
                  <c:v>13635680</c:v>
                </c:pt>
                <c:pt idx="3">
                  <c:v>5666690</c:v>
                </c:pt>
                <c:pt idx="4">
                  <c:v>3115819</c:v>
                </c:pt>
                <c:pt idx="5">
                  <c:v>3608322</c:v>
                </c:pt>
                <c:pt idx="6">
                  <c:v>34249411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B75C-4FEA-9D14-A4662264E4EF}"/>
            </c:ext>
          </c:extLst>
        </c:ser>
        <c:ser>
          <c:idx val="9"/>
          <c:order val="9"/>
          <c:tx>
            <c:strRef>
              <c:f>Graph!$K$18</c:f>
              <c:strCache>
                <c:ptCount val="1"/>
                <c:pt idx="0">
                  <c:v>3/10/2021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Graph!$A$19:$A$25</c:f>
              <c:strCache>
                <c:ptCount val="7"/>
                <c:pt idx="0">
                  <c:v>Barisal</c:v>
                </c:pt>
                <c:pt idx="1">
                  <c:v>Faridpur</c:v>
                </c:pt>
                <c:pt idx="2">
                  <c:v>Khulna</c:v>
                </c:pt>
                <c:pt idx="3">
                  <c:v>Kushtia</c:v>
                </c:pt>
                <c:pt idx="4">
                  <c:v>Rajshahi</c:v>
                </c:pt>
                <c:pt idx="5">
                  <c:v>Rangpur</c:v>
                </c:pt>
                <c:pt idx="6">
                  <c:v>Cluster</c:v>
                </c:pt>
              </c:strCache>
            </c:strRef>
          </c:cat>
          <c:val>
            <c:numRef>
              <c:f>Graph!$K$19:$K$25</c:f>
              <c:numCache>
                <c:formatCode>_(* #,##0_);_(* \(#,##0\);_(* "-"??_);_(@_)</c:formatCode>
                <c:ptCount val="7"/>
                <c:pt idx="0">
                  <c:v>5403494</c:v>
                </c:pt>
                <c:pt idx="1">
                  <c:v>7751289</c:v>
                </c:pt>
                <c:pt idx="2">
                  <c:v>24105995</c:v>
                </c:pt>
                <c:pt idx="3">
                  <c:v>10550898</c:v>
                </c:pt>
                <c:pt idx="4">
                  <c:v>5828475</c:v>
                </c:pt>
                <c:pt idx="5">
                  <c:v>6434000</c:v>
                </c:pt>
                <c:pt idx="6">
                  <c:v>60074151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B75C-4FEA-9D14-A4662264E4EF}"/>
            </c:ext>
          </c:extLst>
        </c:ser>
        <c:ser>
          <c:idx val="10"/>
          <c:order val="10"/>
          <c:tx>
            <c:strRef>
              <c:f>Graph!$L$18</c:f>
              <c:strCache>
                <c:ptCount val="1"/>
                <c:pt idx="0">
                  <c:v>3/11/2021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Graph!$A$19:$A$25</c:f>
              <c:strCache>
                <c:ptCount val="7"/>
                <c:pt idx="0">
                  <c:v>Barisal</c:v>
                </c:pt>
                <c:pt idx="1">
                  <c:v>Faridpur</c:v>
                </c:pt>
                <c:pt idx="2">
                  <c:v>Khulna</c:v>
                </c:pt>
                <c:pt idx="3">
                  <c:v>Kushtia</c:v>
                </c:pt>
                <c:pt idx="4">
                  <c:v>Rajshahi</c:v>
                </c:pt>
                <c:pt idx="5">
                  <c:v>Rangpur</c:v>
                </c:pt>
                <c:pt idx="6">
                  <c:v>Cluster</c:v>
                </c:pt>
              </c:strCache>
            </c:strRef>
          </c:cat>
          <c:val>
            <c:numRef>
              <c:f>Graph!$L$19:$L$25</c:f>
              <c:numCache>
                <c:formatCode>_(* #,##0_);_(* \(#,##0\);_(* "-"??_);_(@_)</c:formatCode>
                <c:ptCount val="7"/>
                <c:pt idx="0">
                  <c:v>2820132</c:v>
                </c:pt>
                <c:pt idx="1">
                  <c:v>3775918</c:v>
                </c:pt>
                <c:pt idx="2">
                  <c:v>8915116</c:v>
                </c:pt>
                <c:pt idx="3">
                  <c:v>4103399</c:v>
                </c:pt>
                <c:pt idx="4">
                  <c:v>3122030</c:v>
                </c:pt>
                <c:pt idx="5">
                  <c:v>2667157</c:v>
                </c:pt>
                <c:pt idx="6">
                  <c:v>25403752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B75C-4FEA-9D14-A4662264E4EF}"/>
            </c:ext>
          </c:extLst>
        </c:ser>
        <c:ser>
          <c:idx val="11"/>
          <c:order val="11"/>
          <c:tx>
            <c:strRef>
              <c:f>Graph!$M$18</c:f>
              <c:strCache>
                <c:ptCount val="1"/>
                <c:pt idx="0">
                  <c:v>3/12/2021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Graph!$A$19:$A$25</c:f>
              <c:strCache>
                <c:ptCount val="7"/>
                <c:pt idx="0">
                  <c:v>Barisal</c:v>
                </c:pt>
                <c:pt idx="1">
                  <c:v>Faridpur</c:v>
                </c:pt>
                <c:pt idx="2">
                  <c:v>Khulna</c:v>
                </c:pt>
                <c:pt idx="3">
                  <c:v>Kushtia</c:v>
                </c:pt>
                <c:pt idx="4">
                  <c:v>Rajshahi</c:v>
                </c:pt>
                <c:pt idx="5">
                  <c:v>Rangpur</c:v>
                </c:pt>
                <c:pt idx="6">
                  <c:v>Cluster</c:v>
                </c:pt>
              </c:strCache>
            </c:strRef>
          </c:cat>
          <c:val>
            <c:numRef>
              <c:f>Graph!$M$19:$M$25</c:f>
              <c:numCache>
                <c:formatCode>_(* #,##0_);_(* \(#,##0\);_(* "-"??_);_(@_)</c:formatCode>
                <c:ptCount val="7"/>
                <c:pt idx="0">
                  <c:v>48494</c:v>
                </c:pt>
                <c:pt idx="1">
                  <c:v>25123</c:v>
                </c:pt>
                <c:pt idx="2">
                  <c:v>87499</c:v>
                </c:pt>
                <c:pt idx="3">
                  <c:v>28932</c:v>
                </c:pt>
                <c:pt idx="4">
                  <c:v>164443</c:v>
                </c:pt>
                <c:pt idx="5">
                  <c:v>46895</c:v>
                </c:pt>
                <c:pt idx="6">
                  <c:v>401386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B75C-4FEA-9D14-A4662264E4EF}"/>
            </c:ext>
          </c:extLst>
        </c:ser>
        <c:ser>
          <c:idx val="12"/>
          <c:order val="12"/>
          <c:tx>
            <c:strRef>
              <c:f>Graph!$N$18</c:f>
              <c:strCache>
                <c:ptCount val="1"/>
                <c:pt idx="0">
                  <c:v>3/13/2021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Graph!$A$19:$A$25</c:f>
              <c:strCache>
                <c:ptCount val="7"/>
                <c:pt idx="0">
                  <c:v>Barisal</c:v>
                </c:pt>
                <c:pt idx="1">
                  <c:v>Faridpur</c:v>
                </c:pt>
                <c:pt idx="2">
                  <c:v>Khulna</c:v>
                </c:pt>
                <c:pt idx="3">
                  <c:v>Kushtia</c:v>
                </c:pt>
                <c:pt idx="4">
                  <c:v>Rajshahi</c:v>
                </c:pt>
                <c:pt idx="5">
                  <c:v>Rangpur</c:v>
                </c:pt>
                <c:pt idx="6">
                  <c:v>Cluster</c:v>
                </c:pt>
              </c:strCache>
            </c:strRef>
          </c:cat>
          <c:val>
            <c:numRef>
              <c:f>Graph!$N$19:$N$25</c:f>
              <c:numCache>
                <c:formatCode>_(* #,##0_);_(* \(#,##0\);_(* "-"??_);_(@_)</c:formatCode>
                <c:ptCount val="7"/>
                <c:pt idx="0">
                  <c:v>2717929</c:v>
                </c:pt>
                <c:pt idx="1">
                  <c:v>4050995</c:v>
                </c:pt>
                <c:pt idx="2">
                  <c:v>9308601</c:v>
                </c:pt>
                <c:pt idx="3">
                  <c:v>4470318</c:v>
                </c:pt>
                <c:pt idx="4">
                  <c:v>2807321</c:v>
                </c:pt>
                <c:pt idx="5">
                  <c:v>2689004</c:v>
                </c:pt>
                <c:pt idx="6">
                  <c:v>26044168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B75C-4FEA-9D14-A4662264E4EF}"/>
            </c:ext>
          </c:extLst>
        </c:ser>
        <c:ser>
          <c:idx val="13"/>
          <c:order val="13"/>
          <c:tx>
            <c:strRef>
              <c:f>Graph!$O$18</c:f>
              <c:strCache>
                <c:ptCount val="1"/>
                <c:pt idx="0">
                  <c:v>3/14/2021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Graph!$A$19:$A$25</c:f>
              <c:strCache>
                <c:ptCount val="7"/>
                <c:pt idx="0">
                  <c:v>Barisal</c:v>
                </c:pt>
                <c:pt idx="1">
                  <c:v>Faridpur</c:v>
                </c:pt>
                <c:pt idx="2">
                  <c:v>Khulna</c:v>
                </c:pt>
                <c:pt idx="3">
                  <c:v>Kushtia</c:v>
                </c:pt>
                <c:pt idx="4">
                  <c:v>Rajshahi</c:v>
                </c:pt>
                <c:pt idx="5">
                  <c:v>Rangpur</c:v>
                </c:pt>
                <c:pt idx="6">
                  <c:v>Cluster</c:v>
                </c:pt>
              </c:strCache>
            </c:strRef>
          </c:cat>
          <c:val>
            <c:numRef>
              <c:f>Graph!$O$19:$O$25</c:f>
              <c:numCache>
                <c:formatCode>_(* #,##0_);_(* \(#,##0\);_(* "-"??_);_(@_)</c:formatCode>
                <c:ptCount val="7"/>
                <c:pt idx="0">
                  <c:v>2919246</c:v>
                </c:pt>
                <c:pt idx="1">
                  <c:v>5121702</c:v>
                </c:pt>
                <c:pt idx="2">
                  <c:v>11132797</c:v>
                </c:pt>
                <c:pt idx="3">
                  <c:v>4953388</c:v>
                </c:pt>
                <c:pt idx="4">
                  <c:v>4715189</c:v>
                </c:pt>
                <c:pt idx="5">
                  <c:v>3265216</c:v>
                </c:pt>
                <c:pt idx="6">
                  <c:v>32107538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486-4988-99D5-E1155170C49E}"/>
            </c:ext>
          </c:extLst>
        </c:ser>
        <c:ser>
          <c:idx val="14"/>
          <c:order val="14"/>
          <c:tx>
            <c:strRef>
              <c:f>Graph!$P$18</c:f>
              <c:strCache>
                <c:ptCount val="1"/>
                <c:pt idx="0">
                  <c:v>3/15/2021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Graph!$A$19:$A$25</c:f>
              <c:strCache>
                <c:ptCount val="7"/>
                <c:pt idx="0">
                  <c:v>Barisal</c:v>
                </c:pt>
                <c:pt idx="1">
                  <c:v>Faridpur</c:v>
                </c:pt>
                <c:pt idx="2">
                  <c:v>Khulna</c:v>
                </c:pt>
                <c:pt idx="3">
                  <c:v>Kushtia</c:v>
                </c:pt>
                <c:pt idx="4">
                  <c:v>Rajshahi</c:v>
                </c:pt>
                <c:pt idx="5">
                  <c:v>Rangpur</c:v>
                </c:pt>
                <c:pt idx="6">
                  <c:v>Cluster</c:v>
                </c:pt>
              </c:strCache>
            </c:strRef>
          </c:cat>
          <c:val>
            <c:numRef>
              <c:f>Graph!$P$19:$P$25</c:f>
              <c:numCache>
                <c:formatCode>_(* #,##0_);_(* \(#,##0\);_(* "-"??_);_(@_)</c:formatCode>
                <c:ptCount val="7"/>
                <c:pt idx="0">
                  <c:v>2682269</c:v>
                </c:pt>
                <c:pt idx="1">
                  <c:v>4311456</c:v>
                </c:pt>
                <c:pt idx="2">
                  <c:v>10812138</c:v>
                </c:pt>
                <c:pt idx="3">
                  <c:v>4738883</c:v>
                </c:pt>
                <c:pt idx="4">
                  <c:v>5431701</c:v>
                </c:pt>
                <c:pt idx="5">
                  <c:v>2967996</c:v>
                </c:pt>
                <c:pt idx="6">
                  <c:v>30944443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92F-4790-AFDE-29FB80CE14B4}"/>
            </c:ext>
          </c:extLst>
        </c:ser>
        <c:ser>
          <c:idx val="15"/>
          <c:order val="15"/>
          <c:tx>
            <c:strRef>
              <c:f>Graph!$Q$18</c:f>
              <c:strCache>
                <c:ptCount val="1"/>
                <c:pt idx="0">
                  <c:v>3/16/2021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Graph!$A$19:$A$25</c:f>
              <c:strCache>
                <c:ptCount val="7"/>
                <c:pt idx="0">
                  <c:v>Barisal</c:v>
                </c:pt>
                <c:pt idx="1">
                  <c:v>Faridpur</c:v>
                </c:pt>
                <c:pt idx="2">
                  <c:v>Khulna</c:v>
                </c:pt>
                <c:pt idx="3">
                  <c:v>Kushtia</c:v>
                </c:pt>
                <c:pt idx="4">
                  <c:v>Rajshahi</c:v>
                </c:pt>
                <c:pt idx="5">
                  <c:v>Rangpur</c:v>
                </c:pt>
                <c:pt idx="6">
                  <c:v>Cluster</c:v>
                </c:pt>
              </c:strCache>
            </c:strRef>
          </c:cat>
          <c:val>
            <c:numRef>
              <c:f>Graph!$Q$19:$Q$25</c:f>
              <c:numCache>
                <c:formatCode>_(* #,##0_);_(* \(#,##0\);_(* "-"??_);_(@_)</c:formatCode>
                <c:ptCount val="7"/>
                <c:pt idx="0">
                  <c:v>2767865</c:v>
                </c:pt>
                <c:pt idx="1">
                  <c:v>4530789</c:v>
                </c:pt>
                <c:pt idx="2">
                  <c:v>11859027</c:v>
                </c:pt>
                <c:pt idx="3">
                  <c:v>6154222</c:v>
                </c:pt>
                <c:pt idx="4">
                  <c:v>2707480</c:v>
                </c:pt>
                <c:pt idx="5">
                  <c:v>3356780</c:v>
                </c:pt>
                <c:pt idx="6">
                  <c:v>31376163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AB0-4AF6-8FC4-6F445A260B7E}"/>
            </c:ext>
          </c:extLst>
        </c:ser>
        <c:ser>
          <c:idx val="16"/>
          <c:order val="16"/>
          <c:tx>
            <c:strRef>
              <c:f>Graph!$R$18</c:f>
              <c:strCache>
                <c:ptCount val="1"/>
                <c:pt idx="0">
                  <c:v>3/17/2021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Graph!$A$19:$A$25</c:f>
              <c:strCache>
                <c:ptCount val="7"/>
                <c:pt idx="0">
                  <c:v>Barisal</c:v>
                </c:pt>
                <c:pt idx="1">
                  <c:v>Faridpur</c:v>
                </c:pt>
                <c:pt idx="2">
                  <c:v>Khulna</c:v>
                </c:pt>
                <c:pt idx="3">
                  <c:v>Kushtia</c:v>
                </c:pt>
                <c:pt idx="4">
                  <c:v>Rajshahi</c:v>
                </c:pt>
                <c:pt idx="5">
                  <c:v>Rangpur</c:v>
                </c:pt>
                <c:pt idx="6">
                  <c:v>Cluster</c:v>
                </c:pt>
              </c:strCache>
            </c:strRef>
          </c:cat>
          <c:val>
            <c:numRef>
              <c:f>Graph!$R$19:$R$25</c:f>
              <c:numCache>
                <c:formatCode>_(* #,##0_);_(* \(#,##0\);_(* "-"??_);_(@_)</c:formatCode>
                <c:ptCount val="7"/>
                <c:pt idx="0">
                  <c:v>3602233</c:v>
                </c:pt>
                <c:pt idx="1">
                  <c:v>4413375</c:v>
                </c:pt>
                <c:pt idx="2">
                  <c:v>12423757</c:v>
                </c:pt>
                <c:pt idx="3">
                  <c:v>3904247</c:v>
                </c:pt>
                <c:pt idx="4">
                  <c:v>1858631</c:v>
                </c:pt>
                <c:pt idx="5">
                  <c:v>3755007</c:v>
                </c:pt>
                <c:pt idx="6">
                  <c:v>29957250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8AB0-4AF6-8FC4-6F445A260B7E}"/>
            </c:ext>
          </c:extLst>
        </c:ser>
        <c:ser>
          <c:idx val="17"/>
          <c:order val="17"/>
          <c:tx>
            <c:strRef>
              <c:f>Graph!$S$18</c:f>
              <c:strCache>
                <c:ptCount val="1"/>
                <c:pt idx="0">
                  <c:v>3/18/2021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Graph!$A$19:$A$25</c:f>
              <c:strCache>
                <c:ptCount val="7"/>
                <c:pt idx="0">
                  <c:v>Barisal</c:v>
                </c:pt>
                <c:pt idx="1">
                  <c:v>Faridpur</c:v>
                </c:pt>
                <c:pt idx="2">
                  <c:v>Khulna</c:v>
                </c:pt>
                <c:pt idx="3">
                  <c:v>Kushtia</c:v>
                </c:pt>
                <c:pt idx="4">
                  <c:v>Rajshahi</c:v>
                </c:pt>
                <c:pt idx="5">
                  <c:v>Rangpur</c:v>
                </c:pt>
                <c:pt idx="6">
                  <c:v>Cluster</c:v>
                </c:pt>
              </c:strCache>
            </c:strRef>
          </c:cat>
          <c:val>
            <c:numRef>
              <c:f>Graph!$S$19:$S$25</c:f>
              <c:numCache>
                <c:formatCode>_(* #,##0_);_(* \(#,##0\);_(* "-"??_);_(@_)</c:formatCode>
                <c:ptCount val="7"/>
                <c:pt idx="0">
                  <c:v>7559064</c:v>
                </c:pt>
                <c:pt idx="1">
                  <c:v>12863536</c:v>
                </c:pt>
                <c:pt idx="2">
                  <c:v>30221327</c:v>
                </c:pt>
                <c:pt idx="3">
                  <c:v>10751740</c:v>
                </c:pt>
                <c:pt idx="4">
                  <c:v>5591784</c:v>
                </c:pt>
                <c:pt idx="5">
                  <c:v>7917850</c:v>
                </c:pt>
                <c:pt idx="6">
                  <c:v>74905301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8AB0-4AF6-8FC4-6F445A260B7E}"/>
            </c:ext>
          </c:extLst>
        </c:ser>
        <c:ser>
          <c:idx val="18"/>
          <c:order val="18"/>
          <c:tx>
            <c:strRef>
              <c:f>Graph!$T$18</c:f>
              <c:strCache>
                <c:ptCount val="1"/>
                <c:pt idx="0">
                  <c:v>3/19/2021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cat>
            <c:strRef>
              <c:f>Graph!$A$19:$A$25</c:f>
              <c:strCache>
                <c:ptCount val="7"/>
                <c:pt idx="0">
                  <c:v>Barisal</c:v>
                </c:pt>
                <c:pt idx="1">
                  <c:v>Faridpur</c:v>
                </c:pt>
                <c:pt idx="2">
                  <c:v>Khulna</c:v>
                </c:pt>
                <c:pt idx="3">
                  <c:v>Kushtia</c:v>
                </c:pt>
                <c:pt idx="4">
                  <c:v>Rajshahi</c:v>
                </c:pt>
                <c:pt idx="5">
                  <c:v>Rangpur</c:v>
                </c:pt>
                <c:pt idx="6">
                  <c:v>Cluster</c:v>
                </c:pt>
              </c:strCache>
            </c:strRef>
          </c:cat>
          <c:val>
            <c:numRef>
              <c:f>Graph!$T$19:$T$25</c:f>
              <c:numCache>
                <c:formatCode>_(* #,##0_);_(* \(#,##0\);_(* "-"??_);_(@_)</c:formatCode>
                <c:ptCount val="7"/>
                <c:pt idx="0">
                  <c:v>87777</c:v>
                </c:pt>
                <c:pt idx="1">
                  <c:v>219958</c:v>
                </c:pt>
                <c:pt idx="2">
                  <c:v>92070</c:v>
                </c:pt>
                <c:pt idx="3">
                  <c:v>36394</c:v>
                </c:pt>
                <c:pt idx="4">
                  <c:v>189976</c:v>
                </c:pt>
                <c:pt idx="5">
                  <c:v>18663</c:v>
                </c:pt>
                <c:pt idx="6">
                  <c:v>644838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8AB0-4AF6-8FC4-6F445A260B7E}"/>
            </c:ext>
          </c:extLst>
        </c:ser>
        <c:ser>
          <c:idx val="19"/>
          <c:order val="19"/>
          <c:tx>
            <c:strRef>
              <c:f>Graph!$U$18</c:f>
              <c:strCache>
                <c:ptCount val="1"/>
                <c:pt idx="0">
                  <c:v>3/20/2021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Graph!$A$19:$A$25</c:f>
              <c:strCache>
                <c:ptCount val="7"/>
                <c:pt idx="0">
                  <c:v>Barisal</c:v>
                </c:pt>
                <c:pt idx="1">
                  <c:v>Faridpur</c:v>
                </c:pt>
                <c:pt idx="2">
                  <c:v>Khulna</c:v>
                </c:pt>
                <c:pt idx="3">
                  <c:v>Kushtia</c:v>
                </c:pt>
                <c:pt idx="4">
                  <c:v>Rajshahi</c:v>
                </c:pt>
                <c:pt idx="5">
                  <c:v>Rangpur</c:v>
                </c:pt>
                <c:pt idx="6">
                  <c:v>Cluster</c:v>
                </c:pt>
              </c:strCache>
            </c:strRef>
          </c:cat>
          <c:val>
            <c:numRef>
              <c:f>Graph!$U$19:$U$25</c:f>
              <c:numCache>
                <c:formatCode>_(* #,##0_);_(* \(#,##0\);_(* "-"??_);_(@_)</c:formatCode>
                <c:ptCount val="7"/>
                <c:pt idx="0">
                  <c:v>7125157</c:v>
                </c:pt>
                <c:pt idx="1">
                  <c:v>10562393</c:v>
                </c:pt>
                <c:pt idx="2">
                  <c:v>22763953</c:v>
                </c:pt>
                <c:pt idx="3">
                  <c:v>10698794</c:v>
                </c:pt>
                <c:pt idx="4">
                  <c:v>7196766</c:v>
                </c:pt>
                <c:pt idx="5">
                  <c:v>6796667</c:v>
                </c:pt>
                <c:pt idx="6">
                  <c:v>65143730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8AB0-4AF6-8FC4-6F445A260B7E}"/>
            </c:ext>
          </c:extLst>
        </c:ser>
        <c:ser>
          <c:idx val="20"/>
          <c:order val="20"/>
          <c:tx>
            <c:strRef>
              <c:f>Graph!$V$18</c:f>
              <c:strCache>
                <c:ptCount val="1"/>
                <c:pt idx="0">
                  <c:v>3/21/2021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Graph!$A$19:$A$25</c:f>
              <c:strCache>
                <c:ptCount val="7"/>
                <c:pt idx="0">
                  <c:v>Barisal</c:v>
                </c:pt>
                <c:pt idx="1">
                  <c:v>Faridpur</c:v>
                </c:pt>
                <c:pt idx="2">
                  <c:v>Khulna</c:v>
                </c:pt>
                <c:pt idx="3">
                  <c:v>Kushtia</c:v>
                </c:pt>
                <c:pt idx="4">
                  <c:v>Rajshahi</c:v>
                </c:pt>
                <c:pt idx="5">
                  <c:v>Rangpur</c:v>
                </c:pt>
                <c:pt idx="6">
                  <c:v>Cluster</c:v>
                </c:pt>
              </c:strCache>
            </c:strRef>
          </c:cat>
          <c:val>
            <c:numRef>
              <c:f>Graph!$V$19:$V$25</c:f>
              <c:numCache>
                <c:formatCode>_(* #,##0_);_(* \(#,##0\);_(* "-"??_);_(@_)</c:formatCode>
                <c:ptCount val="7"/>
                <c:pt idx="0">
                  <c:v>1837036</c:v>
                </c:pt>
                <c:pt idx="1">
                  <c:v>3052681</c:v>
                </c:pt>
                <c:pt idx="2">
                  <c:v>7134828</c:v>
                </c:pt>
                <c:pt idx="3">
                  <c:v>3486650</c:v>
                </c:pt>
                <c:pt idx="4">
                  <c:v>2366244</c:v>
                </c:pt>
                <c:pt idx="5">
                  <c:v>2263341</c:v>
                </c:pt>
                <c:pt idx="6">
                  <c:v>20140780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626-4097-8060-781EF8CB7615}"/>
            </c:ext>
          </c:extLst>
        </c:ser>
        <c:ser>
          <c:idx val="21"/>
          <c:order val="21"/>
          <c:tx>
            <c:strRef>
              <c:f>Graph!$W$18</c:f>
              <c:strCache>
                <c:ptCount val="1"/>
                <c:pt idx="0">
                  <c:v>3/22/2021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Graph!$A$19:$A$25</c:f>
              <c:strCache>
                <c:ptCount val="7"/>
                <c:pt idx="0">
                  <c:v>Barisal</c:v>
                </c:pt>
                <c:pt idx="1">
                  <c:v>Faridpur</c:v>
                </c:pt>
                <c:pt idx="2">
                  <c:v>Khulna</c:v>
                </c:pt>
                <c:pt idx="3">
                  <c:v>Kushtia</c:v>
                </c:pt>
                <c:pt idx="4">
                  <c:v>Rajshahi</c:v>
                </c:pt>
                <c:pt idx="5">
                  <c:v>Rangpur</c:v>
                </c:pt>
                <c:pt idx="6">
                  <c:v>Cluster</c:v>
                </c:pt>
              </c:strCache>
            </c:strRef>
          </c:cat>
          <c:val>
            <c:numRef>
              <c:f>Graph!$W$19:$W$25</c:f>
              <c:numCache>
                <c:formatCode>_(* #,##0_);_(* \(#,##0\);_(* "-"??_);_(@_)</c:formatCode>
                <c:ptCount val="7"/>
                <c:pt idx="0">
                  <c:v>1913989</c:v>
                </c:pt>
                <c:pt idx="1">
                  <c:v>2988599</c:v>
                </c:pt>
                <c:pt idx="2">
                  <c:v>7931002</c:v>
                </c:pt>
                <c:pt idx="3">
                  <c:v>3601088</c:v>
                </c:pt>
                <c:pt idx="4">
                  <c:v>2454404</c:v>
                </c:pt>
                <c:pt idx="5">
                  <c:v>2376179</c:v>
                </c:pt>
                <c:pt idx="6">
                  <c:v>21265261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626-4097-8060-781EF8CB7615}"/>
            </c:ext>
          </c:extLst>
        </c:ser>
        <c:ser>
          <c:idx val="22"/>
          <c:order val="22"/>
          <c:tx>
            <c:strRef>
              <c:f>Graph!$X$18</c:f>
              <c:strCache>
                <c:ptCount val="1"/>
                <c:pt idx="0">
                  <c:v>3/23/2021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Graph!$A$19:$A$25</c:f>
              <c:strCache>
                <c:ptCount val="7"/>
                <c:pt idx="0">
                  <c:v>Barisal</c:v>
                </c:pt>
                <c:pt idx="1">
                  <c:v>Faridpur</c:v>
                </c:pt>
                <c:pt idx="2">
                  <c:v>Khulna</c:v>
                </c:pt>
                <c:pt idx="3">
                  <c:v>Kushtia</c:v>
                </c:pt>
                <c:pt idx="4">
                  <c:v>Rajshahi</c:v>
                </c:pt>
                <c:pt idx="5">
                  <c:v>Rangpur</c:v>
                </c:pt>
                <c:pt idx="6">
                  <c:v>Cluster</c:v>
                </c:pt>
              </c:strCache>
            </c:strRef>
          </c:cat>
          <c:val>
            <c:numRef>
              <c:f>Graph!$X$19:$X$25</c:f>
              <c:numCache>
                <c:formatCode>_(* #,##0_);_(* \(#,##0\);_(* "-"??_);_(@_)</c:formatCode>
                <c:ptCount val="7"/>
                <c:pt idx="0">
                  <c:v>2199324</c:v>
                </c:pt>
                <c:pt idx="1">
                  <c:v>3773634</c:v>
                </c:pt>
                <c:pt idx="2">
                  <c:v>10001495</c:v>
                </c:pt>
                <c:pt idx="3">
                  <c:v>4161033</c:v>
                </c:pt>
                <c:pt idx="4">
                  <c:v>2562455</c:v>
                </c:pt>
                <c:pt idx="5">
                  <c:v>2665184</c:v>
                </c:pt>
                <c:pt idx="6">
                  <c:v>25363125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4626-4097-8060-781EF8CB7615}"/>
            </c:ext>
          </c:extLst>
        </c:ser>
        <c:ser>
          <c:idx val="23"/>
          <c:order val="23"/>
          <c:tx>
            <c:strRef>
              <c:f>Graph!$Y$18</c:f>
              <c:strCache>
                <c:ptCount val="1"/>
                <c:pt idx="0">
                  <c:v>3/24/2021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Graph!$A$19:$A$25</c:f>
              <c:strCache>
                <c:ptCount val="7"/>
                <c:pt idx="0">
                  <c:v>Barisal</c:v>
                </c:pt>
                <c:pt idx="1">
                  <c:v>Faridpur</c:v>
                </c:pt>
                <c:pt idx="2">
                  <c:v>Khulna</c:v>
                </c:pt>
                <c:pt idx="3">
                  <c:v>Kushtia</c:v>
                </c:pt>
                <c:pt idx="4">
                  <c:v>Rajshahi</c:v>
                </c:pt>
                <c:pt idx="5">
                  <c:v>Rangpur</c:v>
                </c:pt>
                <c:pt idx="6">
                  <c:v>Cluster</c:v>
                </c:pt>
              </c:strCache>
            </c:strRef>
          </c:cat>
          <c:val>
            <c:numRef>
              <c:f>Graph!$Y$19:$Y$25</c:f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8D9-4FEF-B8AF-E4CB98321B9D}"/>
            </c:ext>
          </c:extLst>
        </c:ser>
        <c:ser>
          <c:idx val="24"/>
          <c:order val="24"/>
          <c:tx>
            <c:strRef>
              <c:f>Graph!$Z$18</c:f>
              <c:strCache>
                <c:ptCount val="1"/>
                <c:pt idx="0">
                  <c:v>3/25/2021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Graph!$A$19:$A$25</c:f>
              <c:strCache>
                <c:ptCount val="7"/>
                <c:pt idx="0">
                  <c:v>Barisal</c:v>
                </c:pt>
                <c:pt idx="1">
                  <c:v>Faridpur</c:v>
                </c:pt>
                <c:pt idx="2">
                  <c:v>Khulna</c:v>
                </c:pt>
                <c:pt idx="3">
                  <c:v>Kushtia</c:v>
                </c:pt>
                <c:pt idx="4">
                  <c:v>Rajshahi</c:v>
                </c:pt>
                <c:pt idx="5">
                  <c:v>Rangpur</c:v>
                </c:pt>
                <c:pt idx="6">
                  <c:v>Cluster</c:v>
                </c:pt>
              </c:strCache>
            </c:strRef>
          </c:cat>
          <c:val>
            <c:numRef>
              <c:f>Graph!$Z$19:$Z$25</c:f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569-457A-9732-A7376A624195}"/>
            </c:ext>
          </c:extLst>
        </c:ser>
        <c:ser>
          <c:idx val="25"/>
          <c:order val="25"/>
          <c:tx>
            <c:strRef>
              <c:f>Graph!$AA$18</c:f>
              <c:strCache>
                <c:ptCount val="1"/>
                <c:pt idx="0">
                  <c:v>3/26/2021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Graph!$A$19:$A$25</c:f>
              <c:strCache>
                <c:ptCount val="7"/>
                <c:pt idx="0">
                  <c:v>Barisal</c:v>
                </c:pt>
                <c:pt idx="1">
                  <c:v>Faridpur</c:v>
                </c:pt>
                <c:pt idx="2">
                  <c:v>Khulna</c:v>
                </c:pt>
                <c:pt idx="3">
                  <c:v>Kushtia</c:v>
                </c:pt>
                <c:pt idx="4">
                  <c:v>Rajshahi</c:v>
                </c:pt>
                <c:pt idx="5">
                  <c:v>Rangpur</c:v>
                </c:pt>
                <c:pt idx="6">
                  <c:v>Cluster</c:v>
                </c:pt>
              </c:strCache>
            </c:strRef>
          </c:cat>
          <c:val>
            <c:numRef>
              <c:f>Graph!$AA$19:$AA$25</c:f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569-457A-9732-A7376A624195}"/>
            </c:ext>
          </c:extLst>
        </c:ser>
        <c:ser>
          <c:idx val="26"/>
          <c:order val="26"/>
          <c:tx>
            <c:strRef>
              <c:f>Graph!$AB$18</c:f>
              <c:strCache>
                <c:ptCount val="1"/>
                <c:pt idx="0">
                  <c:v>3/27/2021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Graph!$A$19:$A$25</c:f>
              <c:strCache>
                <c:ptCount val="7"/>
                <c:pt idx="0">
                  <c:v>Barisal</c:v>
                </c:pt>
                <c:pt idx="1">
                  <c:v>Faridpur</c:v>
                </c:pt>
                <c:pt idx="2">
                  <c:v>Khulna</c:v>
                </c:pt>
                <c:pt idx="3">
                  <c:v>Kushtia</c:v>
                </c:pt>
                <c:pt idx="4">
                  <c:v>Rajshahi</c:v>
                </c:pt>
                <c:pt idx="5">
                  <c:v>Rangpur</c:v>
                </c:pt>
                <c:pt idx="6">
                  <c:v>Cluster</c:v>
                </c:pt>
              </c:strCache>
            </c:strRef>
          </c:cat>
          <c:val>
            <c:numRef>
              <c:f>Graph!$AB$19:$AB$25</c:f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0569-457A-9732-A7376A624195}"/>
            </c:ext>
          </c:extLst>
        </c:ser>
        <c:ser>
          <c:idx val="27"/>
          <c:order val="27"/>
          <c:tx>
            <c:strRef>
              <c:f>Graph!$AC$18</c:f>
              <c:strCache>
                <c:ptCount val="1"/>
                <c:pt idx="0">
                  <c:v>3/28/2021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Graph!$A$19:$A$25</c:f>
              <c:strCache>
                <c:ptCount val="7"/>
                <c:pt idx="0">
                  <c:v>Barisal</c:v>
                </c:pt>
                <c:pt idx="1">
                  <c:v>Faridpur</c:v>
                </c:pt>
                <c:pt idx="2">
                  <c:v>Khulna</c:v>
                </c:pt>
                <c:pt idx="3">
                  <c:v>Kushtia</c:v>
                </c:pt>
                <c:pt idx="4">
                  <c:v>Rajshahi</c:v>
                </c:pt>
                <c:pt idx="5">
                  <c:v>Rangpur</c:v>
                </c:pt>
                <c:pt idx="6">
                  <c:v>Cluster</c:v>
                </c:pt>
              </c:strCache>
            </c:strRef>
          </c:cat>
          <c:val>
            <c:numRef>
              <c:f>Graph!$AC$19:$AC$25</c:f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692-4EF0-846B-FC009335777B}"/>
            </c:ext>
          </c:extLst>
        </c:ser>
        <c:ser>
          <c:idx val="28"/>
          <c:order val="28"/>
          <c:tx>
            <c:strRef>
              <c:f>Graph!$AD$18</c:f>
              <c:strCache>
                <c:ptCount val="1"/>
                <c:pt idx="0">
                  <c:v>3/29/2021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Graph!$A$19:$A$25</c:f>
              <c:strCache>
                <c:ptCount val="7"/>
                <c:pt idx="0">
                  <c:v>Barisal</c:v>
                </c:pt>
                <c:pt idx="1">
                  <c:v>Faridpur</c:v>
                </c:pt>
                <c:pt idx="2">
                  <c:v>Khulna</c:v>
                </c:pt>
                <c:pt idx="3">
                  <c:v>Kushtia</c:v>
                </c:pt>
                <c:pt idx="4">
                  <c:v>Rajshahi</c:v>
                </c:pt>
                <c:pt idx="5">
                  <c:v>Rangpur</c:v>
                </c:pt>
                <c:pt idx="6">
                  <c:v>Cluster</c:v>
                </c:pt>
              </c:strCache>
            </c:strRef>
          </c:cat>
          <c:val>
            <c:numRef>
              <c:f>Graph!$AD$19:$AD$25</c:f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1F9-4F9E-98EA-A966B808C700}"/>
            </c:ext>
          </c:extLst>
        </c:ser>
        <c:ser>
          <c:idx val="29"/>
          <c:order val="29"/>
          <c:tx>
            <c:strRef>
              <c:f>Graph!$AE$18</c:f>
              <c:strCache>
                <c:ptCount val="1"/>
                <c:pt idx="0">
                  <c:v>3/30/2021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Graph!$A$19:$A$25</c:f>
              <c:strCache>
                <c:ptCount val="7"/>
                <c:pt idx="0">
                  <c:v>Barisal</c:v>
                </c:pt>
                <c:pt idx="1">
                  <c:v>Faridpur</c:v>
                </c:pt>
                <c:pt idx="2">
                  <c:v>Khulna</c:v>
                </c:pt>
                <c:pt idx="3">
                  <c:v>Kushtia</c:v>
                </c:pt>
                <c:pt idx="4">
                  <c:v>Rajshahi</c:v>
                </c:pt>
                <c:pt idx="5">
                  <c:v>Rangpur</c:v>
                </c:pt>
                <c:pt idx="6">
                  <c:v>Cluster</c:v>
                </c:pt>
              </c:strCache>
            </c:strRef>
          </c:cat>
          <c:val>
            <c:numRef>
              <c:f>Graph!$AE$19:$AE$25</c:f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434-40F2-AC78-4D8D991B8243}"/>
            </c:ext>
          </c:extLst>
        </c:ser>
        <c:ser>
          <c:idx val="30"/>
          <c:order val="30"/>
          <c:tx>
            <c:strRef>
              <c:f>Graph!$AF$18</c:f>
              <c:strCache>
                <c:ptCount val="1"/>
                <c:pt idx="0">
                  <c:v>3/31/2021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Graph!$AF$19:$AF$25</c:f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0EB-42F4-AC0F-EAEB031AC68C}"/>
            </c:ext>
          </c:extLst>
        </c:ser>
        <c:gapWidth val="219"/>
        <c:overlap val="-27"/>
        <c:axId val="160149888"/>
        <c:axId val="160151424"/>
      </c:barChart>
      <c:catAx>
        <c:axId val="160149888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151424"/>
        <c:crosses val="autoZero"/>
        <c:auto val="1"/>
        <c:lblAlgn val="ctr"/>
        <c:lblOffset val="100"/>
      </c:catAx>
      <c:valAx>
        <c:axId val="160151424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tickLblPos val="nextTo"/>
        <c:crossAx val="160149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1736111111111129E-2"/>
          <c:y val="0.9032045225116091"/>
          <c:w val="0.89999995800525134"/>
          <c:h val="7.4118187788624473E-2"/>
        </c:manualLayout>
      </c:layout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Recharge</a:t>
            </a:r>
          </a:p>
        </c:rich>
      </c:tx>
      <c:spPr>
        <a:noFill/>
        <a:ln>
          <a:noFill/>
        </a:ln>
        <a:effectLst/>
      </c:spPr>
    </c:title>
    <c:plotArea>
      <c:layout>
        <c:manualLayout>
          <c:layoutTarget val="inner"/>
          <c:xMode val="edge"/>
          <c:yMode val="edge"/>
          <c:x val="5.2083333333333374E-3"/>
          <c:y val="0.19020512820512819"/>
          <c:w val="0.99305555555555569"/>
          <c:h val="0.58890571370886335"/>
        </c:manualLayout>
      </c:layout>
      <c:barChart>
        <c:barDir val="col"/>
        <c:grouping val="clustered"/>
        <c:ser>
          <c:idx val="0"/>
          <c:order val="0"/>
          <c:tx>
            <c:strRef>
              <c:f>Graph!$B$34</c:f>
              <c:strCache>
                <c:ptCount val="1"/>
                <c:pt idx="0">
                  <c:v>3/1/2021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Graph!$A$35:$A$41</c:f>
              <c:strCache>
                <c:ptCount val="7"/>
                <c:pt idx="0">
                  <c:v>Barisal</c:v>
                </c:pt>
                <c:pt idx="1">
                  <c:v>Faridpur</c:v>
                </c:pt>
                <c:pt idx="2">
                  <c:v>Khulna</c:v>
                </c:pt>
                <c:pt idx="3">
                  <c:v>Kushtia</c:v>
                </c:pt>
                <c:pt idx="4">
                  <c:v>Rajshahi</c:v>
                </c:pt>
                <c:pt idx="5">
                  <c:v>Rangpur</c:v>
                </c:pt>
                <c:pt idx="6">
                  <c:v>Cluster</c:v>
                </c:pt>
              </c:strCache>
            </c:strRef>
          </c:cat>
          <c:val>
            <c:numRef>
              <c:f>Graph!$B$35:$B$41</c:f>
              <c:numCache>
                <c:formatCode>_(* #,##0_);_(* \(#,##0\);_(* "-"??_);_(@_)</c:formatCode>
                <c:ptCount val="7"/>
                <c:pt idx="0">
                  <c:v>2108585</c:v>
                </c:pt>
                <c:pt idx="1">
                  <c:v>3666009</c:v>
                </c:pt>
                <c:pt idx="2">
                  <c:v>9581315</c:v>
                </c:pt>
                <c:pt idx="3">
                  <c:v>4237798</c:v>
                </c:pt>
                <c:pt idx="4">
                  <c:v>2740500</c:v>
                </c:pt>
                <c:pt idx="5">
                  <c:v>2250760</c:v>
                </c:pt>
                <c:pt idx="6">
                  <c:v>24584967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BC9-4190-9956-F922C80F0945}"/>
            </c:ext>
          </c:extLst>
        </c:ser>
        <c:ser>
          <c:idx val="1"/>
          <c:order val="1"/>
          <c:tx>
            <c:strRef>
              <c:f>Graph!$C$34</c:f>
              <c:strCache>
                <c:ptCount val="1"/>
                <c:pt idx="0">
                  <c:v>3/2/2021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Graph!$A$35:$A$41</c:f>
              <c:strCache>
                <c:ptCount val="7"/>
                <c:pt idx="0">
                  <c:v>Barisal</c:v>
                </c:pt>
                <c:pt idx="1">
                  <c:v>Faridpur</c:v>
                </c:pt>
                <c:pt idx="2">
                  <c:v>Khulna</c:v>
                </c:pt>
                <c:pt idx="3">
                  <c:v>Kushtia</c:v>
                </c:pt>
                <c:pt idx="4">
                  <c:v>Rajshahi</c:v>
                </c:pt>
                <c:pt idx="5">
                  <c:v>Rangpur</c:v>
                </c:pt>
                <c:pt idx="6">
                  <c:v>Cluster</c:v>
                </c:pt>
              </c:strCache>
            </c:strRef>
          </c:cat>
          <c:val>
            <c:numRef>
              <c:f>Graph!$C$35:$C$41</c:f>
              <c:numCache>
                <c:formatCode>_(* #,##0_);_(* \(#,##0\);_(* "-"??_);_(@_)</c:formatCode>
                <c:ptCount val="7"/>
                <c:pt idx="0">
                  <c:v>2604105</c:v>
                </c:pt>
                <c:pt idx="1">
                  <c:v>3975818</c:v>
                </c:pt>
                <c:pt idx="2">
                  <c:v>8932900</c:v>
                </c:pt>
                <c:pt idx="3">
                  <c:v>4028272</c:v>
                </c:pt>
                <c:pt idx="4">
                  <c:v>2952377</c:v>
                </c:pt>
                <c:pt idx="5">
                  <c:v>2378164</c:v>
                </c:pt>
                <c:pt idx="6">
                  <c:v>24871636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8BC9-4190-9956-F922C80F0945}"/>
            </c:ext>
          </c:extLst>
        </c:ser>
        <c:ser>
          <c:idx val="2"/>
          <c:order val="2"/>
          <c:tx>
            <c:strRef>
              <c:f>Graph!$D$34</c:f>
              <c:strCache>
                <c:ptCount val="1"/>
                <c:pt idx="0">
                  <c:v>3/3/2021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Graph!$A$35:$A$41</c:f>
              <c:strCache>
                <c:ptCount val="7"/>
                <c:pt idx="0">
                  <c:v>Barisal</c:v>
                </c:pt>
                <c:pt idx="1">
                  <c:v>Faridpur</c:v>
                </c:pt>
                <c:pt idx="2">
                  <c:v>Khulna</c:v>
                </c:pt>
                <c:pt idx="3">
                  <c:v>Kushtia</c:v>
                </c:pt>
                <c:pt idx="4">
                  <c:v>Rajshahi</c:v>
                </c:pt>
                <c:pt idx="5">
                  <c:v>Rangpur</c:v>
                </c:pt>
                <c:pt idx="6">
                  <c:v>Cluster</c:v>
                </c:pt>
              </c:strCache>
            </c:strRef>
          </c:cat>
          <c:val>
            <c:numRef>
              <c:f>Graph!$D$35:$D$41</c:f>
              <c:numCache>
                <c:formatCode>_(* #,##0_);_(* \(#,##0\);_(* "-"??_);_(@_)</c:formatCode>
                <c:ptCount val="7"/>
                <c:pt idx="0">
                  <c:v>3294648</c:v>
                </c:pt>
                <c:pt idx="1">
                  <c:v>4509958</c:v>
                </c:pt>
                <c:pt idx="2">
                  <c:v>11504503</c:v>
                </c:pt>
                <c:pt idx="3">
                  <c:v>6502983</c:v>
                </c:pt>
                <c:pt idx="4">
                  <c:v>2945994</c:v>
                </c:pt>
                <c:pt idx="5">
                  <c:v>3215936</c:v>
                </c:pt>
                <c:pt idx="6">
                  <c:v>31974022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420-4548-ACA7-84A54CDA4BE8}"/>
            </c:ext>
          </c:extLst>
        </c:ser>
        <c:ser>
          <c:idx val="3"/>
          <c:order val="3"/>
          <c:tx>
            <c:strRef>
              <c:f>Graph!$E$34</c:f>
              <c:strCache>
                <c:ptCount val="1"/>
                <c:pt idx="0">
                  <c:v>3/4/2021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Graph!$A$35:$A$41</c:f>
              <c:strCache>
                <c:ptCount val="7"/>
                <c:pt idx="0">
                  <c:v>Barisal</c:v>
                </c:pt>
                <c:pt idx="1">
                  <c:v>Faridpur</c:v>
                </c:pt>
                <c:pt idx="2">
                  <c:v>Khulna</c:v>
                </c:pt>
                <c:pt idx="3">
                  <c:v>Kushtia</c:v>
                </c:pt>
                <c:pt idx="4">
                  <c:v>Rajshahi</c:v>
                </c:pt>
                <c:pt idx="5">
                  <c:v>Rangpur</c:v>
                </c:pt>
                <c:pt idx="6">
                  <c:v>Cluster</c:v>
                </c:pt>
              </c:strCache>
            </c:strRef>
          </c:cat>
          <c:val>
            <c:numRef>
              <c:f>Graph!$E$35:$E$41</c:f>
              <c:numCache>
                <c:formatCode>_(* #,##0_);_(* \(#,##0\);_(* "-"??_);_(@_)</c:formatCode>
                <c:ptCount val="7"/>
                <c:pt idx="0">
                  <c:v>3434819</c:v>
                </c:pt>
                <c:pt idx="1">
                  <c:v>5766003</c:v>
                </c:pt>
                <c:pt idx="2">
                  <c:v>15514524</c:v>
                </c:pt>
                <c:pt idx="3">
                  <c:v>7318711</c:v>
                </c:pt>
                <c:pt idx="4">
                  <c:v>4411042</c:v>
                </c:pt>
                <c:pt idx="5">
                  <c:v>3566621</c:v>
                </c:pt>
                <c:pt idx="6">
                  <c:v>40011720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420-4548-ACA7-84A54CDA4BE8}"/>
            </c:ext>
          </c:extLst>
        </c:ser>
        <c:ser>
          <c:idx val="4"/>
          <c:order val="4"/>
          <c:tx>
            <c:strRef>
              <c:f>Graph!$F$34</c:f>
              <c:strCache>
                <c:ptCount val="1"/>
                <c:pt idx="0">
                  <c:v>3/5/2021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Graph!$A$35:$A$41</c:f>
              <c:strCache>
                <c:ptCount val="7"/>
                <c:pt idx="0">
                  <c:v>Barisal</c:v>
                </c:pt>
                <c:pt idx="1">
                  <c:v>Faridpur</c:v>
                </c:pt>
                <c:pt idx="2">
                  <c:v>Khulna</c:v>
                </c:pt>
                <c:pt idx="3">
                  <c:v>Kushtia</c:v>
                </c:pt>
                <c:pt idx="4">
                  <c:v>Rajshahi</c:v>
                </c:pt>
                <c:pt idx="5">
                  <c:v>Rangpur</c:v>
                </c:pt>
                <c:pt idx="6">
                  <c:v>Cluster</c:v>
                </c:pt>
              </c:strCache>
            </c:strRef>
          </c:cat>
          <c:val>
            <c:numRef>
              <c:f>Graph!$F$35:$F$41</c:f>
              <c:numCache>
                <c:formatCode>_(* #,##0_);_(* \(#,##0\);_(* "-"??_);_(@_)</c:formatCode>
                <c:ptCount val="7"/>
                <c:pt idx="0">
                  <c:v>74677</c:v>
                </c:pt>
                <c:pt idx="1">
                  <c:v>30879</c:v>
                </c:pt>
                <c:pt idx="2">
                  <c:v>90237</c:v>
                </c:pt>
                <c:pt idx="3">
                  <c:v>11880</c:v>
                </c:pt>
                <c:pt idx="4">
                  <c:v>107979</c:v>
                </c:pt>
                <c:pt idx="5">
                  <c:v>12080</c:v>
                </c:pt>
                <c:pt idx="6">
                  <c:v>327732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3420-4548-ACA7-84A54CDA4BE8}"/>
            </c:ext>
          </c:extLst>
        </c:ser>
        <c:ser>
          <c:idx val="5"/>
          <c:order val="5"/>
          <c:tx>
            <c:strRef>
              <c:f>Graph!$G$34</c:f>
              <c:strCache>
                <c:ptCount val="1"/>
                <c:pt idx="0">
                  <c:v>3/6/2021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Graph!$A$35:$A$41</c:f>
              <c:strCache>
                <c:ptCount val="7"/>
                <c:pt idx="0">
                  <c:v>Barisal</c:v>
                </c:pt>
                <c:pt idx="1">
                  <c:v>Faridpur</c:v>
                </c:pt>
                <c:pt idx="2">
                  <c:v>Khulna</c:v>
                </c:pt>
                <c:pt idx="3">
                  <c:v>Kushtia</c:v>
                </c:pt>
                <c:pt idx="4">
                  <c:v>Rajshahi</c:v>
                </c:pt>
                <c:pt idx="5">
                  <c:v>Rangpur</c:v>
                </c:pt>
                <c:pt idx="6">
                  <c:v>Cluster</c:v>
                </c:pt>
              </c:strCache>
            </c:strRef>
          </c:cat>
          <c:val>
            <c:numRef>
              <c:f>Graph!$G$35:$G$41</c:f>
              <c:numCache>
                <c:formatCode>_(* #,##0_);_(* \(#,##0\);_(* "-"??_);_(@_)</c:formatCode>
                <c:ptCount val="7"/>
                <c:pt idx="0">
                  <c:v>3888758</c:v>
                </c:pt>
                <c:pt idx="1">
                  <c:v>5608419</c:v>
                </c:pt>
                <c:pt idx="2">
                  <c:v>11996033</c:v>
                </c:pt>
                <c:pt idx="3">
                  <c:v>6087127</c:v>
                </c:pt>
                <c:pt idx="4">
                  <c:v>3919823</c:v>
                </c:pt>
                <c:pt idx="5">
                  <c:v>3937121</c:v>
                </c:pt>
                <c:pt idx="6">
                  <c:v>35437281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3420-4548-ACA7-84A54CDA4BE8}"/>
            </c:ext>
          </c:extLst>
        </c:ser>
        <c:ser>
          <c:idx val="6"/>
          <c:order val="6"/>
          <c:tx>
            <c:strRef>
              <c:f>Graph!$H$34</c:f>
              <c:strCache>
                <c:ptCount val="1"/>
                <c:pt idx="0">
                  <c:v>3/7/2021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Graph!$A$35:$A$41</c:f>
              <c:strCache>
                <c:ptCount val="7"/>
                <c:pt idx="0">
                  <c:v>Barisal</c:v>
                </c:pt>
                <c:pt idx="1">
                  <c:v>Faridpur</c:v>
                </c:pt>
                <c:pt idx="2">
                  <c:v>Khulna</c:v>
                </c:pt>
                <c:pt idx="3">
                  <c:v>Kushtia</c:v>
                </c:pt>
                <c:pt idx="4">
                  <c:v>Rajshahi</c:v>
                </c:pt>
                <c:pt idx="5">
                  <c:v>Rangpur</c:v>
                </c:pt>
                <c:pt idx="6">
                  <c:v>Cluster</c:v>
                </c:pt>
              </c:strCache>
            </c:strRef>
          </c:cat>
          <c:val>
            <c:numRef>
              <c:f>Graph!$H$35:$H$41</c:f>
              <c:numCache>
                <c:formatCode>_(* #,##0_);_(* \(#,##0\);_(* "-"??_);_(@_)</c:formatCode>
                <c:ptCount val="7"/>
                <c:pt idx="0">
                  <c:v>5202281</c:v>
                </c:pt>
                <c:pt idx="1">
                  <c:v>7971031</c:v>
                </c:pt>
                <c:pt idx="2">
                  <c:v>19819706</c:v>
                </c:pt>
                <c:pt idx="3">
                  <c:v>8402068</c:v>
                </c:pt>
                <c:pt idx="4">
                  <c:v>6150389</c:v>
                </c:pt>
                <c:pt idx="5">
                  <c:v>6692367</c:v>
                </c:pt>
                <c:pt idx="6">
                  <c:v>54237842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3420-4548-ACA7-84A54CDA4BE8}"/>
            </c:ext>
          </c:extLst>
        </c:ser>
        <c:ser>
          <c:idx val="7"/>
          <c:order val="7"/>
          <c:tx>
            <c:strRef>
              <c:f>Graph!$I$34</c:f>
              <c:strCache>
                <c:ptCount val="1"/>
                <c:pt idx="0">
                  <c:v>3/8/2021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Graph!$A$35:$A$41</c:f>
              <c:strCache>
                <c:ptCount val="7"/>
                <c:pt idx="0">
                  <c:v>Barisal</c:v>
                </c:pt>
                <c:pt idx="1">
                  <c:v>Faridpur</c:v>
                </c:pt>
                <c:pt idx="2">
                  <c:v>Khulna</c:v>
                </c:pt>
                <c:pt idx="3">
                  <c:v>Kushtia</c:v>
                </c:pt>
                <c:pt idx="4">
                  <c:v>Rajshahi</c:v>
                </c:pt>
                <c:pt idx="5">
                  <c:v>Rangpur</c:v>
                </c:pt>
                <c:pt idx="6">
                  <c:v>Cluster</c:v>
                </c:pt>
              </c:strCache>
            </c:strRef>
          </c:cat>
          <c:val>
            <c:numRef>
              <c:f>Graph!$I$35:$I$41</c:f>
              <c:numCache>
                <c:formatCode>_(* #,##0_);_(* \(#,##0\);_(* "-"??_);_(@_)</c:formatCode>
                <c:ptCount val="7"/>
                <c:pt idx="0">
                  <c:v>2966409</c:v>
                </c:pt>
                <c:pt idx="1">
                  <c:v>4370471</c:v>
                </c:pt>
                <c:pt idx="2">
                  <c:v>10782881</c:v>
                </c:pt>
                <c:pt idx="3">
                  <c:v>4801357</c:v>
                </c:pt>
                <c:pt idx="4">
                  <c:v>3078453</c:v>
                </c:pt>
                <c:pt idx="5">
                  <c:v>2522057</c:v>
                </c:pt>
                <c:pt idx="6">
                  <c:v>28521628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3420-4548-ACA7-84A54CDA4BE8}"/>
            </c:ext>
          </c:extLst>
        </c:ser>
        <c:ser>
          <c:idx val="8"/>
          <c:order val="8"/>
          <c:tx>
            <c:strRef>
              <c:f>Graph!$J$34</c:f>
              <c:strCache>
                <c:ptCount val="1"/>
                <c:pt idx="0">
                  <c:v>3/9/2021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Graph!$A$35:$A$41</c:f>
              <c:strCache>
                <c:ptCount val="7"/>
                <c:pt idx="0">
                  <c:v>Barisal</c:v>
                </c:pt>
                <c:pt idx="1">
                  <c:v>Faridpur</c:v>
                </c:pt>
                <c:pt idx="2">
                  <c:v>Khulna</c:v>
                </c:pt>
                <c:pt idx="3">
                  <c:v>Kushtia</c:v>
                </c:pt>
                <c:pt idx="4">
                  <c:v>Rajshahi</c:v>
                </c:pt>
                <c:pt idx="5">
                  <c:v>Rangpur</c:v>
                </c:pt>
                <c:pt idx="6">
                  <c:v>Cluster</c:v>
                </c:pt>
              </c:strCache>
            </c:strRef>
          </c:cat>
          <c:val>
            <c:numRef>
              <c:f>Graph!$J$35:$J$41</c:f>
              <c:numCache>
                <c:formatCode>_(* #,##0_);_(* \(#,##0\);_(* "-"??_);_(@_)</c:formatCode>
                <c:ptCount val="7"/>
                <c:pt idx="0">
                  <c:v>3615414</c:v>
                </c:pt>
                <c:pt idx="1">
                  <c:v>4869486</c:v>
                </c:pt>
                <c:pt idx="2">
                  <c:v>16105680</c:v>
                </c:pt>
                <c:pt idx="3">
                  <c:v>7421490</c:v>
                </c:pt>
                <c:pt idx="4">
                  <c:v>3468319</c:v>
                </c:pt>
                <c:pt idx="5">
                  <c:v>4143572</c:v>
                </c:pt>
                <c:pt idx="6">
                  <c:v>39623961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3420-4548-ACA7-84A54CDA4BE8}"/>
            </c:ext>
          </c:extLst>
        </c:ser>
        <c:ser>
          <c:idx val="9"/>
          <c:order val="9"/>
          <c:tx>
            <c:strRef>
              <c:f>Graph!$K$34</c:f>
              <c:strCache>
                <c:ptCount val="1"/>
                <c:pt idx="0">
                  <c:v>3/10/2021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Graph!$A$35:$A$41</c:f>
              <c:strCache>
                <c:ptCount val="7"/>
                <c:pt idx="0">
                  <c:v>Barisal</c:v>
                </c:pt>
                <c:pt idx="1">
                  <c:v>Faridpur</c:v>
                </c:pt>
                <c:pt idx="2">
                  <c:v>Khulna</c:v>
                </c:pt>
                <c:pt idx="3">
                  <c:v>Kushtia</c:v>
                </c:pt>
                <c:pt idx="4">
                  <c:v>Rajshahi</c:v>
                </c:pt>
                <c:pt idx="5">
                  <c:v>Rangpur</c:v>
                </c:pt>
                <c:pt idx="6">
                  <c:v>Cluster</c:v>
                </c:pt>
              </c:strCache>
            </c:strRef>
          </c:cat>
          <c:val>
            <c:numRef>
              <c:f>Graph!$K$35:$K$41</c:f>
              <c:numCache>
                <c:formatCode>_(* #,##0_);_(* \(#,##0\);_(* "-"??_);_(@_)</c:formatCode>
                <c:ptCount val="7"/>
                <c:pt idx="0">
                  <c:v>6205694</c:v>
                </c:pt>
                <c:pt idx="1">
                  <c:v>9443789</c:v>
                </c:pt>
                <c:pt idx="2">
                  <c:v>28476995</c:v>
                </c:pt>
                <c:pt idx="3">
                  <c:v>11872898</c:v>
                </c:pt>
                <c:pt idx="4">
                  <c:v>8319475</c:v>
                </c:pt>
                <c:pt idx="5">
                  <c:v>9547500</c:v>
                </c:pt>
                <c:pt idx="6">
                  <c:v>73866351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3420-4548-ACA7-84A54CDA4BE8}"/>
            </c:ext>
          </c:extLst>
        </c:ser>
        <c:ser>
          <c:idx val="10"/>
          <c:order val="10"/>
          <c:tx>
            <c:strRef>
              <c:f>Graph!$L$34</c:f>
              <c:strCache>
                <c:ptCount val="1"/>
                <c:pt idx="0">
                  <c:v>3/11/2021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Graph!$A$35:$A$41</c:f>
              <c:strCache>
                <c:ptCount val="7"/>
                <c:pt idx="0">
                  <c:v>Barisal</c:v>
                </c:pt>
                <c:pt idx="1">
                  <c:v>Faridpur</c:v>
                </c:pt>
                <c:pt idx="2">
                  <c:v>Khulna</c:v>
                </c:pt>
                <c:pt idx="3">
                  <c:v>Kushtia</c:v>
                </c:pt>
                <c:pt idx="4">
                  <c:v>Rajshahi</c:v>
                </c:pt>
                <c:pt idx="5">
                  <c:v>Rangpur</c:v>
                </c:pt>
                <c:pt idx="6">
                  <c:v>Cluster</c:v>
                </c:pt>
              </c:strCache>
            </c:strRef>
          </c:cat>
          <c:val>
            <c:numRef>
              <c:f>Graph!$L$35:$L$41</c:f>
              <c:numCache>
                <c:formatCode>_(* #,##0_);_(* \(#,##0\);_(* "-"??_);_(@_)</c:formatCode>
                <c:ptCount val="7"/>
                <c:pt idx="0">
                  <c:v>3529132</c:v>
                </c:pt>
                <c:pt idx="1">
                  <c:v>3775918</c:v>
                </c:pt>
                <c:pt idx="2">
                  <c:v>9168816</c:v>
                </c:pt>
                <c:pt idx="3">
                  <c:v>4525899</c:v>
                </c:pt>
                <c:pt idx="4">
                  <c:v>3181030</c:v>
                </c:pt>
                <c:pt idx="5">
                  <c:v>3092157</c:v>
                </c:pt>
                <c:pt idx="6">
                  <c:v>27272952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3420-4548-ACA7-84A54CDA4BE8}"/>
            </c:ext>
          </c:extLst>
        </c:ser>
        <c:ser>
          <c:idx val="11"/>
          <c:order val="11"/>
          <c:tx>
            <c:strRef>
              <c:f>Graph!$M$34</c:f>
              <c:strCache>
                <c:ptCount val="1"/>
                <c:pt idx="0">
                  <c:v>3/12/2021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Graph!$A$35:$A$41</c:f>
              <c:strCache>
                <c:ptCount val="7"/>
                <c:pt idx="0">
                  <c:v>Barisal</c:v>
                </c:pt>
                <c:pt idx="1">
                  <c:v>Faridpur</c:v>
                </c:pt>
                <c:pt idx="2">
                  <c:v>Khulna</c:v>
                </c:pt>
                <c:pt idx="3">
                  <c:v>Kushtia</c:v>
                </c:pt>
                <c:pt idx="4">
                  <c:v>Rajshahi</c:v>
                </c:pt>
                <c:pt idx="5">
                  <c:v>Rangpur</c:v>
                </c:pt>
                <c:pt idx="6">
                  <c:v>Cluster</c:v>
                </c:pt>
              </c:strCache>
            </c:strRef>
          </c:cat>
          <c:val>
            <c:numRef>
              <c:f>Graph!$M$35:$M$41</c:f>
              <c:numCache>
                <c:formatCode>_(* #,##0_);_(* \(#,##0\);_(* "-"??_);_(@_)</c:formatCode>
                <c:ptCount val="7"/>
                <c:pt idx="0">
                  <c:v>48494</c:v>
                </c:pt>
                <c:pt idx="1">
                  <c:v>25123</c:v>
                </c:pt>
                <c:pt idx="2">
                  <c:v>87499</c:v>
                </c:pt>
                <c:pt idx="3">
                  <c:v>28932</c:v>
                </c:pt>
                <c:pt idx="4">
                  <c:v>164443</c:v>
                </c:pt>
                <c:pt idx="5">
                  <c:v>46895</c:v>
                </c:pt>
                <c:pt idx="6">
                  <c:v>401386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3420-4548-ACA7-84A54CDA4BE8}"/>
            </c:ext>
          </c:extLst>
        </c:ser>
        <c:ser>
          <c:idx val="12"/>
          <c:order val="12"/>
          <c:tx>
            <c:strRef>
              <c:f>Graph!$N$34</c:f>
              <c:strCache>
                <c:ptCount val="1"/>
                <c:pt idx="0">
                  <c:v>3/13/2021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Graph!$A$35:$A$41</c:f>
              <c:strCache>
                <c:ptCount val="7"/>
                <c:pt idx="0">
                  <c:v>Barisal</c:v>
                </c:pt>
                <c:pt idx="1">
                  <c:v>Faridpur</c:v>
                </c:pt>
                <c:pt idx="2">
                  <c:v>Khulna</c:v>
                </c:pt>
                <c:pt idx="3">
                  <c:v>Kushtia</c:v>
                </c:pt>
                <c:pt idx="4">
                  <c:v>Rajshahi</c:v>
                </c:pt>
                <c:pt idx="5">
                  <c:v>Rangpur</c:v>
                </c:pt>
                <c:pt idx="6">
                  <c:v>Cluster</c:v>
                </c:pt>
              </c:strCache>
            </c:strRef>
          </c:cat>
          <c:val>
            <c:numRef>
              <c:f>Graph!$N$35:$N$41</c:f>
              <c:numCache>
                <c:formatCode>_(* #,##0_);_(* \(#,##0\);_(* "-"??_);_(@_)</c:formatCode>
                <c:ptCount val="7"/>
                <c:pt idx="0">
                  <c:v>2717929</c:v>
                </c:pt>
                <c:pt idx="1">
                  <c:v>4050995</c:v>
                </c:pt>
                <c:pt idx="2">
                  <c:v>9308601</c:v>
                </c:pt>
                <c:pt idx="3">
                  <c:v>4470318</c:v>
                </c:pt>
                <c:pt idx="4">
                  <c:v>2807321</c:v>
                </c:pt>
                <c:pt idx="5">
                  <c:v>2689004</c:v>
                </c:pt>
                <c:pt idx="6">
                  <c:v>26044168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3420-4548-ACA7-84A54CDA4BE8}"/>
            </c:ext>
          </c:extLst>
        </c:ser>
        <c:ser>
          <c:idx val="13"/>
          <c:order val="13"/>
          <c:tx>
            <c:strRef>
              <c:f>Graph!$O$34</c:f>
              <c:strCache>
                <c:ptCount val="1"/>
                <c:pt idx="0">
                  <c:v>3/14/2021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Graph!$A$35:$A$41</c:f>
              <c:strCache>
                <c:ptCount val="7"/>
                <c:pt idx="0">
                  <c:v>Barisal</c:v>
                </c:pt>
                <c:pt idx="1">
                  <c:v>Faridpur</c:v>
                </c:pt>
                <c:pt idx="2">
                  <c:v>Khulna</c:v>
                </c:pt>
                <c:pt idx="3">
                  <c:v>Kushtia</c:v>
                </c:pt>
                <c:pt idx="4">
                  <c:v>Rajshahi</c:v>
                </c:pt>
                <c:pt idx="5">
                  <c:v>Rangpur</c:v>
                </c:pt>
                <c:pt idx="6">
                  <c:v>Cluster</c:v>
                </c:pt>
              </c:strCache>
            </c:strRef>
          </c:cat>
          <c:val>
            <c:numRef>
              <c:f>Graph!$O$35:$O$41</c:f>
              <c:numCache>
                <c:formatCode>_(* #,##0_);_(* \(#,##0\);_(* "-"??_);_(@_)</c:formatCode>
                <c:ptCount val="7"/>
                <c:pt idx="0">
                  <c:v>3117246</c:v>
                </c:pt>
                <c:pt idx="1">
                  <c:v>5529202</c:v>
                </c:pt>
                <c:pt idx="2">
                  <c:v>11894797</c:v>
                </c:pt>
                <c:pt idx="3">
                  <c:v>7348388</c:v>
                </c:pt>
                <c:pt idx="4">
                  <c:v>5470189</c:v>
                </c:pt>
                <c:pt idx="5">
                  <c:v>3355216</c:v>
                </c:pt>
                <c:pt idx="6">
                  <c:v>36715038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AB5-479B-A80F-533049746B12}"/>
            </c:ext>
          </c:extLst>
        </c:ser>
        <c:ser>
          <c:idx val="14"/>
          <c:order val="14"/>
          <c:tx>
            <c:strRef>
              <c:f>Graph!$P$34</c:f>
              <c:strCache>
                <c:ptCount val="1"/>
                <c:pt idx="0">
                  <c:v>3/15/2021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Graph!$A$35:$A$41</c:f>
              <c:strCache>
                <c:ptCount val="7"/>
                <c:pt idx="0">
                  <c:v>Barisal</c:v>
                </c:pt>
                <c:pt idx="1">
                  <c:v>Faridpur</c:v>
                </c:pt>
                <c:pt idx="2">
                  <c:v>Khulna</c:v>
                </c:pt>
                <c:pt idx="3">
                  <c:v>Kushtia</c:v>
                </c:pt>
                <c:pt idx="4">
                  <c:v>Rajshahi</c:v>
                </c:pt>
                <c:pt idx="5">
                  <c:v>Rangpur</c:v>
                </c:pt>
                <c:pt idx="6">
                  <c:v>Cluster</c:v>
                </c:pt>
              </c:strCache>
            </c:strRef>
          </c:cat>
          <c:val>
            <c:numRef>
              <c:f>Graph!$P$35:$P$41</c:f>
              <c:numCache>
                <c:formatCode>_(* #,##0_);_(* \(#,##0\);_(* "-"??_);_(@_)</c:formatCode>
                <c:ptCount val="7"/>
                <c:pt idx="0">
                  <c:v>2954769</c:v>
                </c:pt>
                <c:pt idx="1">
                  <c:v>4423956</c:v>
                </c:pt>
                <c:pt idx="2">
                  <c:v>11521038</c:v>
                </c:pt>
                <c:pt idx="3">
                  <c:v>5188883</c:v>
                </c:pt>
                <c:pt idx="4">
                  <c:v>5663201</c:v>
                </c:pt>
                <c:pt idx="5">
                  <c:v>3744246</c:v>
                </c:pt>
                <c:pt idx="6">
                  <c:v>33496093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A8-42EF-8456-153A0898B6C6}"/>
            </c:ext>
          </c:extLst>
        </c:ser>
        <c:ser>
          <c:idx val="15"/>
          <c:order val="15"/>
          <c:tx>
            <c:strRef>
              <c:f>Graph!$Q$34</c:f>
              <c:strCache>
                <c:ptCount val="1"/>
                <c:pt idx="0">
                  <c:v>3/16/2021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Graph!$A$35:$A$41</c:f>
              <c:strCache>
                <c:ptCount val="7"/>
                <c:pt idx="0">
                  <c:v>Barisal</c:v>
                </c:pt>
                <c:pt idx="1">
                  <c:v>Faridpur</c:v>
                </c:pt>
                <c:pt idx="2">
                  <c:v>Khulna</c:v>
                </c:pt>
                <c:pt idx="3">
                  <c:v>Kushtia</c:v>
                </c:pt>
                <c:pt idx="4">
                  <c:v>Rajshahi</c:v>
                </c:pt>
                <c:pt idx="5">
                  <c:v>Rangpur</c:v>
                </c:pt>
                <c:pt idx="6">
                  <c:v>Cluster</c:v>
                </c:pt>
              </c:strCache>
            </c:strRef>
          </c:cat>
          <c:val>
            <c:numRef>
              <c:f>Graph!$Q$35:$Q$41</c:f>
              <c:numCache>
                <c:formatCode>_(* #,##0_);_(* \(#,##0\);_(* "-"??_);_(@_)</c:formatCode>
                <c:ptCount val="7"/>
                <c:pt idx="0">
                  <c:v>2821865</c:v>
                </c:pt>
                <c:pt idx="1">
                  <c:v>4900789</c:v>
                </c:pt>
                <c:pt idx="2">
                  <c:v>13997127</c:v>
                </c:pt>
                <c:pt idx="3">
                  <c:v>8837122</c:v>
                </c:pt>
                <c:pt idx="4">
                  <c:v>2962480</c:v>
                </c:pt>
                <c:pt idx="5">
                  <c:v>3822780</c:v>
                </c:pt>
                <c:pt idx="6">
                  <c:v>37342163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25E-4131-9B22-D0BFF7395C31}"/>
            </c:ext>
          </c:extLst>
        </c:ser>
        <c:ser>
          <c:idx val="16"/>
          <c:order val="16"/>
          <c:tx>
            <c:strRef>
              <c:f>Graph!$R$34</c:f>
              <c:strCache>
                <c:ptCount val="1"/>
                <c:pt idx="0">
                  <c:v>3/17/2021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Graph!$A$35:$A$41</c:f>
              <c:strCache>
                <c:ptCount val="7"/>
                <c:pt idx="0">
                  <c:v>Barisal</c:v>
                </c:pt>
                <c:pt idx="1">
                  <c:v>Faridpur</c:v>
                </c:pt>
                <c:pt idx="2">
                  <c:v>Khulna</c:v>
                </c:pt>
                <c:pt idx="3">
                  <c:v>Kushtia</c:v>
                </c:pt>
                <c:pt idx="4">
                  <c:v>Rajshahi</c:v>
                </c:pt>
                <c:pt idx="5">
                  <c:v>Rangpur</c:v>
                </c:pt>
                <c:pt idx="6">
                  <c:v>Cluster</c:v>
                </c:pt>
              </c:strCache>
            </c:strRef>
          </c:cat>
          <c:val>
            <c:numRef>
              <c:f>Graph!$R$35:$R$41</c:f>
              <c:numCache>
                <c:formatCode>_(* #,##0_);_(* \(#,##0\);_(* "-"??_);_(@_)</c:formatCode>
                <c:ptCount val="7"/>
                <c:pt idx="0">
                  <c:v>3602233</c:v>
                </c:pt>
                <c:pt idx="1">
                  <c:v>4413375</c:v>
                </c:pt>
                <c:pt idx="2">
                  <c:v>12423757</c:v>
                </c:pt>
                <c:pt idx="3">
                  <c:v>3904247</c:v>
                </c:pt>
                <c:pt idx="4">
                  <c:v>1858631</c:v>
                </c:pt>
                <c:pt idx="5">
                  <c:v>3755007</c:v>
                </c:pt>
                <c:pt idx="6">
                  <c:v>29957250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25E-4131-9B22-D0BFF7395C31}"/>
            </c:ext>
          </c:extLst>
        </c:ser>
        <c:ser>
          <c:idx val="17"/>
          <c:order val="17"/>
          <c:tx>
            <c:strRef>
              <c:f>Graph!$S$34</c:f>
              <c:strCache>
                <c:ptCount val="1"/>
                <c:pt idx="0">
                  <c:v>3/18/2021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Graph!$A$35:$A$41</c:f>
              <c:strCache>
                <c:ptCount val="7"/>
                <c:pt idx="0">
                  <c:v>Barisal</c:v>
                </c:pt>
                <c:pt idx="1">
                  <c:v>Faridpur</c:v>
                </c:pt>
                <c:pt idx="2">
                  <c:v>Khulna</c:v>
                </c:pt>
                <c:pt idx="3">
                  <c:v>Kushtia</c:v>
                </c:pt>
                <c:pt idx="4">
                  <c:v>Rajshahi</c:v>
                </c:pt>
                <c:pt idx="5">
                  <c:v>Rangpur</c:v>
                </c:pt>
                <c:pt idx="6">
                  <c:v>Cluster</c:v>
                </c:pt>
              </c:strCache>
            </c:strRef>
          </c:cat>
          <c:val>
            <c:numRef>
              <c:f>Graph!$S$35:$S$41</c:f>
              <c:numCache>
                <c:formatCode>_(* #,##0_);_(* \(#,##0\);_(* "-"??_);_(@_)</c:formatCode>
                <c:ptCount val="7"/>
                <c:pt idx="0">
                  <c:v>8731564</c:v>
                </c:pt>
                <c:pt idx="1">
                  <c:v>14536036</c:v>
                </c:pt>
                <c:pt idx="2">
                  <c:v>32479327</c:v>
                </c:pt>
                <c:pt idx="3">
                  <c:v>12210740</c:v>
                </c:pt>
                <c:pt idx="4">
                  <c:v>8758284</c:v>
                </c:pt>
                <c:pt idx="5">
                  <c:v>11548350</c:v>
                </c:pt>
                <c:pt idx="6">
                  <c:v>88264301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C25E-4131-9B22-D0BFF7395C31}"/>
            </c:ext>
          </c:extLst>
        </c:ser>
        <c:ser>
          <c:idx val="18"/>
          <c:order val="18"/>
          <c:tx>
            <c:strRef>
              <c:f>Graph!$T$34</c:f>
              <c:strCache>
                <c:ptCount val="1"/>
                <c:pt idx="0">
                  <c:v>3/19/2021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cat>
            <c:strRef>
              <c:f>Graph!$A$35:$A$41</c:f>
              <c:strCache>
                <c:ptCount val="7"/>
                <c:pt idx="0">
                  <c:v>Barisal</c:v>
                </c:pt>
                <c:pt idx="1">
                  <c:v>Faridpur</c:v>
                </c:pt>
                <c:pt idx="2">
                  <c:v>Khulna</c:v>
                </c:pt>
                <c:pt idx="3">
                  <c:v>Kushtia</c:v>
                </c:pt>
                <c:pt idx="4">
                  <c:v>Rajshahi</c:v>
                </c:pt>
                <c:pt idx="5">
                  <c:v>Rangpur</c:v>
                </c:pt>
                <c:pt idx="6">
                  <c:v>Cluster</c:v>
                </c:pt>
              </c:strCache>
            </c:strRef>
          </c:cat>
          <c:val>
            <c:numRef>
              <c:f>Graph!$T$35:$T$41</c:f>
              <c:numCache>
                <c:formatCode>_(* #,##0_);_(* \(#,##0\);_(* "-"??_);_(@_)</c:formatCode>
                <c:ptCount val="7"/>
                <c:pt idx="0">
                  <c:v>87777</c:v>
                </c:pt>
                <c:pt idx="1">
                  <c:v>219958</c:v>
                </c:pt>
                <c:pt idx="2">
                  <c:v>92070</c:v>
                </c:pt>
                <c:pt idx="3">
                  <c:v>36394</c:v>
                </c:pt>
                <c:pt idx="4">
                  <c:v>189976</c:v>
                </c:pt>
                <c:pt idx="5">
                  <c:v>18663</c:v>
                </c:pt>
                <c:pt idx="6">
                  <c:v>644838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C25E-4131-9B22-D0BFF7395C31}"/>
            </c:ext>
          </c:extLst>
        </c:ser>
        <c:ser>
          <c:idx val="19"/>
          <c:order val="19"/>
          <c:tx>
            <c:strRef>
              <c:f>Graph!$U$34</c:f>
              <c:strCache>
                <c:ptCount val="1"/>
                <c:pt idx="0">
                  <c:v>3/20/2021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Graph!$A$35:$A$41</c:f>
              <c:strCache>
                <c:ptCount val="7"/>
                <c:pt idx="0">
                  <c:v>Barisal</c:v>
                </c:pt>
                <c:pt idx="1">
                  <c:v>Faridpur</c:v>
                </c:pt>
                <c:pt idx="2">
                  <c:v>Khulna</c:v>
                </c:pt>
                <c:pt idx="3">
                  <c:v>Kushtia</c:v>
                </c:pt>
                <c:pt idx="4">
                  <c:v>Rajshahi</c:v>
                </c:pt>
                <c:pt idx="5">
                  <c:v>Rangpur</c:v>
                </c:pt>
                <c:pt idx="6">
                  <c:v>Cluster</c:v>
                </c:pt>
              </c:strCache>
            </c:strRef>
          </c:cat>
          <c:val>
            <c:numRef>
              <c:f>Graph!$U$35:$U$41</c:f>
              <c:numCache>
                <c:formatCode>_(* #,##0_);_(* \(#,##0\);_(* "-"??_);_(@_)</c:formatCode>
                <c:ptCount val="7"/>
                <c:pt idx="0">
                  <c:v>7125157</c:v>
                </c:pt>
                <c:pt idx="1">
                  <c:v>10562393</c:v>
                </c:pt>
                <c:pt idx="2">
                  <c:v>23266453</c:v>
                </c:pt>
                <c:pt idx="3">
                  <c:v>10698794</c:v>
                </c:pt>
                <c:pt idx="4">
                  <c:v>8851266</c:v>
                </c:pt>
                <c:pt idx="5">
                  <c:v>6796667</c:v>
                </c:pt>
                <c:pt idx="6">
                  <c:v>67300730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C25E-4131-9B22-D0BFF7395C31}"/>
            </c:ext>
          </c:extLst>
        </c:ser>
        <c:ser>
          <c:idx val="20"/>
          <c:order val="20"/>
          <c:tx>
            <c:strRef>
              <c:f>Graph!$V$34</c:f>
              <c:strCache>
                <c:ptCount val="1"/>
                <c:pt idx="0">
                  <c:v>3/21/2021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Graph!$A$35:$A$41</c:f>
              <c:strCache>
                <c:ptCount val="7"/>
                <c:pt idx="0">
                  <c:v>Barisal</c:v>
                </c:pt>
                <c:pt idx="1">
                  <c:v>Faridpur</c:v>
                </c:pt>
                <c:pt idx="2">
                  <c:v>Khulna</c:v>
                </c:pt>
                <c:pt idx="3">
                  <c:v>Kushtia</c:v>
                </c:pt>
                <c:pt idx="4">
                  <c:v>Rajshahi</c:v>
                </c:pt>
                <c:pt idx="5">
                  <c:v>Rangpur</c:v>
                </c:pt>
                <c:pt idx="6">
                  <c:v>Cluster</c:v>
                </c:pt>
              </c:strCache>
            </c:strRef>
          </c:cat>
          <c:val>
            <c:numRef>
              <c:f>Graph!$V$35:$V$41</c:f>
              <c:numCache>
                <c:formatCode>_(* #,##0_);_(* \(#,##0\);_(* "-"??_);_(@_)</c:formatCode>
                <c:ptCount val="7"/>
                <c:pt idx="0">
                  <c:v>1850536</c:v>
                </c:pt>
                <c:pt idx="1">
                  <c:v>3252681</c:v>
                </c:pt>
                <c:pt idx="2">
                  <c:v>8286328</c:v>
                </c:pt>
                <c:pt idx="3">
                  <c:v>4756650</c:v>
                </c:pt>
                <c:pt idx="4">
                  <c:v>2566244</c:v>
                </c:pt>
                <c:pt idx="5">
                  <c:v>2632341</c:v>
                </c:pt>
                <c:pt idx="6">
                  <c:v>23344780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AA6-4B82-BD89-3D370181500B}"/>
            </c:ext>
          </c:extLst>
        </c:ser>
        <c:ser>
          <c:idx val="21"/>
          <c:order val="21"/>
          <c:tx>
            <c:strRef>
              <c:f>Graph!$W$34</c:f>
              <c:strCache>
                <c:ptCount val="1"/>
                <c:pt idx="0">
                  <c:v>3/22/2021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Graph!$A$35:$A$41</c:f>
              <c:strCache>
                <c:ptCount val="7"/>
                <c:pt idx="0">
                  <c:v>Barisal</c:v>
                </c:pt>
                <c:pt idx="1">
                  <c:v>Faridpur</c:v>
                </c:pt>
                <c:pt idx="2">
                  <c:v>Khulna</c:v>
                </c:pt>
                <c:pt idx="3">
                  <c:v>Kushtia</c:v>
                </c:pt>
                <c:pt idx="4">
                  <c:v>Rajshahi</c:v>
                </c:pt>
                <c:pt idx="5">
                  <c:v>Rangpur</c:v>
                </c:pt>
                <c:pt idx="6">
                  <c:v>Cluster</c:v>
                </c:pt>
              </c:strCache>
            </c:strRef>
          </c:cat>
          <c:val>
            <c:numRef>
              <c:f>Graph!$W$35:$W$41</c:f>
              <c:numCache>
                <c:formatCode>_(* #,##0_);_(* \(#,##0\);_(* "-"??_);_(@_)</c:formatCode>
                <c:ptCount val="7"/>
                <c:pt idx="0">
                  <c:v>2298989</c:v>
                </c:pt>
                <c:pt idx="1">
                  <c:v>2988599</c:v>
                </c:pt>
                <c:pt idx="2">
                  <c:v>8111002</c:v>
                </c:pt>
                <c:pt idx="3">
                  <c:v>4583588</c:v>
                </c:pt>
                <c:pt idx="4">
                  <c:v>3071904</c:v>
                </c:pt>
                <c:pt idx="5">
                  <c:v>2376179</c:v>
                </c:pt>
                <c:pt idx="6">
                  <c:v>23430261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AA6-4B82-BD89-3D370181500B}"/>
            </c:ext>
          </c:extLst>
        </c:ser>
        <c:ser>
          <c:idx val="22"/>
          <c:order val="22"/>
          <c:tx>
            <c:strRef>
              <c:f>Graph!$X$34</c:f>
              <c:strCache>
                <c:ptCount val="1"/>
                <c:pt idx="0">
                  <c:v>3/23/2021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Graph!$A$35:$A$41</c:f>
              <c:strCache>
                <c:ptCount val="7"/>
                <c:pt idx="0">
                  <c:v>Barisal</c:v>
                </c:pt>
                <c:pt idx="1">
                  <c:v>Faridpur</c:v>
                </c:pt>
                <c:pt idx="2">
                  <c:v>Khulna</c:v>
                </c:pt>
                <c:pt idx="3">
                  <c:v>Kushtia</c:v>
                </c:pt>
                <c:pt idx="4">
                  <c:v>Rajshahi</c:v>
                </c:pt>
                <c:pt idx="5">
                  <c:v>Rangpur</c:v>
                </c:pt>
                <c:pt idx="6">
                  <c:v>Cluster</c:v>
                </c:pt>
              </c:strCache>
            </c:strRef>
          </c:cat>
          <c:val>
            <c:numRef>
              <c:f>Graph!$X$35:$X$41</c:f>
              <c:numCache>
                <c:formatCode>_(* #,##0_);_(* \(#,##0\);_(* "-"??_);_(@_)</c:formatCode>
                <c:ptCount val="7"/>
                <c:pt idx="0">
                  <c:v>2479824</c:v>
                </c:pt>
                <c:pt idx="1">
                  <c:v>3998634</c:v>
                </c:pt>
                <c:pt idx="2">
                  <c:v>11096495</c:v>
                </c:pt>
                <c:pt idx="3">
                  <c:v>4161033</c:v>
                </c:pt>
                <c:pt idx="4">
                  <c:v>2607455</c:v>
                </c:pt>
                <c:pt idx="5">
                  <c:v>3002184</c:v>
                </c:pt>
                <c:pt idx="6">
                  <c:v>27345625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0AA6-4B82-BD89-3D370181500B}"/>
            </c:ext>
          </c:extLst>
        </c:ser>
        <c:ser>
          <c:idx val="23"/>
          <c:order val="23"/>
          <c:tx>
            <c:strRef>
              <c:f>Graph!$Y$34</c:f>
              <c:strCache>
                <c:ptCount val="1"/>
                <c:pt idx="0">
                  <c:v>3/24/2021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Graph!$A$35:$A$41</c:f>
              <c:strCache>
                <c:ptCount val="7"/>
                <c:pt idx="0">
                  <c:v>Barisal</c:v>
                </c:pt>
                <c:pt idx="1">
                  <c:v>Faridpur</c:v>
                </c:pt>
                <c:pt idx="2">
                  <c:v>Khulna</c:v>
                </c:pt>
                <c:pt idx="3">
                  <c:v>Kushtia</c:v>
                </c:pt>
                <c:pt idx="4">
                  <c:v>Rajshahi</c:v>
                </c:pt>
                <c:pt idx="5">
                  <c:v>Rangpur</c:v>
                </c:pt>
                <c:pt idx="6">
                  <c:v>Cluster</c:v>
                </c:pt>
              </c:strCache>
            </c:strRef>
          </c:cat>
          <c:val>
            <c:numRef>
              <c:f>Graph!$Y$35:$Y$41</c:f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331-4929-B3A3-36144F969D9B}"/>
            </c:ext>
          </c:extLst>
        </c:ser>
        <c:ser>
          <c:idx val="24"/>
          <c:order val="24"/>
          <c:tx>
            <c:strRef>
              <c:f>Graph!$Z$34</c:f>
              <c:strCache>
                <c:ptCount val="1"/>
                <c:pt idx="0">
                  <c:v>3/25/2021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Graph!$A$35:$A$41</c:f>
              <c:strCache>
                <c:ptCount val="7"/>
                <c:pt idx="0">
                  <c:v>Barisal</c:v>
                </c:pt>
                <c:pt idx="1">
                  <c:v>Faridpur</c:v>
                </c:pt>
                <c:pt idx="2">
                  <c:v>Khulna</c:v>
                </c:pt>
                <c:pt idx="3">
                  <c:v>Kushtia</c:v>
                </c:pt>
                <c:pt idx="4">
                  <c:v>Rajshahi</c:v>
                </c:pt>
                <c:pt idx="5">
                  <c:v>Rangpur</c:v>
                </c:pt>
                <c:pt idx="6">
                  <c:v>Cluster</c:v>
                </c:pt>
              </c:strCache>
            </c:strRef>
          </c:cat>
          <c:val>
            <c:numRef>
              <c:f>Graph!$Z$35:$Z$41</c:f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39-4D5E-AC65-705EB128E5F9}"/>
            </c:ext>
          </c:extLst>
        </c:ser>
        <c:ser>
          <c:idx val="25"/>
          <c:order val="25"/>
          <c:tx>
            <c:strRef>
              <c:f>Graph!$AA$34</c:f>
              <c:strCache>
                <c:ptCount val="1"/>
                <c:pt idx="0">
                  <c:v>3/26/2021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Graph!$A$35:$A$41</c:f>
              <c:strCache>
                <c:ptCount val="7"/>
                <c:pt idx="0">
                  <c:v>Barisal</c:v>
                </c:pt>
                <c:pt idx="1">
                  <c:v>Faridpur</c:v>
                </c:pt>
                <c:pt idx="2">
                  <c:v>Khulna</c:v>
                </c:pt>
                <c:pt idx="3">
                  <c:v>Kushtia</c:v>
                </c:pt>
                <c:pt idx="4">
                  <c:v>Rajshahi</c:v>
                </c:pt>
                <c:pt idx="5">
                  <c:v>Rangpur</c:v>
                </c:pt>
                <c:pt idx="6">
                  <c:v>Cluster</c:v>
                </c:pt>
              </c:strCache>
            </c:strRef>
          </c:cat>
          <c:val>
            <c:numRef>
              <c:f>Graph!$AA$35:$AA$41</c:f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939-4D5E-AC65-705EB128E5F9}"/>
            </c:ext>
          </c:extLst>
        </c:ser>
        <c:ser>
          <c:idx val="26"/>
          <c:order val="26"/>
          <c:tx>
            <c:strRef>
              <c:f>Graph!$AB$34</c:f>
              <c:strCache>
                <c:ptCount val="1"/>
                <c:pt idx="0">
                  <c:v>3/27/2021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Graph!$A$35:$A$41</c:f>
              <c:strCache>
                <c:ptCount val="7"/>
                <c:pt idx="0">
                  <c:v>Barisal</c:v>
                </c:pt>
                <c:pt idx="1">
                  <c:v>Faridpur</c:v>
                </c:pt>
                <c:pt idx="2">
                  <c:v>Khulna</c:v>
                </c:pt>
                <c:pt idx="3">
                  <c:v>Kushtia</c:v>
                </c:pt>
                <c:pt idx="4">
                  <c:v>Rajshahi</c:v>
                </c:pt>
                <c:pt idx="5">
                  <c:v>Rangpur</c:v>
                </c:pt>
                <c:pt idx="6">
                  <c:v>Cluster</c:v>
                </c:pt>
              </c:strCache>
            </c:strRef>
          </c:cat>
          <c:val>
            <c:numRef>
              <c:f>Graph!$AB$35:$AB$41</c:f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3939-4D5E-AC65-705EB128E5F9}"/>
            </c:ext>
          </c:extLst>
        </c:ser>
        <c:ser>
          <c:idx val="27"/>
          <c:order val="27"/>
          <c:tx>
            <c:strRef>
              <c:f>Graph!$AC$34</c:f>
              <c:strCache>
                <c:ptCount val="1"/>
                <c:pt idx="0">
                  <c:v>3/28/2021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Graph!$A$35:$A$41</c:f>
              <c:strCache>
                <c:ptCount val="7"/>
                <c:pt idx="0">
                  <c:v>Barisal</c:v>
                </c:pt>
                <c:pt idx="1">
                  <c:v>Faridpur</c:v>
                </c:pt>
                <c:pt idx="2">
                  <c:v>Khulna</c:v>
                </c:pt>
                <c:pt idx="3">
                  <c:v>Kushtia</c:v>
                </c:pt>
                <c:pt idx="4">
                  <c:v>Rajshahi</c:v>
                </c:pt>
                <c:pt idx="5">
                  <c:v>Rangpur</c:v>
                </c:pt>
                <c:pt idx="6">
                  <c:v>Cluster</c:v>
                </c:pt>
              </c:strCache>
            </c:strRef>
          </c:cat>
          <c:val>
            <c:numRef>
              <c:f>Graph!$AC$35:$AC$41</c:f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334-4A04-BB0E-47FAE34CCD3D}"/>
            </c:ext>
          </c:extLst>
        </c:ser>
        <c:ser>
          <c:idx val="28"/>
          <c:order val="28"/>
          <c:tx>
            <c:strRef>
              <c:f>Graph!$AD$34</c:f>
              <c:strCache>
                <c:ptCount val="1"/>
                <c:pt idx="0">
                  <c:v>3/29/2021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Graph!$A$35:$A$41</c:f>
              <c:strCache>
                <c:ptCount val="7"/>
                <c:pt idx="0">
                  <c:v>Barisal</c:v>
                </c:pt>
                <c:pt idx="1">
                  <c:v>Faridpur</c:v>
                </c:pt>
                <c:pt idx="2">
                  <c:v>Khulna</c:v>
                </c:pt>
                <c:pt idx="3">
                  <c:v>Kushtia</c:v>
                </c:pt>
                <c:pt idx="4">
                  <c:v>Rajshahi</c:v>
                </c:pt>
                <c:pt idx="5">
                  <c:v>Rangpur</c:v>
                </c:pt>
                <c:pt idx="6">
                  <c:v>Cluster</c:v>
                </c:pt>
              </c:strCache>
            </c:strRef>
          </c:cat>
          <c:val>
            <c:numRef>
              <c:f>Graph!$AD$35:$AD$41</c:f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374-43E4-A1D7-6C581A45F4CB}"/>
            </c:ext>
          </c:extLst>
        </c:ser>
        <c:ser>
          <c:idx val="29"/>
          <c:order val="29"/>
          <c:tx>
            <c:strRef>
              <c:f>Graph!$AE$34</c:f>
              <c:strCache>
                <c:ptCount val="1"/>
                <c:pt idx="0">
                  <c:v>3/30/2021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Graph!$A$35:$A$41</c:f>
              <c:strCache>
                <c:ptCount val="7"/>
                <c:pt idx="0">
                  <c:v>Barisal</c:v>
                </c:pt>
                <c:pt idx="1">
                  <c:v>Faridpur</c:v>
                </c:pt>
                <c:pt idx="2">
                  <c:v>Khulna</c:v>
                </c:pt>
                <c:pt idx="3">
                  <c:v>Kushtia</c:v>
                </c:pt>
                <c:pt idx="4">
                  <c:v>Rajshahi</c:v>
                </c:pt>
                <c:pt idx="5">
                  <c:v>Rangpur</c:v>
                </c:pt>
                <c:pt idx="6">
                  <c:v>Cluster</c:v>
                </c:pt>
              </c:strCache>
            </c:strRef>
          </c:cat>
          <c:val>
            <c:numRef>
              <c:f>Graph!$AE$35:$AE$41</c:f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142-4088-8BA0-51A1FA3D0E6F}"/>
            </c:ext>
          </c:extLst>
        </c:ser>
        <c:ser>
          <c:idx val="30"/>
          <c:order val="30"/>
          <c:tx>
            <c:strRef>
              <c:f>Graph!$AF$34</c:f>
              <c:strCache>
                <c:ptCount val="1"/>
                <c:pt idx="0">
                  <c:v>3/31/2021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dLbls>
            <c:dLbl>
              <c:idx val="6"/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C45-469A-851B-8495064E6EB4}"/>
                </c:ext>
              </c:extLst>
            </c:dLbl>
            <c:delete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Graph!$AF$35:$AF$41</c:f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C45-469A-851B-8495064E6EB4}"/>
            </c:ext>
          </c:extLst>
        </c:ser>
        <c:gapWidth val="219"/>
        <c:overlap val="-27"/>
        <c:axId val="160491392"/>
        <c:axId val="160492928"/>
      </c:barChart>
      <c:catAx>
        <c:axId val="160491392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492928"/>
        <c:crosses val="autoZero"/>
        <c:auto val="1"/>
        <c:lblAlgn val="ctr"/>
        <c:lblOffset val="100"/>
      </c:catAx>
      <c:valAx>
        <c:axId val="160492928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tickLblPos val="nextTo"/>
        <c:crossAx val="160491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5"/>
          <c:y val="0.9032045225116091"/>
          <c:w val="0.9"/>
          <c:h val="7.4118162155656683E-2"/>
        </c:manualLayout>
      </c:layout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Tertiary</a:t>
            </a:r>
          </a:p>
        </c:rich>
      </c:tx>
      <c:spPr>
        <a:noFill/>
        <a:ln>
          <a:noFill/>
        </a:ln>
        <a:effectLst/>
      </c:spPr>
    </c:title>
    <c:plotArea>
      <c:layout>
        <c:manualLayout>
          <c:layoutTarget val="inner"/>
          <c:xMode val="edge"/>
          <c:yMode val="edge"/>
          <c:x val="3.4722222222222229E-3"/>
          <c:y val="0.20980802399700041"/>
          <c:w val="0.99479166666666663"/>
          <c:h val="0.62781514810648675"/>
        </c:manualLayout>
      </c:layout>
      <c:barChart>
        <c:barDir val="col"/>
        <c:grouping val="clustered"/>
        <c:ser>
          <c:idx val="0"/>
          <c:order val="0"/>
          <c:tx>
            <c:strRef>
              <c:f>Graph!$B$50</c:f>
              <c:strCache>
                <c:ptCount val="1"/>
                <c:pt idx="0">
                  <c:v>3/1/2021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Graph!$A$51:$A$57</c:f>
              <c:strCache>
                <c:ptCount val="7"/>
                <c:pt idx="0">
                  <c:v>Barisal</c:v>
                </c:pt>
                <c:pt idx="1">
                  <c:v>Faridpur</c:v>
                </c:pt>
                <c:pt idx="2">
                  <c:v>Khulna</c:v>
                </c:pt>
                <c:pt idx="3">
                  <c:v>Kushtia</c:v>
                </c:pt>
                <c:pt idx="4">
                  <c:v>Rajshahi</c:v>
                </c:pt>
                <c:pt idx="5">
                  <c:v>Rangpur</c:v>
                </c:pt>
                <c:pt idx="6">
                  <c:v>Cluster</c:v>
                </c:pt>
              </c:strCache>
            </c:strRef>
          </c:cat>
          <c:val>
            <c:numRef>
              <c:f>Graph!$B$51:$B$57</c:f>
              <c:numCache>
                <c:formatCode>_(* #,##0_);_(* \(#,##0\);_(* "-"??_);_(@_)</c:formatCode>
                <c:ptCount val="7"/>
                <c:pt idx="0">
                  <c:v>3376793</c:v>
                </c:pt>
                <c:pt idx="1">
                  <c:v>5110959</c:v>
                </c:pt>
                <c:pt idx="2">
                  <c:v>12743328</c:v>
                </c:pt>
                <c:pt idx="3">
                  <c:v>5411187</c:v>
                </c:pt>
                <c:pt idx="4">
                  <c:v>3782274</c:v>
                </c:pt>
                <c:pt idx="5">
                  <c:v>3875145</c:v>
                </c:pt>
                <c:pt idx="6">
                  <c:v>34299686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01D-452E-BFCE-4173F8144252}"/>
            </c:ext>
          </c:extLst>
        </c:ser>
        <c:ser>
          <c:idx val="1"/>
          <c:order val="1"/>
          <c:tx>
            <c:strRef>
              <c:f>Graph!$C$50</c:f>
              <c:strCache>
                <c:ptCount val="1"/>
                <c:pt idx="0">
                  <c:v>3/2/2021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Graph!$A$51:$A$57</c:f>
              <c:strCache>
                <c:ptCount val="7"/>
                <c:pt idx="0">
                  <c:v>Barisal</c:v>
                </c:pt>
                <c:pt idx="1">
                  <c:v>Faridpur</c:v>
                </c:pt>
                <c:pt idx="2">
                  <c:v>Khulna</c:v>
                </c:pt>
                <c:pt idx="3">
                  <c:v>Kushtia</c:v>
                </c:pt>
                <c:pt idx="4">
                  <c:v>Rajshahi</c:v>
                </c:pt>
                <c:pt idx="5">
                  <c:v>Rangpur</c:v>
                </c:pt>
                <c:pt idx="6">
                  <c:v>Cluster</c:v>
                </c:pt>
              </c:strCache>
            </c:strRef>
          </c:cat>
          <c:val>
            <c:numRef>
              <c:f>Graph!$C$51:$C$57</c:f>
              <c:numCache>
                <c:formatCode>_(* #,##0_);_(* \(#,##0\);_(* "-"??_);_(@_)</c:formatCode>
                <c:ptCount val="7"/>
                <c:pt idx="0">
                  <c:v>3665270</c:v>
                </c:pt>
                <c:pt idx="1">
                  <c:v>5330638</c:v>
                </c:pt>
                <c:pt idx="2">
                  <c:v>13366809</c:v>
                </c:pt>
                <c:pt idx="3">
                  <c:v>5651207</c:v>
                </c:pt>
                <c:pt idx="4">
                  <c:v>3960288</c:v>
                </c:pt>
                <c:pt idx="5">
                  <c:v>4108000</c:v>
                </c:pt>
                <c:pt idx="6">
                  <c:v>36082212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801D-452E-BFCE-4173F8144252}"/>
            </c:ext>
          </c:extLst>
        </c:ser>
        <c:ser>
          <c:idx val="2"/>
          <c:order val="2"/>
          <c:tx>
            <c:strRef>
              <c:f>Graph!$D$50</c:f>
              <c:strCache>
                <c:ptCount val="1"/>
                <c:pt idx="0">
                  <c:v>3/3/2021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Graph!$A$51:$A$57</c:f>
              <c:strCache>
                <c:ptCount val="7"/>
                <c:pt idx="0">
                  <c:v>Barisal</c:v>
                </c:pt>
                <c:pt idx="1">
                  <c:v>Faridpur</c:v>
                </c:pt>
                <c:pt idx="2">
                  <c:v>Khulna</c:v>
                </c:pt>
                <c:pt idx="3">
                  <c:v>Kushtia</c:v>
                </c:pt>
                <c:pt idx="4">
                  <c:v>Rajshahi</c:v>
                </c:pt>
                <c:pt idx="5">
                  <c:v>Rangpur</c:v>
                </c:pt>
                <c:pt idx="6">
                  <c:v>Cluster</c:v>
                </c:pt>
              </c:strCache>
            </c:strRef>
          </c:cat>
          <c:val>
            <c:numRef>
              <c:f>Graph!$D$51:$D$57</c:f>
              <c:numCache>
                <c:formatCode>_(* #,##0_);_(* \(#,##0\);_(* "-"??_);_(@_)</c:formatCode>
                <c:ptCount val="7"/>
                <c:pt idx="0">
                  <c:v>3629261</c:v>
                </c:pt>
                <c:pt idx="1">
                  <c:v>5397817</c:v>
                </c:pt>
                <c:pt idx="2">
                  <c:v>13373530</c:v>
                </c:pt>
                <c:pt idx="3">
                  <c:v>5790816</c:v>
                </c:pt>
                <c:pt idx="4">
                  <c:v>3951008</c:v>
                </c:pt>
                <c:pt idx="5">
                  <c:v>4178030</c:v>
                </c:pt>
                <c:pt idx="6">
                  <c:v>36320462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8B9-41E1-A263-190642DA5BF2}"/>
            </c:ext>
          </c:extLst>
        </c:ser>
        <c:ser>
          <c:idx val="3"/>
          <c:order val="3"/>
          <c:tx>
            <c:strRef>
              <c:f>Graph!$E$50</c:f>
              <c:strCache>
                <c:ptCount val="1"/>
                <c:pt idx="0">
                  <c:v>3/4/2021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Graph!$A$51:$A$57</c:f>
              <c:strCache>
                <c:ptCount val="7"/>
                <c:pt idx="0">
                  <c:v>Barisal</c:v>
                </c:pt>
                <c:pt idx="1">
                  <c:v>Faridpur</c:v>
                </c:pt>
                <c:pt idx="2">
                  <c:v>Khulna</c:v>
                </c:pt>
                <c:pt idx="3">
                  <c:v>Kushtia</c:v>
                </c:pt>
                <c:pt idx="4">
                  <c:v>Rajshahi</c:v>
                </c:pt>
                <c:pt idx="5">
                  <c:v>Rangpur</c:v>
                </c:pt>
                <c:pt idx="6">
                  <c:v>Cluster</c:v>
                </c:pt>
              </c:strCache>
            </c:strRef>
          </c:cat>
          <c:val>
            <c:numRef>
              <c:f>Graph!$E$51:$E$57</c:f>
              <c:numCache>
                <c:formatCode>_(* #,##0_);_(* \(#,##0\);_(* "-"??_);_(@_)</c:formatCode>
                <c:ptCount val="7"/>
                <c:pt idx="0">
                  <c:v>3448911</c:v>
                </c:pt>
                <c:pt idx="1">
                  <c:v>5313943</c:v>
                </c:pt>
                <c:pt idx="2">
                  <c:v>13206529</c:v>
                </c:pt>
                <c:pt idx="3">
                  <c:v>5675088</c:v>
                </c:pt>
                <c:pt idx="4">
                  <c:v>3969401</c:v>
                </c:pt>
                <c:pt idx="5">
                  <c:v>4237432</c:v>
                </c:pt>
                <c:pt idx="6">
                  <c:v>35851304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8B9-41E1-A263-190642DA5BF2}"/>
            </c:ext>
          </c:extLst>
        </c:ser>
        <c:ser>
          <c:idx val="4"/>
          <c:order val="4"/>
          <c:tx>
            <c:strRef>
              <c:f>Graph!$F$50</c:f>
              <c:strCache>
                <c:ptCount val="1"/>
                <c:pt idx="0">
                  <c:v>3/5/2021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Graph!$A$51:$A$57</c:f>
              <c:strCache>
                <c:ptCount val="7"/>
                <c:pt idx="0">
                  <c:v>Barisal</c:v>
                </c:pt>
                <c:pt idx="1">
                  <c:v>Faridpur</c:v>
                </c:pt>
                <c:pt idx="2">
                  <c:v>Khulna</c:v>
                </c:pt>
                <c:pt idx="3">
                  <c:v>Kushtia</c:v>
                </c:pt>
                <c:pt idx="4">
                  <c:v>Rajshahi</c:v>
                </c:pt>
                <c:pt idx="5">
                  <c:v>Rangpur</c:v>
                </c:pt>
                <c:pt idx="6">
                  <c:v>Cluster</c:v>
                </c:pt>
              </c:strCache>
            </c:strRef>
          </c:cat>
          <c:val>
            <c:numRef>
              <c:f>Graph!$F$51:$F$57</c:f>
              <c:numCache>
                <c:formatCode>_(* #,##0_);_(* \(#,##0\);_(* "-"??_);_(@_)</c:formatCode>
                <c:ptCount val="7"/>
                <c:pt idx="0">
                  <c:v>3166627</c:v>
                </c:pt>
                <c:pt idx="1">
                  <c:v>4818250</c:v>
                </c:pt>
                <c:pt idx="2">
                  <c:v>11358529</c:v>
                </c:pt>
                <c:pt idx="3">
                  <c:v>4847657</c:v>
                </c:pt>
                <c:pt idx="4">
                  <c:v>3351003</c:v>
                </c:pt>
                <c:pt idx="5">
                  <c:v>3472533</c:v>
                </c:pt>
                <c:pt idx="6">
                  <c:v>31014599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08B9-41E1-A263-190642DA5BF2}"/>
            </c:ext>
          </c:extLst>
        </c:ser>
        <c:ser>
          <c:idx val="5"/>
          <c:order val="5"/>
          <c:tx>
            <c:strRef>
              <c:f>Graph!$G$50</c:f>
              <c:strCache>
                <c:ptCount val="1"/>
                <c:pt idx="0">
                  <c:v>3/6/2021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Graph!$A$51:$A$57</c:f>
              <c:strCache>
                <c:ptCount val="7"/>
                <c:pt idx="0">
                  <c:v>Barisal</c:v>
                </c:pt>
                <c:pt idx="1">
                  <c:v>Faridpur</c:v>
                </c:pt>
                <c:pt idx="2">
                  <c:v>Khulna</c:v>
                </c:pt>
                <c:pt idx="3">
                  <c:v>Kushtia</c:v>
                </c:pt>
                <c:pt idx="4">
                  <c:v>Rajshahi</c:v>
                </c:pt>
                <c:pt idx="5">
                  <c:v>Rangpur</c:v>
                </c:pt>
                <c:pt idx="6">
                  <c:v>Cluster</c:v>
                </c:pt>
              </c:strCache>
            </c:strRef>
          </c:cat>
          <c:val>
            <c:numRef>
              <c:f>Graph!$G$51:$G$57</c:f>
              <c:numCache>
                <c:formatCode>_(* #,##0_);_(* \(#,##0\);_(* "-"??_);_(@_)</c:formatCode>
                <c:ptCount val="7"/>
                <c:pt idx="0">
                  <c:v>3396293</c:v>
                </c:pt>
                <c:pt idx="1">
                  <c:v>5112850</c:v>
                </c:pt>
                <c:pt idx="2">
                  <c:v>12909199</c:v>
                </c:pt>
                <c:pt idx="3">
                  <c:v>5571898</c:v>
                </c:pt>
                <c:pt idx="4">
                  <c:v>4011352</c:v>
                </c:pt>
                <c:pt idx="5">
                  <c:v>4102114</c:v>
                </c:pt>
                <c:pt idx="6">
                  <c:v>35103706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08B9-41E1-A263-190642DA5BF2}"/>
            </c:ext>
          </c:extLst>
        </c:ser>
        <c:ser>
          <c:idx val="6"/>
          <c:order val="6"/>
          <c:tx>
            <c:strRef>
              <c:f>Graph!$H$50</c:f>
              <c:strCache>
                <c:ptCount val="1"/>
                <c:pt idx="0">
                  <c:v>3/7/2021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Graph!$A$51:$A$57</c:f>
              <c:strCache>
                <c:ptCount val="7"/>
                <c:pt idx="0">
                  <c:v>Barisal</c:v>
                </c:pt>
                <c:pt idx="1">
                  <c:v>Faridpur</c:v>
                </c:pt>
                <c:pt idx="2">
                  <c:v>Khulna</c:v>
                </c:pt>
                <c:pt idx="3">
                  <c:v>Kushtia</c:v>
                </c:pt>
                <c:pt idx="4">
                  <c:v>Rajshahi</c:v>
                </c:pt>
                <c:pt idx="5">
                  <c:v>Rangpur</c:v>
                </c:pt>
                <c:pt idx="6">
                  <c:v>Cluster</c:v>
                </c:pt>
              </c:strCache>
            </c:strRef>
          </c:cat>
          <c:val>
            <c:numRef>
              <c:f>Graph!$H$51:$H$57</c:f>
              <c:numCache>
                <c:formatCode>_(* #,##0_);_(* \(#,##0\);_(* "-"??_);_(@_)</c:formatCode>
                <c:ptCount val="7"/>
                <c:pt idx="0">
                  <c:v>3490614</c:v>
                </c:pt>
                <c:pt idx="1">
                  <c:v>5262878</c:v>
                </c:pt>
                <c:pt idx="2">
                  <c:v>13153906</c:v>
                </c:pt>
                <c:pt idx="3">
                  <c:v>5650564</c:v>
                </c:pt>
                <c:pt idx="4">
                  <c:v>3917190</c:v>
                </c:pt>
                <c:pt idx="5">
                  <c:v>3677917</c:v>
                </c:pt>
                <c:pt idx="6">
                  <c:v>35153069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08B9-41E1-A263-190642DA5BF2}"/>
            </c:ext>
          </c:extLst>
        </c:ser>
        <c:ser>
          <c:idx val="7"/>
          <c:order val="7"/>
          <c:tx>
            <c:strRef>
              <c:f>Graph!$I$50</c:f>
              <c:strCache>
                <c:ptCount val="1"/>
                <c:pt idx="0">
                  <c:v>3/8/2021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Graph!$A$51:$A$57</c:f>
              <c:strCache>
                <c:ptCount val="7"/>
                <c:pt idx="0">
                  <c:v>Barisal</c:v>
                </c:pt>
                <c:pt idx="1">
                  <c:v>Faridpur</c:v>
                </c:pt>
                <c:pt idx="2">
                  <c:v>Khulna</c:v>
                </c:pt>
                <c:pt idx="3">
                  <c:v>Kushtia</c:v>
                </c:pt>
                <c:pt idx="4">
                  <c:v>Rajshahi</c:v>
                </c:pt>
                <c:pt idx="5">
                  <c:v>Rangpur</c:v>
                </c:pt>
                <c:pt idx="6">
                  <c:v>Cluster</c:v>
                </c:pt>
              </c:strCache>
            </c:strRef>
          </c:cat>
          <c:val>
            <c:numRef>
              <c:f>Graph!$I$51:$I$57</c:f>
              <c:numCache>
                <c:formatCode>_(* #,##0_);_(* \(#,##0\);_(* "-"??_);_(@_)</c:formatCode>
                <c:ptCount val="7"/>
                <c:pt idx="0">
                  <c:v>4242146</c:v>
                </c:pt>
                <c:pt idx="1">
                  <c:v>5726955</c:v>
                </c:pt>
                <c:pt idx="2">
                  <c:v>15175946</c:v>
                </c:pt>
                <c:pt idx="3">
                  <c:v>6033168</c:v>
                </c:pt>
                <c:pt idx="4">
                  <c:v>4267236</c:v>
                </c:pt>
                <c:pt idx="5">
                  <c:v>4388868</c:v>
                </c:pt>
                <c:pt idx="6">
                  <c:v>39834319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08B9-41E1-A263-190642DA5BF2}"/>
            </c:ext>
          </c:extLst>
        </c:ser>
        <c:ser>
          <c:idx val="8"/>
          <c:order val="8"/>
          <c:tx>
            <c:strRef>
              <c:f>Graph!$J$50</c:f>
              <c:strCache>
                <c:ptCount val="1"/>
                <c:pt idx="0">
                  <c:v>3/9/2021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Graph!$A$51:$A$57</c:f>
              <c:strCache>
                <c:ptCount val="7"/>
                <c:pt idx="0">
                  <c:v>Barisal</c:v>
                </c:pt>
                <c:pt idx="1">
                  <c:v>Faridpur</c:v>
                </c:pt>
                <c:pt idx="2">
                  <c:v>Khulna</c:v>
                </c:pt>
                <c:pt idx="3">
                  <c:v>Kushtia</c:v>
                </c:pt>
                <c:pt idx="4">
                  <c:v>Rajshahi</c:v>
                </c:pt>
                <c:pt idx="5">
                  <c:v>Rangpur</c:v>
                </c:pt>
                <c:pt idx="6">
                  <c:v>Cluster</c:v>
                </c:pt>
              </c:strCache>
            </c:strRef>
          </c:cat>
          <c:val>
            <c:numRef>
              <c:f>Graph!$J$51:$J$57</c:f>
              <c:numCache>
                <c:formatCode>_(* #,##0_);_(* \(#,##0\);_(* "-"??_);_(@_)</c:formatCode>
                <c:ptCount val="7"/>
                <c:pt idx="0">
                  <c:v>3887830</c:v>
                </c:pt>
                <c:pt idx="1">
                  <c:v>5838670</c:v>
                </c:pt>
                <c:pt idx="2">
                  <c:v>14030493</c:v>
                </c:pt>
                <c:pt idx="3">
                  <c:v>5950683</c:v>
                </c:pt>
                <c:pt idx="4">
                  <c:v>4082903</c:v>
                </c:pt>
                <c:pt idx="5">
                  <c:v>4266004</c:v>
                </c:pt>
                <c:pt idx="6">
                  <c:v>38056583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08B9-41E1-A263-190642DA5BF2}"/>
            </c:ext>
          </c:extLst>
        </c:ser>
        <c:ser>
          <c:idx val="9"/>
          <c:order val="9"/>
          <c:tx>
            <c:strRef>
              <c:f>Graph!$K$50</c:f>
              <c:strCache>
                <c:ptCount val="1"/>
                <c:pt idx="0">
                  <c:v>3/10/2021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Graph!$A$51:$A$57</c:f>
              <c:strCache>
                <c:ptCount val="7"/>
                <c:pt idx="0">
                  <c:v>Barisal</c:v>
                </c:pt>
                <c:pt idx="1">
                  <c:v>Faridpur</c:v>
                </c:pt>
                <c:pt idx="2">
                  <c:v>Khulna</c:v>
                </c:pt>
                <c:pt idx="3">
                  <c:v>Kushtia</c:v>
                </c:pt>
                <c:pt idx="4">
                  <c:v>Rajshahi</c:v>
                </c:pt>
                <c:pt idx="5">
                  <c:v>Rangpur</c:v>
                </c:pt>
                <c:pt idx="6">
                  <c:v>Cluster</c:v>
                </c:pt>
              </c:strCache>
            </c:strRef>
          </c:cat>
          <c:val>
            <c:numRef>
              <c:f>Graph!$K$51:$K$57</c:f>
              <c:numCache>
                <c:formatCode>_(* #,##0_);_(* \(#,##0\);_(* "-"??_);_(@_)</c:formatCode>
                <c:ptCount val="7"/>
                <c:pt idx="0">
                  <c:v>3350874</c:v>
                </c:pt>
                <c:pt idx="1">
                  <c:v>5004622</c:v>
                </c:pt>
                <c:pt idx="2">
                  <c:v>12522943</c:v>
                </c:pt>
                <c:pt idx="3">
                  <c:v>5329159</c:v>
                </c:pt>
                <c:pt idx="4">
                  <c:v>3759785</c:v>
                </c:pt>
                <c:pt idx="5">
                  <c:v>4061569</c:v>
                </c:pt>
                <c:pt idx="6">
                  <c:v>34028952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08B9-41E1-A263-190642DA5BF2}"/>
            </c:ext>
          </c:extLst>
        </c:ser>
        <c:ser>
          <c:idx val="10"/>
          <c:order val="10"/>
          <c:tx>
            <c:strRef>
              <c:f>Graph!$L$50</c:f>
              <c:strCache>
                <c:ptCount val="1"/>
                <c:pt idx="0">
                  <c:v>3/11/2021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Graph!$A$51:$A$57</c:f>
              <c:strCache>
                <c:ptCount val="7"/>
                <c:pt idx="0">
                  <c:v>Barisal</c:v>
                </c:pt>
                <c:pt idx="1">
                  <c:v>Faridpur</c:v>
                </c:pt>
                <c:pt idx="2">
                  <c:v>Khulna</c:v>
                </c:pt>
                <c:pt idx="3">
                  <c:v>Kushtia</c:v>
                </c:pt>
                <c:pt idx="4">
                  <c:v>Rajshahi</c:v>
                </c:pt>
                <c:pt idx="5">
                  <c:v>Rangpur</c:v>
                </c:pt>
                <c:pt idx="6">
                  <c:v>Cluster</c:v>
                </c:pt>
              </c:strCache>
            </c:strRef>
          </c:cat>
          <c:val>
            <c:numRef>
              <c:f>Graph!$L$51:$L$57</c:f>
              <c:numCache>
                <c:formatCode>_(* #,##0_);_(* \(#,##0\);_(* "-"??_);_(@_)</c:formatCode>
                <c:ptCount val="7"/>
                <c:pt idx="0">
                  <c:v>3508194</c:v>
                </c:pt>
                <c:pt idx="1">
                  <c:v>5292216</c:v>
                </c:pt>
                <c:pt idx="2">
                  <c:v>13183255</c:v>
                </c:pt>
                <c:pt idx="3">
                  <c:v>5834152</c:v>
                </c:pt>
                <c:pt idx="4">
                  <c:v>3933455</c:v>
                </c:pt>
                <c:pt idx="5">
                  <c:v>4043872</c:v>
                </c:pt>
                <c:pt idx="6">
                  <c:v>35795144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08B9-41E1-A263-190642DA5BF2}"/>
            </c:ext>
          </c:extLst>
        </c:ser>
        <c:ser>
          <c:idx val="11"/>
          <c:order val="11"/>
          <c:tx>
            <c:strRef>
              <c:f>Graph!$M$50</c:f>
              <c:strCache>
                <c:ptCount val="1"/>
                <c:pt idx="0">
                  <c:v>3/12/2021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Graph!$A$51:$A$57</c:f>
              <c:strCache>
                <c:ptCount val="7"/>
                <c:pt idx="0">
                  <c:v>Barisal</c:v>
                </c:pt>
                <c:pt idx="1">
                  <c:v>Faridpur</c:v>
                </c:pt>
                <c:pt idx="2">
                  <c:v>Khulna</c:v>
                </c:pt>
                <c:pt idx="3">
                  <c:v>Kushtia</c:v>
                </c:pt>
                <c:pt idx="4">
                  <c:v>Rajshahi</c:v>
                </c:pt>
                <c:pt idx="5">
                  <c:v>Rangpur</c:v>
                </c:pt>
                <c:pt idx="6">
                  <c:v>Cluster</c:v>
                </c:pt>
              </c:strCache>
            </c:strRef>
          </c:cat>
          <c:val>
            <c:numRef>
              <c:f>Graph!$M$51:$M$57</c:f>
              <c:numCache>
                <c:formatCode>_(* #,##0_);_(* \(#,##0\);_(* "-"??_);_(@_)</c:formatCode>
                <c:ptCount val="7"/>
                <c:pt idx="0">
                  <c:v>3293703</c:v>
                </c:pt>
                <c:pt idx="1">
                  <c:v>4910289</c:v>
                </c:pt>
                <c:pt idx="2">
                  <c:v>11549175</c:v>
                </c:pt>
                <c:pt idx="3">
                  <c:v>5095767</c:v>
                </c:pt>
                <c:pt idx="4">
                  <c:v>3512963</c:v>
                </c:pt>
                <c:pt idx="5">
                  <c:v>3546871</c:v>
                </c:pt>
                <c:pt idx="6">
                  <c:v>31908768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08B9-41E1-A263-190642DA5BF2}"/>
            </c:ext>
          </c:extLst>
        </c:ser>
        <c:ser>
          <c:idx val="12"/>
          <c:order val="12"/>
          <c:tx>
            <c:strRef>
              <c:f>Graph!$N$50</c:f>
              <c:strCache>
                <c:ptCount val="1"/>
                <c:pt idx="0">
                  <c:v>3/13/2021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Graph!$A$51:$A$57</c:f>
              <c:strCache>
                <c:ptCount val="7"/>
                <c:pt idx="0">
                  <c:v>Barisal</c:v>
                </c:pt>
                <c:pt idx="1">
                  <c:v>Faridpur</c:v>
                </c:pt>
                <c:pt idx="2">
                  <c:v>Khulna</c:v>
                </c:pt>
                <c:pt idx="3">
                  <c:v>Kushtia</c:v>
                </c:pt>
                <c:pt idx="4">
                  <c:v>Rajshahi</c:v>
                </c:pt>
                <c:pt idx="5">
                  <c:v>Rangpur</c:v>
                </c:pt>
                <c:pt idx="6">
                  <c:v>Cluster</c:v>
                </c:pt>
              </c:strCache>
            </c:strRef>
          </c:cat>
          <c:val>
            <c:numRef>
              <c:f>Graph!$N$51:$N$57</c:f>
              <c:numCache>
                <c:formatCode>_(* #,##0_);_(* \(#,##0\);_(* "-"??_);_(@_)</c:formatCode>
                <c:ptCount val="7"/>
                <c:pt idx="0">
                  <c:v>3313613</c:v>
                </c:pt>
                <c:pt idx="1">
                  <c:v>4895295</c:v>
                </c:pt>
                <c:pt idx="2">
                  <c:v>12569412</c:v>
                </c:pt>
                <c:pt idx="3">
                  <c:v>5555526</c:v>
                </c:pt>
                <c:pt idx="4">
                  <c:v>3739742</c:v>
                </c:pt>
                <c:pt idx="5">
                  <c:v>3855577</c:v>
                </c:pt>
                <c:pt idx="6">
                  <c:v>33929165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08B9-41E1-A263-190642DA5BF2}"/>
            </c:ext>
          </c:extLst>
        </c:ser>
        <c:ser>
          <c:idx val="13"/>
          <c:order val="13"/>
          <c:tx>
            <c:strRef>
              <c:f>Graph!$O$50</c:f>
              <c:strCache>
                <c:ptCount val="1"/>
                <c:pt idx="0">
                  <c:v>3/14/2021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Graph!$A$51:$A$57</c:f>
              <c:strCache>
                <c:ptCount val="7"/>
                <c:pt idx="0">
                  <c:v>Barisal</c:v>
                </c:pt>
                <c:pt idx="1">
                  <c:v>Faridpur</c:v>
                </c:pt>
                <c:pt idx="2">
                  <c:v>Khulna</c:v>
                </c:pt>
                <c:pt idx="3">
                  <c:v>Kushtia</c:v>
                </c:pt>
                <c:pt idx="4">
                  <c:v>Rajshahi</c:v>
                </c:pt>
                <c:pt idx="5">
                  <c:v>Rangpur</c:v>
                </c:pt>
                <c:pt idx="6">
                  <c:v>Cluster</c:v>
                </c:pt>
              </c:strCache>
            </c:strRef>
          </c:cat>
          <c:val>
            <c:numRef>
              <c:f>Graph!$O$51:$O$57</c:f>
              <c:numCache>
                <c:formatCode>_(* #,##0_);_(* \(#,##0\);_(* "-"??_);_(@_)</c:formatCode>
                <c:ptCount val="7"/>
                <c:pt idx="0">
                  <c:v>3338577</c:v>
                </c:pt>
                <c:pt idx="1">
                  <c:v>5057455</c:v>
                </c:pt>
                <c:pt idx="2">
                  <c:v>12711256</c:v>
                </c:pt>
                <c:pt idx="3">
                  <c:v>5706520</c:v>
                </c:pt>
                <c:pt idx="4">
                  <c:v>3786207</c:v>
                </c:pt>
                <c:pt idx="5">
                  <c:v>4129082</c:v>
                </c:pt>
                <c:pt idx="6">
                  <c:v>34729097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32B-4B3A-A8FE-7C66F2F3E594}"/>
            </c:ext>
          </c:extLst>
        </c:ser>
        <c:ser>
          <c:idx val="14"/>
          <c:order val="14"/>
          <c:tx>
            <c:strRef>
              <c:f>Graph!$P$50</c:f>
              <c:strCache>
                <c:ptCount val="1"/>
                <c:pt idx="0">
                  <c:v>3/15/2021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Graph!$A$51:$A$57</c:f>
              <c:strCache>
                <c:ptCount val="7"/>
                <c:pt idx="0">
                  <c:v>Barisal</c:v>
                </c:pt>
                <c:pt idx="1">
                  <c:v>Faridpur</c:v>
                </c:pt>
                <c:pt idx="2">
                  <c:v>Khulna</c:v>
                </c:pt>
                <c:pt idx="3">
                  <c:v>Kushtia</c:v>
                </c:pt>
                <c:pt idx="4">
                  <c:v>Rajshahi</c:v>
                </c:pt>
                <c:pt idx="5">
                  <c:v>Rangpur</c:v>
                </c:pt>
                <c:pt idx="6">
                  <c:v>Cluster</c:v>
                </c:pt>
              </c:strCache>
            </c:strRef>
          </c:cat>
          <c:val>
            <c:numRef>
              <c:f>Graph!$P$51:$P$57</c:f>
              <c:numCache>
                <c:formatCode>_(* #,##0_);_(* \(#,##0\);_(* "-"??_);_(@_)</c:formatCode>
                <c:ptCount val="7"/>
                <c:pt idx="0">
                  <c:v>3392953</c:v>
                </c:pt>
                <c:pt idx="1">
                  <c:v>5182884</c:v>
                </c:pt>
                <c:pt idx="2">
                  <c:v>12634985</c:v>
                </c:pt>
                <c:pt idx="3">
                  <c:v>5689379</c:v>
                </c:pt>
                <c:pt idx="4">
                  <c:v>3788315</c:v>
                </c:pt>
                <c:pt idx="5">
                  <c:v>4089930</c:v>
                </c:pt>
                <c:pt idx="6">
                  <c:v>34778446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250-4866-A4D3-738C48A4AE23}"/>
            </c:ext>
          </c:extLst>
        </c:ser>
        <c:ser>
          <c:idx val="15"/>
          <c:order val="15"/>
          <c:tx>
            <c:strRef>
              <c:f>Graph!$Q$50</c:f>
              <c:strCache>
                <c:ptCount val="1"/>
                <c:pt idx="0">
                  <c:v>3/16/2021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Graph!$A$51:$A$57</c:f>
              <c:strCache>
                <c:ptCount val="7"/>
                <c:pt idx="0">
                  <c:v>Barisal</c:v>
                </c:pt>
                <c:pt idx="1">
                  <c:v>Faridpur</c:v>
                </c:pt>
                <c:pt idx="2">
                  <c:v>Khulna</c:v>
                </c:pt>
                <c:pt idx="3">
                  <c:v>Kushtia</c:v>
                </c:pt>
                <c:pt idx="4">
                  <c:v>Rajshahi</c:v>
                </c:pt>
                <c:pt idx="5">
                  <c:v>Rangpur</c:v>
                </c:pt>
                <c:pt idx="6">
                  <c:v>Cluster</c:v>
                </c:pt>
              </c:strCache>
            </c:strRef>
          </c:cat>
          <c:val>
            <c:numRef>
              <c:f>Graph!$Q$51:$Q$57</c:f>
              <c:numCache>
                <c:formatCode>_(* #,##0_);_(* \(#,##0\);_(* "-"??_);_(@_)</c:formatCode>
                <c:ptCount val="7"/>
                <c:pt idx="0">
                  <c:v>3638616</c:v>
                </c:pt>
                <c:pt idx="1">
                  <c:v>5364452</c:v>
                </c:pt>
                <c:pt idx="2">
                  <c:v>13733810</c:v>
                </c:pt>
                <c:pt idx="3">
                  <c:v>5757513</c:v>
                </c:pt>
                <c:pt idx="4">
                  <c:v>3930660</c:v>
                </c:pt>
                <c:pt idx="5">
                  <c:v>3970913</c:v>
                </c:pt>
                <c:pt idx="6">
                  <c:v>36395964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A93-4D74-BCC5-28409A41BE59}"/>
            </c:ext>
          </c:extLst>
        </c:ser>
        <c:ser>
          <c:idx val="16"/>
          <c:order val="16"/>
          <c:tx>
            <c:strRef>
              <c:f>Graph!$R$50</c:f>
              <c:strCache>
                <c:ptCount val="1"/>
                <c:pt idx="0">
                  <c:v>3/17/2021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Graph!$A$51:$A$57</c:f>
              <c:strCache>
                <c:ptCount val="7"/>
                <c:pt idx="0">
                  <c:v>Barisal</c:v>
                </c:pt>
                <c:pt idx="1">
                  <c:v>Faridpur</c:v>
                </c:pt>
                <c:pt idx="2">
                  <c:v>Khulna</c:v>
                </c:pt>
                <c:pt idx="3">
                  <c:v>Kushtia</c:v>
                </c:pt>
                <c:pt idx="4">
                  <c:v>Rajshahi</c:v>
                </c:pt>
                <c:pt idx="5">
                  <c:v>Rangpur</c:v>
                </c:pt>
                <c:pt idx="6">
                  <c:v>Cluster</c:v>
                </c:pt>
              </c:strCache>
            </c:strRef>
          </c:cat>
          <c:val>
            <c:numRef>
              <c:f>Graph!$R$51:$R$57</c:f>
              <c:numCache>
                <c:formatCode>_(* #,##0_);_(* \(#,##0\);_(* "-"??_);_(@_)</c:formatCode>
                <c:ptCount val="7"/>
                <c:pt idx="0">
                  <c:v>3296624</c:v>
                </c:pt>
                <c:pt idx="1">
                  <c:v>4977587</c:v>
                </c:pt>
                <c:pt idx="2">
                  <c:v>12503134</c:v>
                </c:pt>
                <c:pt idx="3">
                  <c:v>5347286</c:v>
                </c:pt>
                <c:pt idx="4">
                  <c:v>3627936</c:v>
                </c:pt>
                <c:pt idx="5">
                  <c:v>3719393</c:v>
                </c:pt>
                <c:pt idx="6">
                  <c:v>33471960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DA93-4D74-BCC5-28409A41BE59}"/>
            </c:ext>
          </c:extLst>
        </c:ser>
        <c:ser>
          <c:idx val="17"/>
          <c:order val="17"/>
          <c:tx>
            <c:strRef>
              <c:f>Graph!$S$50</c:f>
              <c:strCache>
                <c:ptCount val="1"/>
                <c:pt idx="0">
                  <c:v>3/18/2021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Graph!$A$51:$A$57</c:f>
              <c:strCache>
                <c:ptCount val="7"/>
                <c:pt idx="0">
                  <c:v>Barisal</c:v>
                </c:pt>
                <c:pt idx="1">
                  <c:v>Faridpur</c:v>
                </c:pt>
                <c:pt idx="2">
                  <c:v>Khulna</c:v>
                </c:pt>
                <c:pt idx="3">
                  <c:v>Kushtia</c:v>
                </c:pt>
                <c:pt idx="4">
                  <c:v>Rajshahi</c:v>
                </c:pt>
                <c:pt idx="5">
                  <c:v>Rangpur</c:v>
                </c:pt>
                <c:pt idx="6">
                  <c:v>Cluster</c:v>
                </c:pt>
              </c:strCache>
            </c:strRef>
          </c:cat>
          <c:val>
            <c:numRef>
              <c:f>Graph!$S$51:$S$57</c:f>
              <c:numCache>
                <c:formatCode>_(* #,##0_);_(* \(#,##0\);_(* "-"??_);_(@_)</c:formatCode>
                <c:ptCount val="7"/>
                <c:pt idx="0">
                  <c:v>3615387</c:v>
                </c:pt>
                <c:pt idx="1">
                  <c:v>5328979</c:v>
                </c:pt>
                <c:pt idx="2">
                  <c:v>13466029</c:v>
                </c:pt>
                <c:pt idx="3">
                  <c:v>5800860</c:v>
                </c:pt>
                <c:pt idx="4">
                  <c:v>3961751</c:v>
                </c:pt>
                <c:pt idx="5">
                  <c:v>4095415</c:v>
                </c:pt>
                <c:pt idx="6">
                  <c:v>36268421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DA93-4D74-BCC5-28409A41BE59}"/>
            </c:ext>
          </c:extLst>
        </c:ser>
        <c:ser>
          <c:idx val="18"/>
          <c:order val="18"/>
          <c:tx>
            <c:strRef>
              <c:f>Graph!$T$50</c:f>
              <c:strCache>
                <c:ptCount val="1"/>
                <c:pt idx="0">
                  <c:v>3/19/2021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Graph!$A$51:$A$57</c:f>
              <c:strCache>
                <c:ptCount val="7"/>
                <c:pt idx="0">
                  <c:v>Barisal</c:v>
                </c:pt>
                <c:pt idx="1">
                  <c:v>Faridpur</c:v>
                </c:pt>
                <c:pt idx="2">
                  <c:v>Khulna</c:v>
                </c:pt>
                <c:pt idx="3">
                  <c:v>Kushtia</c:v>
                </c:pt>
                <c:pt idx="4">
                  <c:v>Rajshahi</c:v>
                </c:pt>
                <c:pt idx="5">
                  <c:v>Rangpur</c:v>
                </c:pt>
                <c:pt idx="6">
                  <c:v>Cluster</c:v>
                </c:pt>
              </c:strCache>
            </c:strRef>
          </c:cat>
          <c:val>
            <c:numRef>
              <c:f>Graph!$T$51:$T$57</c:f>
              <c:numCache>
                <c:formatCode>_(* #,##0_);_(* \(#,##0\);_(* "-"??_);_(@_)</c:formatCode>
                <c:ptCount val="7"/>
                <c:pt idx="0">
                  <c:v>3235209</c:v>
                </c:pt>
                <c:pt idx="1">
                  <c:v>4990586</c:v>
                </c:pt>
                <c:pt idx="2">
                  <c:v>11351265</c:v>
                </c:pt>
                <c:pt idx="3">
                  <c:v>4940673</c:v>
                </c:pt>
                <c:pt idx="4">
                  <c:v>3417162</c:v>
                </c:pt>
                <c:pt idx="5">
                  <c:v>3513894</c:v>
                </c:pt>
                <c:pt idx="6">
                  <c:v>31448789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DA93-4D74-BCC5-28409A41BE59}"/>
            </c:ext>
          </c:extLst>
        </c:ser>
        <c:ser>
          <c:idx val="19"/>
          <c:order val="19"/>
          <c:tx>
            <c:strRef>
              <c:f>Graph!$U$50</c:f>
              <c:strCache>
                <c:ptCount val="1"/>
                <c:pt idx="0">
                  <c:v>3/20/2021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Graph!$A$51:$A$57</c:f>
              <c:strCache>
                <c:ptCount val="7"/>
                <c:pt idx="0">
                  <c:v>Barisal</c:v>
                </c:pt>
                <c:pt idx="1">
                  <c:v>Faridpur</c:v>
                </c:pt>
                <c:pt idx="2">
                  <c:v>Khulna</c:v>
                </c:pt>
                <c:pt idx="3">
                  <c:v>Kushtia</c:v>
                </c:pt>
                <c:pt idx="4">
                  <c:v>Rajshahi</c:v>
                </c:pt>
                <c:pt idx="5">
                  <c:v>Rangpur</c:v>
                </c:pt>
                <c:pt idx="6">
                  <c:v>Cluster</c:v>
                </c:pt>
              </c:strCache>
            </c:strRef>
          </c:cat>
          <c:val>
            <c:numRef>
              <c:f>Graph!$U$51:$U$57</c:f>
              <c:numCache>
                <c:formatCode>_(* #,##0_);_(* \(#,##0\);_(* "-"??_);_(@_)</c:formatCode>
                <c:ptCount val="7"/>
                <c:pt idx="0">
                  <c:v>3404533</c:v>
                </c:pt>
                <c:pt idx="1">
                  <c:v>5056996</c:v>
                </c:pt>
                <c:pt idx="2">
                  <c:v>12429695</c:v>
                </c:pt>
                <c:pt idx="3">
                  <c:v>5731684</c:v>
                </c:pt>
                <c:pt idx="4">
                  <c:v>3910982</c:v>
                </c:pt>
                <c:pt idx="5">
                  <c:v>3896790</c:v>
                </c:pt>
                <c:pt idx="6">
                  <c:v>34430680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DA93-4D74-BCC5-28409A41BE59}"/>
            </c:ext>
          </c:extLst>
        </c:ser>
        <c:ser>
          <c:idx val="20"/>
          <c:order val="20"/>
          <c:tx>
            <c:strRef>
              <c:f>Graph!$V$50</c:f>
              <c:strCache>
                <c:ptCount val="1"/>
                <c:pt idx="0">
                  <c:v>3/21/2021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Graph!$A$51:$A$57</c:f>
              <c:strCache>
                <c:ptCount val="7"/>
                <c:pt idx="0">
                  <c:v>Barisal</c:v>
                </c:pt>
                <c:pt idx="1">
                  <c:v>Faridpur</c:v>
                </c:pt>
                <c:pt idx="2">
                  <c:v>Khulna</c:v>
                </c:pt>
                <c:pt idx="3">
                  <c:v>Kushtia</c:v>
                </c:pt>
                <c:pt idx="4">
                  <c:v>Rajshahi</c:v>
                </c:pt>
                <c:pt idx="5">
                  <c:v>Rangpur</c:v>
                </c:pt>
                <c:pt idx="6">
                  <c:v>Cluster</c:v>
                </c:pt>
              </c:strCache>
            </c:strRef>
          </c:cat>
          <c:val>
            <c:numRef>
              <c:f>Graph!$V$51:$V$57</c:f>
              <c:numCache>
                <c:formatCode>_(* #,##0_);_(* \(#,##0\);_(* "-"??_);_(@_)</c:formatCode>
                <c:ptCount val="7"/>
                <c:pt idx="0">
                  <c:v>3333555</c:v>
                </c:pt>
                <c:pt idx="1">
                  <c:v>5064232</c:v>
                </c:pt>
                <c:pt idx="2">
                  <c:v>12471529</c:v>
                </c:pt>
                <c:pt idx="3">
                  <c:v>5577426</c:v>
                </c:pt>
                <c:pt idx="4">
                  <c:v>3772254</c:v>
                </c:pt>
                <c:pt idx="5">
                  <c:v>3905630</c:v>
                </c:pt>
                <c:pt idx="6">
                  <c:v>34124626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F2F-4C84-8F4F-3B636999A410}"/>
            </c:ext>
          </c:extLst>
        </c:ser>
        <c:ser>
          <c:idx val="21"/>
          <c:order val="21"/>
          <c:tx>
            <c:strRef>
              <c:f>Graph!$W$50</c:f>
              <c:strCache>
                <c:ptCount val="1"/>
                <c:pt idx="0">
                  <c:v>3/22/2021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Graph!$A$51:$A$57</c:f>
              <c:strCache>
                <c:ptCount val="7"/>
                <c:pt idx="0">
                  <c:v>Barisal</c:v>
                </c:pt>
                <c:pt idx="1">
                  <c:v>Faridpur</c:v>
                </c:pt>
                <c:pt idx="2">
                  <c:v>Khulna</c:v>
                </c:pt>
                <c:pt idx="3">
                  <c:v>Kushtia</c:v>
                </c:pt>
                <c:pt idx="4">
                  <c:v>Rajshahi</c:v>
                </c:pt>
                <c:pt idx="5">
                  <c:v>Rangpur</c:v>
                </c:pt>
                <c:pt idx="6">
                  <c:v>Cluster</c:v>
                </c:pt>
              </c:strCache>
            </c:strRef>
          </c:cat>
          <c:val>
            <c:numRef>
              <c:f>Graph!$W$51:$W$57</c:f>
              <c:numCache>
                <c:formatCode>_(* #,##0_);_(* \(#,##0\);_(* "-"??_);_(@_)</c:formatCode>
                <c:ptCount val="7"/>
                <c:pt idx="0">
                  <c:v>3493966</c:v>
                </c:pt>
                <c:pt idx="1">
                  <c:v>5341146</c:v>
                </c:pt>
                <c:pt idx="2">
                  <c:v>13400506</c:v>
                </c:pt>
                <c:pt idx="3">
                  <c:v>5630579</c:v>
                </c:pt>
                <c:pt idx="4">
                  <c:v>3884397</c:v>
                </c:pt>
                <c:pt idx="5">
                  <c:v>3985078</c:v>
                </c:pt>
                <c:pt idx="6">
                  <c:v>35735672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F2F-4C84-8F4F-3B636999A410}"/>
            </c:ext>
          </c:extLst>
        </c:ser>
        <c:ser>
          <c:idx val="22"/>
          <c:order val="22"/>
          <c:tx>
            <c:strRef>
              <c:f>Graph!$X$50</c:f>
              <c:strCache>
                <c:ptCount val="1"/>
                <c:pt idx="0">
                  <c:v>3/23/2021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Graph!$A$51:$A$57</c:f>
              <c:strCache>
                <c:ptCount val="7"/>
                <c:pt idx="0">
                  <c:v>Barisal</c:v>
                </c:pt>
                <c:pt idx="1">
                  <c:v>Faridpur</c:v>
                </c:pt>
                <c:pt idx="2">
                  <c:v>Khulna</c:v>
                </c:pt>
                <c:pt idx="3">
                  <c:v>Kushtia</c:v>
                </c:pt>
                <c:pt idx="4">
                  <c:v>Rajshahi</c:v>
                </c:pt>
                <c:pt idx="5">
                  <c:v>Rangpur</c:v>
                </c:pt>
                <c:pt idx="6">
                  <c:v>Cluster</c:v>
                </c:pt>
              </c:strCache>
            </c:strRef>
          </c:cat>
          <c:val>
            <c:numRef>
              <c:f>Graph!$X$51:$X$57</c:f>
              <c:numCache>
                <c:formatCode>_(* #,##0_);_(* \(#,##0\);_(* "-"??_);_(@_)</c:formatCode>
                <c:ptCount val="7"/>
                <c:pt idx="0">
                  <c:v>3469487</c:v>
                </c:pt>
                <c:pt idx="1">
                  <c:v>5254785</c:v>
                </c:pt>
                <c:pt idx="2">
                  <c:v>13098186</c:v>
                </c:pt>
                <c:pt idx="3">
                  <c:v>5681149</c:v>
                </c:pt>
                <c:pt idx="4">
                  <c:v>3768104</c:v>
                </c:pt>
                <c:pt idx="5">
                  <c:v>4022021</c:v>
                </c:pt>
                <c:pt idx="6">
                  <c:v>35293732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AF2F-4C84-8F4F-3B636999A410}"/>
            </c:ext>
          </c:extLst>
        </c:ser>
        <c:ser>
          <c:idx val="23"/>
          <c:order val="23"/>
          <c:tx>
            <c:strRef>
              <c:f>Graph!$Y$50</c:f>
              <c:strCache>
                <c:ptCount val="1"/>
                <c:pt idx="0">
                  <c:v>3/24/2021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Graph!$A$51:$A$57</c:f>
              <c:strCache>
                <c:ptCount val="7"/>
                <c:pt idx="0">
                  <c:v>Barisal</c:v>
                </c:pt>
                <c:pt idx="1">
                  <c:v>Faridpur</c:v>
                </c:pt>
                <c:pt idx="2">
                  <c:v>Khulna</c:v>
                </c:pt>
                <c:pt idx="3">
                  <c:v>Kushtia</c:v>
                </c:pt>
                <c:pt idx="4">
                  <c:v>Rajshahi</c:v>
                </c:pt>
                <c:pt idx="5">
                  <c:v>Rangpur</c:v>
                </c:pt>
                <c:pt idx="6">
                  <c:v>Cluster</c:v>
                </c:pt>
              </c:strCache>
            </c:strRef>
          </c:cat>
          <c:val>
            <c:numRef>
              <c:f>Graph!$Y$51:$Y$57</c:f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805-46B5-8160-FEBF10AE730B}"/>
            </c:ext>
          </c:extLst>
        </c:ser>
        <c:ser>
          <c:idx val="24"/>
          <c:order val="24"/>
          <c:tx>
            <c:strRef>
              <c:f>Graph!$Z$50</c:f>
              <c:strCache>
                <c:ptCount val="1"/>
                <c:pt idx="0">
                  <c:v>3/25/2021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Graph!$A$51:$A$57</c:f>
              <c:strCache>
                <c:ptCount val="7"/>
                <c:pt idx="0">
                  <c:v>Barisal</c:v>
                </c:pt>
                <c:pt idx="1">
                  <c:v>Faridpur</c:v>
                </c:pt>
                <c:pt idx="2">
                  <c:v>Khulna</c:v>
                </c:pt>
                <c:pt idx="3">
                  <c:v>Kushtia</c:v>
                </c:pt>
                <c:pt idx="4">
                  <c:v>Rajshahi</c:v>
                </c:pt>
                <c:pt idx="5">
                  <c:v>Rangpur</c:v>
                </c:pt>
                <c:pt idx="6">
                  <c:v>Cluster</c:v>
                </c:pt>
              </c:strCache>
            </c:strRef>
          </c:cat>
          <c:val>
            <c:numRef>
              <c:f>Graph!$Z$51:$Z$57</c:f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404-4246-B567-A8457518B726}"/>
            </c:ext>
          </c:extLst>
        </c:ser>
        <c:ser>
          <c:idx val="25"/>
          <c:order val="25"/>
          <c:tx>
            <c:strRef>
              <c:f>Graph!$AA$50</c:f>
              <c:strCache>
                <c:ptCount val="1"/>
                <c:pt idx="0">
                  <c:v>3/26/2021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Graph!$A$51:$A$57</c:f>
              <c:strCache>
                <c:ptCount val="7"/>
                <c:pt idx="0">
                  <c:v>Barisal</c:v>
                </c:pt>
                <c:pt idx="1">
                  <c:v>Faridpur</c:v>
                </c:pt>
                <c:pt idx="2">
                  <c:v>Khulna</c:v>
                </c:pt>
                <c:pt idx="3">
                  <c:v>Kushtia</c:v>
                </c:pt>
                <c:pt idx="4">
                  <c:v>Rajshahi</c:v>
                </c:pt>
                <c:pt idx="5">
                  <c:v>Rangpur</c:v>
                </c:pt>
                <c:pt idx="6">
                  <c:v>Cluster</c:v>
                </c:pt>
              </c:strCache>
            </c:strRef>
          </c:cat>
          <c:val>
            <c:numRef>
              <c:f>Graph!$AA$51:$AA$57</c:f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404-4246-B567-A8457518B726}"/>
            </c:ext>
          </c:extLst>
        </c:ser>
        <c:ser>
          <c:idx val="26"/>
          <c:order val="26"/>
          <c:tx>
            <c:strRef>
              <c:f>Graph!$AB$50</c:f>
              <c:strCache>
                <c:ptCount val="1"/>
                <c:pt idx="0">
                  <c:v>3/27/2021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Graph!$A$51:$A$57</c:f>
              <c:strCache>
                <c:ptCount val="7"/>
                <c:pt idx="0">
                  <c:v>Barisal</c:v>
                </c:pt>
                <c:pt idx="1">
                  <c:v>Faridpur</c:v>
                </c:pt>
                <c:pt idx="2">
                  <c:v>Khulna</c:v>
                </c:pt>
                <c:pt idx="3">
                  <c:v>Kushtia</c:v>
                </c:pt>
                <c:pt idx="4">
                  <c:v>Rajshahi</c:v>
                </c:pt>
                <c:pt idx="5">
                  <c:v>Rangpur</c:v>
                </c:pt>
                <c:pt idx="6">
                  <c:v>Cluster</c:v>
                </c:pt>
              </c:strCache>
            </c:strRef>
          </c:cat>
          <c:val>
            <c:numRef>
              <c:f>Graph!$AB$51:$AB$57</c:f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F404-4246-B567-A8457518B726}"/>
            </c:ext>
          </c:extLst>
        </c:ser>
        <c:ser>
          <c:idx val="27"/>
          <c:order val="27"/>
          <c:tx>
            <c:strRef>
              <c:f>Graph!$AC$50</c:f>
              <c:strCache>
                <c:ptCount val="1"/>
                <c:pt idx="0">
                  <c:v>3/28/2021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Graph!$A$51:$A$57</c:f>
              <c:strCache>
                <c:ptCount val="7"/>
                <c:pt idx="0">
                  <c:v>Barisal</c:v>
                </c:pt>
                <c:pt idx="1">
                  <c:v>Faridpur</c:v>
                </c:pt>
                <c:pt idx="2">
                  <c:v>Khulna</c:v>
                </c:pt>
                <c:pt idx="3">
                  <c:v>Kushtia</c:v>
                </c:pt>
                <c:pt idx="4">
                  <c:v>Rajshahi</c:v>
                </c:pt>
                <c:pt idx="5">
                  <c:v>Rangpur</c:v>
                </c:pt>
                <c:pt idx="6">
                  <c:v>Cluster</c:v>
                </c:pt>
              </c:strCache>
            </c:strRef>
          </c:cat>
          <c:val>
            <c:numRef>
              <c:f>Graph!$AC$51:$AC$57</c:f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CD3-408C-82CD-DE47B351F6A5}"/>
            </c:ext>
          </c:extLst>
        </c:ser>
        <c:ser>
          <c:idx val="28"/>
          <c:order val="28"/>
          <c:tx>
            <c:strRef>
              <c:f>Graph!$AD$50</c:f>
              <c:strCache>
                <c:ptCount val="1"/>
                <c:pt idx="0">
                  <c:v>3/29/2021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Graph!$A$51:$A$57</c:f>
              <c:strCache>
                <c:ptCount val="7"/>
                <c:pt idx="0">
                  <c:v>Barisal</c:v>
                </c:pt>
                <c:pt idx="1">
                  <c:v>Faridpur</c:v>
                </c:pt>
                <c:pt idx="2">
                  <c:v>Khulna</c:v>
                </c:pt>
                <c:pt idx="3">
                  <c:v>Kushtia</c:v>
                </c:pt>
                <c:pt idx="4">
                  <c:v>Rajshahi</c:v>
                </c:pt>
                <c:pt idx="5">
                  <c:v>Rangpur</c:v>
                </c:pt>
                <c:pt idx="6">
                  <c:v>Cluster</c:v>
                </c:pt>
              </c:strCache>
            </c:strRef>
          </c:cat>
          <c:val>
            <c:numRef>
              <c:f>Graph!$AD$51:$AD$57</c:f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7B3-4ED7-8CCF-C7FED9A9A6FD}"/>
            </c:ext>
          </c:extLst>
        </c:ser>
        <c:ser>
          <c:idx val="29"/>
          <c:order val="29"/>
          <c:tx>
            <c:strRef>
              <c:f>Graph!$AE$50</c:f>
              <c:strCache>
                <c:ptCount val="1"/>
                <c:pt idx="0">
                  <c:v>3/30/2021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Graph!$A$51:$A$57</c:f>
              <c:strCache>
                <c:ptCount val="7"/>
                <c:pt idx="0">
                  <c:v>Barisal</c:v>
                </c:pt>
                <c:pt idx="1">
                  <c:v>Faridpur</c:v>
                </c:pt>
                <c:pt idx="2">
                  <c:v>Khulna</c:v>
                </c:pt>
                <c:pt idx="3">
                  <c:v>Kushtia</c:v>
                </c:pt>
                <c:pt idx="4">
                  <c:v>Rajshahi</c:v>
                </c:pt>
                <c:pt idx="5">
                  <c:v>Rangpur</c:v>
                </c:pt>
                <c:pt idx="6">
                  <c:v>Cluster</c:v>
                </c:pt>
              </c:strCache>
            </c:strRef>
          </c:cat>
          <c:val>
            <c:numRef>
              <c:f>Graph!$AE$51:$AE$57</c:f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5A-4CD6-932B-FBF1B728E1FE}"/>
            </c:ext>
          </c:extLst>
        </c:ser>
        <c:ser>
          <c:idx val="30"/>
          <c:order val="30"/>
          <c:tx>
            <c:strRef>
              <c:f>Graph!$AF$50</c:f>
              <c:strCache>
                <c:ptCount val="1"/>
                <c:pt idx="0">
                  <c:v>3/31/2021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Graph!$AF$51:$AF$57</c:f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718-442B-9AAE-1D7EB1DF0A2E}"/>
            </c:ext>
          </c:extLst>
        </c:ser>
        <c:gapWidth val="219"/>
        <c:overlap val="-27"/>
        <c:axId val="160881664"/>
        <c:axId val="160895744"/>
      </c:barChart>
      <c:catAx>
        <c:axId val="160881664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895744"/>
        <c:crosses val="autoZero"/>
        <c:auto val="1"/>
        <c:lblAlgn val="ctr"/>
        <c:lblOffset val="100"/>
      </c:catAx>
      <c:valAx>
        <c:axId val="160895744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tickLblPos val="nextTo"/>
        <c:crossAx val="160881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5"/>
          <c:y val="0.91750956130483663"/>
          <c:w val="0.89999996265157434"/>
          <c:h val="6.9485774017065904E-2"/>
        </c:manualLayout>
      </c:layout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</a:t>
            </a:r>
            <a:r>
              <a:rPr lang="en-US" baseline="0"/>
              <a:t> (in Mil)</a:t>
            </a:r>
            <a:endParaRPr lang="en-US"/>
          </a:p>
        </c:rich>
      </c:tx>
      <c:spPr>
        <a:noFill/>
        <a:ln>
          <a:noFill/>
        </a:ln>
        <a:effectLst/>
      </c:spPr>
    </c:title>
    <c:plotArea>
      <c:layout>
        <c:manualLayout>
          <c:layoutTarget val="inner"/>
          <c:xMode val="edge"/>
          <c:yMode val="edge"/>
          <c:x val="5.2083326213456091E-3"/>
          <c:y val="0.11114064230343305"/>
          <c:w val="0.99305555650487298"/>
          <c:h val="0.72463616466546343"/>
        </c:manualLayout>
      </c:layout>
      <c:barChart>
        <c:barDir val="col"/>
        <c:grouping val="clustered"/>
        <c:ser>
          <c:idx val="11"/>
          <c:order val="0"/>
          <c:tx>
            <c:strRef>
              <c:f>Revenue!$B$25</c:f>
              <c:strCache>
                <c:ptCount val="1"/>
                <c:pt idx="0">
                  <c:v>December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Revenue!$A$26:$A$32</c:f>
              <c:strCache>
                <c:ptCount val="7"/>
                <c:pt idx="0">
                  <c:v>Barisal</c:v>
                </c:pt>
                <c:pt idx="1">
                  <c:v>Faridpur</c:v>
                </c:pt>
                <c:pt idx="2">
                  <c:v>Khulna</c:v>
                </c:pt>
                <c:pt idx="3">
                  <c:v>Kushtia</c:v>
                </c:pt>
                <c:pt idx="4">
                  <c:v>Rajshahi</c:v>
                </c:pt>
                <c:pt idx="5">
                  <c:v>Rangpur</c:v>
                </c:pt>
                <c:pt idx="6">
                  <c:v>Cluster</c:v>
                </c:pt>
              </c:strCache>
            </c:strRef>
          </c:cat>
          <c:val>
            <c:numRef>
              <c:f>Revenue!$B$26:$B$32</c:f>
              <c:numCache>
                <c:formatCode>#,##0</c:formatCode>
                <c:ptCount val="7"/>
                <c:pt idx="0">
                  <c:v>116.64363863000001</c:v>
                </c:pt>
                <c:pt idx="1">
                  <c:v>173.94525119000002</c:v>
                </c:pt>
                <c:pt idx="2">
                  <c:v>398.30125624999994</c:v>
                </c:pt>
                <c:pt idx="3">
                  <c:v>181.67316525000024</c:v>
                </c:pt>
                <c:pt idx="4">
                  <c:v>129.99286736000016</c:v>
                </c:pt>
                <c:pt idx="5">
                  <c:v>144.7716512100001</c:v>
                </c:pt>
                <c:pt idx="6">
                  <c:v>1145.3278298900004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C99-4CF9-8F07-4269F079A2CE}"/>
            </c:ext>
          </c:extLst>
        </c:ser>
        <c:ser>
          <c:idx val="12"/>
          <c:order val="1"/>
          <c:tx>
            <c:strRef>
              <c:f>Revenue!$C$25</c:f>
              <c:strCache>
                <c:ptCount val="1"/>
                <c:pt idx="0">
                  <c:v>January'19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Revenue!$A$26:$A$32</c:f>
              <c:strCache>
                <c:ptCount val="7"/>
                <c:pt idx="0">
                  <c:v>Barisal</c:v>
                </c:pt>
                <c:pt idx="1">
                  <c:v>Faridpur</c:v>
                </c:pt>
                <c:pt idx="2">
                  <c:v>Khulna</c:v>
                </c:pt>
                <c:pt idx="3">
                  <c:v>Kushtia</c:v>
                </c:pt>
                <c:pt idx="4">
                  <c:v>Rajshahi</c:v>
                </c:pt>
                <c:pt idx="5">
                  <c:v>Rangpur</c:v>
                </c:pt>
                <c:pt idx="6">
                  <c:v>Cluster</c:v>
                </c:pt>
              </c:strCache>
            </c:strRef>
          </c:cat>
          <c:val>
            <c:numRef>
              <c:f>Revenue!$C$26:$C$32</c:f>
              <c:numCache>
                <c:formatCode>#,##0</c:formatCode>
                <c:ptCount val="7"/>
                <c:pt idx="0">
                  <c:v>120.15779856999991</c:v>
                </c:pt>
                <c:pt idx="1">
                  <c:v>176.77853939999989</c:v>
                </c:pt>
                <c:pt idx="2">
                  <c:v>407.12837184</c:v>
                </c:pt>
                <c:pt idx="3">
                  <c:v>184.83907580999997</c:v>
                </c:pt>
                <c:pt idx="4">
                  <c:v>133.2727630199999</c:v>
                </c:pt>
                <c:pt idx="5">
                  <c:v>149.65640325999999</c:v>
                </c:pt>
                <c:pt idx="6">
                  <c:v>1171.8329518999997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F9B-4F74-9CF8-08543AB40422}"/>
            </c:ext>
          </c:extLst>
        </c:ser>
        <c:ser>
          <c:idx val="0"/>
          <c:order val="2"/>
          <c:tx>
            <c:strRef>
              <c:f>Revenue!$D$25</c:f>
              <c:strCache>
                <c:ptCount val="1"/>
                <c:pt idx="0">
                  <c:v>February'19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Revenue!$A$26:$A$32</c:f>
              <c:strCache>
                <c:ptCount val="7"/>
                <c:pt idx="0">
                  <c:v>Barisal</c:v>
                </c:pt>
                <c:pt idx="1">
                  <c:v>Faridpur</c:v>
                </c:pt>
                <c:pt idx="2">
                  <c:v>Khulna</c:v>
                </c:pt>
                <c:pt idx="3">
                  <c:v>Kushtia</c:v>
                </c:pt>
                <c:pt idx="4">
                  <c:v>Rajshahi</c:v>
                </c:pt>
                <c:pt idx="5">
                  <c:v>Rangpur</c:v>
                </c:pt>
                <c:pt idx="6">
                  <c:v>Cluster</c:v>
                </c:pt>
              </c:strCache>
            </c:strRef>
          </c:cat>
          <c:val>
            <c:numRef>
              <c:f>Revenue!$D$26:$D$32</c:f>
              <c:numCache>
                <c:formatCode>#,##0</c:formatCode>
                <c:ptCount val="7"/>
                <c:pt idx="0">
                  <c:v>106.88239646999997</c:v>
                </c:pt>
                <c:pt idx="1">
                  <c:v>163.47693670999985</c:v>
                </c:pt>
                <c:pt idx="2">
                  <c:v>376.72189818000044</c:v>
                </c:pt>
                <c:pt idx="3">
                  <c:v>177.16101685000018</c:v>
                </c:pt>
                <c:pt idx="4">
                  <c:v>126.85101109000014</c:v>
                </c:pt>
                <c:pt idx="5">
                  <c:v>140.25569662000001</c:v>
                </c:pt>
                <c:pt idx="6">
                  <c:v>1091.3489559200004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717-442B-A136-368D6AF7CDD3}"/>
            </c:ext>
          </c:extLst>
        </c:ser>
        <c:ser>
          <c:idx val="1"/>
          <c:order val="3"/>
          <c:tx>
            <c:strRef>
              <c:f>Revenue!$E$25</c:f>
              <c:strCache>
                <c:ptCount val="1"/>
                <c:pt idx="0">
                  <c:v>March'19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Revenue!$A$26:$A$32</c:f>
              <c:strCache>
                <c:ptCount val="7"/>
                <c:pt idx="0">
                  <c:v>Barisal</c:v>
                </c:pt>
                <c:pt idx="1">
                  <c:v>Faridpur</c:v>
                </c:pt>
                <c:pt idx="2">
                  <c:v>Khulna</c:v>
                </c:pt>
                <c:pt idx="3">
                  <c:v>Kushtia</c:v>
                </c:pt>
                <c:pt idx="4">
                  <c:v>Rajshahi</c:v>
                </c:pt>
                <c:pt idx="5">
                  <c:v>Rangpur</c:v>
                </c:pt>
                <c:pt idx="6">
                  <c:v>Cluster</c:v>
                </c:pt>
              </c:strCache>
            </c:strRef>
          </c:cat>
          <c:val>
            <c:numRef>
              <c:f>Revenue!$E$26:$E$32</c:f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EA-4439-8235-D6863BCC068F}"/>
            </c:ext>
          </c:extLst>
        </c:ser>
        <c:ser>
          <c:idx val="2"/>
          <c:order val="4"/>
          <c:tx>
            <c:strRef>
              <c:f>Revenue!$F$25</c:f>
              <c:strCache>
                <c:ptCount val="1"/>
                <c:pt idx="0">
                  <c:v>April'19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Revenue!$A$26:$A$32</c:f>
              <c:strCache>
                <c:ptCount val="7"/>
                <c:pt idx="0">
                  <c:v>Barisal</c:v>
                </c:pt>
                <c:pt idx="1">
                  <c:v>Faridpur</c:v>
                </c:pt>
                <c:pt idx="2">
                  <c:v>Khulna</c:v>
                </c:pt>
                <c:pt idx="3">
                  <c:v>Kushtia</c:v>
                </c:pt>
                <c:pt idx="4">
                  <c:v>Rajshahi</c:v>
                </c:pt>
                <c:pt idx="5">
                  <c:v>Rangpur</c:v>
                </c:pt>
                <c:pt idx="6">
                  <c:v>Cluster</c:v>
                </c:pt>
              </c:strCache>
            </c:strRef>
          </c:cat>
          <c:val>
            <c:numRef>
              <c:f>Revenue!$F$26:$F$32</c:f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8EF-4FE5-BA50-31FB411908E4}"/>
            </c:ext>
          </c:extLst>
        </c:ser>
        <c:ser>
          <c:idx val="3"/>
          <c:order val="5"/>
          <c:tx>
            <c:strRef>
              <c:f>Revenue!$G$25</c:f>
              <c:strCache>
                <c:ptCount val="1"/>
                <c:pt idx="0">
                  <c:v>May'19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Revenue!$A$26:$A$32</c:f>
              <c:strCache>
                <c:ptCount val="7"/>
                <c:pt idx="0">
                  <c:v>Barisal</c:v>
                </c:pt>
                <c:pt idx="1">
                  <c:v>Faridpur</c:v>
                </c:pt>
                <c:pt idx="2">
                  <c:v>Khulna</c:v>
                </c:pt>
                <c:pt idx="3">
                  <c:v>Kushtia</c:v>
                </c:pt>
                <c:pt idx="4">
                  <c:v>Rajshahi</c:v>
                </c:pt>
                <c:pt idx="5">
                  <c:v>Rangpur</c:v>
                </c:pt>
                <c:pt idx="6">
                  <c:v>Cluster</c:v>
                </c:pt>
              </c:strCache>
            </c:strRef>
          </c:cat>
          <c:val>
            <c:numRef>
              <c:f>Revenue!$G$26:$G$32</c:f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7E1-4E1E-BAD1-FF9C104E0A39}"/>
            </c:ext>
          </c:extLst>
        </c:ser>
        <c:ser>
          <c:idx val="4"/>
          <c:order val="6"/>
          <c:tx>
            <c:strRef>
              <c:f>Revenue!$H$25</c:f>
              <c:strCache>
                <c:ptCount val="1"/>
                <c:pt idx="0">
                  <c:v>June'19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Revenue!$A$26:$A$32</c:f>
              <c:strCache>
                <c:ptCount val="7"/>
                <c:pt idx="0">
                  <c:v>Barisal</c:v>
                </c:pt>
                <c:pt idx="1">
                  <c:v>Faridpur</c:v>
                </c:pt>
                <c:pt idx="2">
                  <c:v>Khulna</c:v>
                </c:pt>
                <c:pt idx="3">
                  <c:v>Kushtia</c:v>
                </c:pt>
                <c:pt idx="4">
                  <c:v>Rajshahi</c:v>
                </c:pt>
                <c:pt idx="5">
                  <c:v>Rangpur</c:v>
                </c:pt>
                <c:pt idx="6">
                  <c:v>Cluster</c:v>
                </c:pt>
              </c:strCache>
            </c:strRef>
          </c:cat>
          <c:val>
            <c:numRef>
              <c:f>Revenue!$H$26:$H$32</c:f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EAA-4C3B-9F31-E1922F3187CD}"/>
            </c:ext>
          </c:extLst>
        </c:ser>
        <c:ser>
          <c:idx val="5"/>
          <c:order val="7"/>
          <c:tx>
            <c:strRef>
              <c:f>Revenue!$I$25</c:f>
              <c:strCache>
                <c:ptCount val="1"/>
                <c:pt idx="0">
                  <c:v>July'19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Revenue!$A$26:$A$32</c:f>
              <c:strCache>
                <c:ptCount val="7"/>
                <c:pt idx="0">
                  <c:v>Barisal</c:v>
                </c:pt>
                <c:pt idx="1">
                  <c:v>Faridpur</c:v>
                </c:pt>
                <c:pt idx="2">
                  <c:v>Khulna</c:v>
                </c:pt>
                <c:pt idx="3">
                  <c:v>Kushtia</c:v>
                </c:pt>
                <c:pt idx="4">
                  <c:v>Rajshahi</c:v>
                </c:pt>
                <c:pt idx="5">
                  <c:v>Rangpur</c:v>
                </c:pt>
                <c:pt idx="6">
                  <c:v>Cluster</c:v>
                </c:pt>
              </c:strCache>
            </c:strRef>
          </c:cat>
          <c:val>
            <c:numRef>
              <c:f>Revenue!$I$26:$I$32</c:f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791-4D1C-93F5-61157C279320}"/>
            </c:ext>
          </c:extLst>
        </c:ser>
        <c:ser>
          <c:idx val="6"/>
          <c:order val="8"/>
          <c:tx>
            <c:strRef>
              <c:f>Revenue!$J$25</c:f>
              <c:strCache>
                <c:ptCount val="1"/>
                <c:pt idx="0">
                  <c:v>August'19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Revenue!$A$26:$A$32</c:f>
              <c:strCache>
                <c:ptCount val="7"/>
                <c:pt idx="0">
                  <c:v>Barisal</c:v>
                </c:pt>
                <c:pt idx="1">
                  <c:v>Faridpur</c:v>
                </c:pt>
                <c:pt idx="2">
                  <c:v>Khulna</c:v>
                </c:pt>
                <c:pt idx="3">
                  <c:v>Kushtia</c:v>
                </c:pt>
                <c:pt idx="4">
                  <c:v>Rajshahi</c:v>
                </c:pt>
                <c:pt idx="5">
                  <c:v>Rangpur</c:v>
                </c:pt>
                <c:pt idx="6">
                  <c:v>Cluster</c:v>
                </c:pt>
              </c:strCache>
            </c:strRef>
          </c:cat>
          <c:val>
            <c:numRef>
              <c:f>Revenue!$J$26:$J$32</c:f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A11-45E2-82AC-7D4EFC0470AD}"/>
            </c:ext>
          </c:extLst>
        </c:ser>
        <c:ser>
          <c:idx val="7"/>
          <c:order val="9"/>
          <c:tx>
            <c:strRef>
              <c:f>Revenue!$K$25</c:f>
              <c:strCache>
                <c:ptCount val="1"/>
                <c:pt idx="0">
                  <c:v>September'19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Revenue!$A$26:$A$32</c:f>
              <c:strCache>
                <c:ptCount val="7"/>
                <c:pt idx="0">
                  <c:v>Barisal</c:v>
                </c:pt>
                <c:pt idx="1">
                  <c:v>Faridpur</c:v>
                </c:pt>
                <c:pt idx="2">
                  <c:v>Khulna</c:v>
                </c:pt>
                <c:pt idx="3">
                  <c:v>Kushtia</c:v>
                </c:pt>
                <c:pt idx="4">
                  <c:v>Rajshahi</c:v>
                </c:pt>
                <c:pt idx="5">
                  <c:v>Rangpur</c:v>
                </c:pt>
                <c:pt idx="6">
                  <c:v>Cluster</c:v>
                </c:pt>
              </c:strCache>
            </c:strRef>
          </c:cat>
          <c:val>
            <c:numRef>
              <c:f>Revenue!$K$26:$K$32</c:f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2E7-47F0-913C-EAC5B43D7BE4}"/>
            </c:ext>
          </c:extLst>
        </c:ser>
        <c:ser>
          <c:idx val="8"/>
          <c:order val="10"/>
          <c:tx>
            <c:strRef>
              <c:f>Revenue!$L$25</c:f>
              <c:strCache>
                <c:ptCount val="1"/>
                <c:pt idx="0">
                  <c:v>October'19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Revenue!$A$26:$A$32</c:f>
              <c:strCache>
                <c:ptCount val="7"/>
                <c:pt idx="0">
                  <c:v>Barisal</c:v>
                </c:pt>
                <c:pt idx="1">
                  <c:v>Faridpur</c:v>
                </c:pt>
                <c:pt idx="2">
                  <c:v>Khulna</c:v>
                </c:pt>
                <c:pt idx="3">
                  <c:v>Kushtia</c:v>
                </c:pt>
                <c:pt idx="4">
                  <c:v>Rajshahi</c:v>
                </c:pt>
                <c:pt idx="5">
                  <c:v>Rangpur</c:v>
                </c:pt>
                <c:pt idx="6">
                  <c:v>Cluster</c:v>
                </c:pt>
              </c:strCache>
            </c:strRef>
          </c:cat>
          <c:val>
            <c:numRef>
              <c:f>Revenue!$L$26:$L$32</c:f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1C8-4334-823E-01C0B92064BF}"/>
            </c:ext>
          </c:extLst>
        </c:ser>
        <c:ser>
          <c:idx val="9"/>
          <c:order val="11"/>
          <c:tx>
            <c:strRef>
              <c:f>Revenue!$M$25</c:f>
              <c:strCache>
                <c:ptCount val="1"/>
                <c:pt idx="0">
                  <c:v>November'19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Revenue!$A$26:$A$32</c:f>
              <c:strCache>
                <c:ptCount val="7"/>
                <c:pt idx="0">
                  <c:v>Barisal</c:v>
                </c:pt>
                <c:pt idx="1">
                  <c:v>Faridpur</c:v>
                </c:pt>
                <c:pt idx="2">
                  <c:v>Khulna</c:v>
                </c:pt>
                <c:pt idx="3">
                  <c:v>Kushtia</c:v>
                </c:pt>
                <c:pt idx="4">
                  <c:v>Rajshahi</c:v>
                </c:pt>
                <c:pt idx="5">
                  <c:v>Rangpur</c:v>
                </c:pt>
                <c:pt idx="6">
                  <c:v>Cluster</c:v>
                </c:pt>
              </c:strCache>
            </c:strRef>
          </c:cat>
          <c:val>
            <c:numRef>
              <c:f>Revenue!$M$26:$M$32</c:f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35B-4DBE-98F1-58BBE91433B0}"/>
            </c:ext>
          </c:extLst>
        </c:ser>
        <c:ser>
          <c:idx val="10"/>
          <c:order val="12"/>
          <c:tx>
            <c:strRef>
              <c:f>Revenue!$N$25</c:f>
              <c:strCache>
                <c:ptCount val="1"/>
                <c:pt idx="0">
                  <c:v>December'19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Revenue!$A$26:$A$32</c:f>
              <c:strCache>
                <c:ptCount val="7"/>
                <c:pt idx="0">
                  <c:v>Barisal</c:v>
                </c:pt>
                <c:pt idx="1">
                  <c:v>Faridpur</c:v>
                </c:pt>
                <c:pt idx="2">
                  <c:v>Khulna</c:v>
                </c:pt>
                <c:pt idx="3">
                  <c:v>Kushtia</c:v>
                </c:pt>
                <c:pt idx="4">
                  <c:v>Rajshahi</c:v>
                </c:pt>
                <c:pt idx="5">
                  <c:v>Rangpur</c:v>
                </c:pt>
                <c:pt idx="6">
                  <c:v>Cluster</c:v>
                </c:pt>
              </c:strCache>
            </c:strRef>
          </c:cat>
          <c:val>
            <c:numRef>
              <c:f>Revenue!$N$26:$N$32</c:f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978-4FE1-98FA-8185A30BAD6A}"/>
            </c:ext>
          </c:extLst>
        </c:ser>
        <c:gapWidth val="219"/>
        <c:overlap val="-27"/>
        <c:axId val="161107328"/>
        <c:axId val="161145984"/>
      </c:barChart>
      <c:catAx>
        <c:axId val="161107328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145984"/>
        <c:crosses val="autoZero"/>
        <c:auto val="1"/>
        <c:lblAlgn val="ctr"/>
        <c:lblOffset val="100"/>
      </c:catAx>
      <c:valAx>
        <c:axId val="161145984"/>
        <c:scaling>
          <c:orientation val="minMax"/>
        </c:scaling>
        <c:delete val="1"/>
        <c:axPos val="l"/>
        <c:numFmt formatCode="#,##0" sourceLinked="1"/>
        <c:majorTickMark val="none"/>
        <c:tickLblPos val="nextTo"/>
        <c:crossAx val="161107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372936107888729"/>
          <c:y val="0.9332444982838688"/>
          <c:w val="0.77528284526200042"/>
          <c:h val="6.2500437445319384E-2"/>
        </c:manualLayout>
      </c:layout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>
        <c:manualLayout>
          <c:xMode val="edge"/>
          <c:yMode val="edge"/>
          <c:x val="0.42213043189637256"/>
          <c:y val="1.0256410256410262E-2"/>
        </c:manualLayout>
      </c:layout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plotArea>
      <c:layout>
        <c:manualLayout>
          <c:layoutTarget val="inner"/>
          <c:xMode val="edge"/>
          <c:yMode val="edge"/>
          <c:x val="0.12467750150214732"/>
          <c:y val="0.13226232137649471"/>
          <c:w val="0.77832701111552716"/>
          <c:h val="0.78102981918926828"/>
        </c:manualLayout>
      </c:layout>
      <c:pieChart>
        <c:varyColors val="1"/>
        <c:ser>
          <c:idx val="0"/>
          <c:order val="0"/>
          <c:tx>
            <c:strRef>
              <c:f>Chart!$C$1</c:f>
              <c:strCache>
                <c:ptCount val="1"/>
                <c:pt idx="0">
                  <c:v>MTD GA</c:v>
                </c:pt>
              </c:strCache>
            </c:strRef>
          </c:tx>
          <c:cat>
            <c:strRef>
              <c:f>Chart!$B$2:$B$7</c:f>
              <c:strCache>
                <c:ptCount val="6"/>
                <c:pt idx="0">
                  <c:v>Barisal</c:v>
                </c:pt>
                <c:pt idx="1">
                  <c:v>Faridpur</c:v>
                </c:pt>
                <c:pt idx="2">
                  <c:v>Khulna</c:v>
                </c:pt>
                <c:pt idx="3">
                  <c:v>Kushtia</c:v>
                </c:pt>
                <c:pt idx="4">
                  <c:v>Rajshahi</c:v>
                </c:pt>
                <c:pt idx="5">
                  <c:v>Rangpur</c:v>
                </c:pt>
              </c:strCache>
            </c:strRef>
          </c:cat>
          <c:val>
            <c:numRef>
              <c:f>Chart!$C$2:$C$7</c:f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B94-434F-AF45-FBA5BB8FDA20}"/>
            </c:ext>
          </c:extLst>
        </c:ser>
        <c:ser>
          <c:idx val="1"/>
          <c:order val="1"/>
          <c:tx>
            <c:strRef>
              <c:f>Chart!$D$1</c:f>
              <c:strCache>
                <c:ptCount val="1"/>
                <c:pt idx="0">
                  <c:v>LMTD GA</c:v>
                </c:pt>
              </c:strCache>
            </c:strRef>
          </c:tx>
          <c:cat>
            <c:strRef>
              <c:f>Chart!$B$2:$B$7</c:f>
              <c:strCache>
                <c:ptCount val="6"/>
                <c:pt idx="0">
                  <c:v>Barisal</c:v>
                </c:pt>
                <c:pt idx="1">
                  <c:v>Faridpur</c:v>
                </c:pt>
                <c:pt idx="2">
                  <c:v>Khulna</c:v>
                </c:pt>
                <c:pt idx="3">
                  <c:v>Kushtia</c:v>
                </c:pt>
                <c:pt idx="4">
                  <c:v>Rajshahi</c:v>
                </c:pt>
                <c:pt idx="5">
                  <c:v>Rangpur</c:v>
                </c:pt>
              </c:strCache>
            </c:strRef>
          </c:cat>
          <c:val>
            <c:numRef>
              <c:f>Chart!$D$2:$D$7</c:f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B94-434F-AF45-FBA5BB8FDA20}"/>
            </c:ext>
          </c:extLst>
        </c:ser>
        <c:ser>
          <c:idx val="2"/>
          <c:order val="2"/>
          <c:tx>
            <c:strRef>
              <c:f>Chart!$E$1</c:f>
              <c:strCache>
                <c:ptCount val="1"/>
                <c:pt idx="0">
                  <c:v>MTD </c:v>
                </c:pt>
              </c:strCache>
            </c:strRef>
          </c:tx>
          <c:dPt>
            <c:idx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F19E-4899-9885-A2C027AC0C93}"/>
              </c:ext>
            </c:extLst>
          </c:dPt>
          <c:dPt>
            <c:idx val="1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2B94-434F-AF45-FBA5BB8FDA20}"/>
              </c:ext>
            </c:extLst>
          </c:dPt>
          <c:dPt>
            <c:idx val="2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E-2B94-434F-AF45-FBA5BB8FDA20}"/>
              </c:ext>
            </c:extLst>
          </c:dPt>
          <c:dPt>
            <c:idx val="3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31-2B94-434F-AF45-FBA5BB8FDA20}"/>
              </c:ext>
            </c:extLst>
          </c:dPt>
          <c:dPt>
            <c:idx val="4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30-2B94-434F-AF45-FBA5BB8FDA20}"/>
              </c:ext>
            </c:extLst>
          </c:dPt>
          <c:dPt>
            <c:idx val="5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F-2B94-434F-AF45-FBA5BB8FDA20}"/>
              </c:ext>
            </c:extLst>
          </c:dPt>
          <c:dLbls>
            <c:dLbl>
              <c:idx val="0"/>
              <c:layout>
                <c:manualLayout>
                  <c:x val="-7.0316648964418513E-2"/>
                  <c:y val="0.14518917827579242"/>
                </c:manualLayout>
              </c:layout>
              <c:showVal val="1"/>
              <c:showCatName val="1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F19E-4899-9885-A2C027AC0C93}"/>
                </c:ext>
              </c:extLst>
            </c:dLbl>
            <c:dLbl>
              <c:idx val="1"/>
              <c:layout>
                <c:manualLayout>
                  <c:x val="-0.17100083123600179"/>
                  <c:y val="0.13302564102564093"/>
                </c:manualLayout>
              </c:layout>
              <c:showVal val="1"/>
              <c:showCatName val="1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2B94-434F-AF45-FBA5BB8FDA20}"/>
                </c:ext>
              </c:extLst>
            </c:dLbl>
            <c:dLbl>
              <c:idx val="2"/>
              <c:layout>
                <c:manualLayout>
                  <c:x val="-0.22274274688863741"/>
                  <c:y val="-0.16958368665455273"/>
                </c:manualLayout>
              </c:layout>
              <c:showVal val="1"/>
              <c:showCatName val="1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E-2B94-434F-AF45-FBA5BB8FDA20}"/>
                </c:ext>
              </c:extLst>
            </c:dLbl>
            <c:dLbl>
              <c:idx val="3"/>
              <c:layout>
                <c:manualLayout>
                  <c:x val="0.14205296531898676"/>
                  <c:y val="-0.18662224914193426"/>
                </c:manualLayout>
              </c:layout>
              <c:showVal val="1"/>
              <c:showCatName val="1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31-2B94-434F-AF45-FBA5BB8FDA20}"/>
                </c:ext>
              </c:extLst>
            </c:dLbl>
            <c:dLbl>
              <c:idx val="4"/>
              <c:layout>
                <c:manualLayout>
                  <c:x val="0.19660823962686741"/>
                  <c:y val="-2.781586917019999E-2"/>
                </c:manualLayout>
              </c:layout>
              <c:showVal val="1"/>
              <c:showCatName val="1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30-2B94-434F-AF45-FBA5BB8FDA20}"/>
                </c:ext>
              </c:extLst>
            </c:dLbl>
            <c:dLbl>
              <c:idx val="5"/>
              <c:layout>
                <c:manualLayout>
                  <c:x val="0.17877635133575009"/>
                  <c:y val="0.16462830607712503"/>
                </c:manualLayout>
              </c:layout>
              <c:showVal val="1"/>
              <c:showCatName val="1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F-2B94-434F-AF45-FBA5BB8FDA2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1" i="0" u="none" strike="noStrike" kern="1200" baseline="0">
                    <a:solidFill>
                      <a:schemeClr val="bg1"/>
                    </a:solidFill>
                    <a:latin typeface="Verdana" panose="020B0604030504040204" pitchFamily="34" charset="0"/>
                    <a:ea typeface="Verdana" panose="020B0604030504040204" pitchFamily="34" charset="0"/>
                    <a:cs typeface="Verdana" panose="020B0604030504040204" pitchFamily="34" charset="0"/>
                  </a:defRPr>
                </a:pPr>
                <a:endParaRPr lang="en-US"/>
              </a:p>
            </c:txPr>
            <c:showVal val="1"/>
            <c:showCatName val="1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Chart!$B$2:$B$7</c:f>
              <c:strCache>
                <c:ptCount val="6"/>
                <c:pt idx="0">
                  <c:v>Barisal</c:v>
                </c:pt>
                <c:pt idx="1">
                  <c:v>Faridpur</c:v>
                </c:pt>
                <c:pt idx="2">
                  <c:v>Khulna</c:v>
                </c:pt>
                <c:pt idx="3">
                  <c:v>Kushtia</c:v>
                </c:pt>
                <c:pt idx="4">
                  <c:v>Rajshahi</c:v>
                </c:pt>
                <c:pt idx="5">
                  <c:v>Rangpur</c:v>
                </c:pt>
              </c:strCache>
            </c:strRef>
          </c:cat>
          <c:val>
            <c:numRef>
              <c:f>Chart!$E$2:$E$7</c:f>
              <c:numCache>
                <c:formatCode>0%</c:formatCode>
                <c:ptCount val="6"/>
                <c:pt idx="0">
                  <c:v>8.9145846435309581E-2</c:v>
                </c:pt>
                <c:pt idx="1">
                  <c:v>0.11813932879766738</c:v>
                </c:pt>
                <c:pt idx="2">
                  <c:v>0.29213595563432621</c:v>
                </c:pt>
                <c:pt idx="3">
                  <c:v>0.15681636270081756</c:v>
                </c:pt>
                <c:pt idx="4">
                  <c:v>0.15914613229660968</c:v>
                </c:pt>
                <c:pt idx="5">
                  <c:v>0.18461637413526957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2B94-434F-AF45-FBA5BB8FDA20}"/>
            </c:ext>
          </c:extLst>
        </c:ser>
        <c:firstSliceAng val="0"/>
      </c:pieChart>
      <c:spPr>
        <a:noFill/>
        <a:ln>
          <a:noFill/>
        </a:ln>
        <a:effectLst/>
      </c:spPr>
    </c:plotArea>
    <c:plotVisOnly val="1"/>
    <c:dispBlanksAs val="zero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>
        <c:manualLayout>
          <c:xMode val="edge"/>
          <c:yMode val="edge"/>
          <c:x val="0.42676995012311109"/>
          <c:y val="1.5384615384615389E-2"/>
        </c:manualLayout>
      </c:layout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plotArea>
      <c:layout>
        <c:manualLayout>
          <c:layoutTarget val="inner"/>
          <c:xMode val="edge"/>
          <c:yMode val="edge"/>
          <c:x val="0.14749933852744601"/>
          <c:y val="0.13506844336765603"/>
          <c:w val="0.71907362106497652"/>
          <c:h val="0.78683262669089471"/>
        </c:manualLayout>
      </c:layout>
      <c:pieChart>
        <c:varyColors val="1"/>
        <c:ser>
          <c:idx val="0"/>
          <c:order val="0"/>
          <c:tx>
            <c:strRef>
              <c:f>Chart!$F$1</c:f>
              <c:strCache>
                <c:ptCount val="1"/>
                <c:pt idx="0">
                  <c:v>LMTD </c:v>
                </c:pt>
              </c:strCache>
            </c:strRef>
          </c:tx>
          <c:dPt>
            <c:idx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D8EC-4EF4-A814-916439DC0F5B}"/>
              </c:ext>
            </c:extLst>
          </c:dPt>
          <c:dPt>
            <c:idx val="1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9DFF-460F-9317-3BE59AC63D08}"/>
              </c:ext>
            </c:extLst>
          </c:dPt>
          <c:dPt>
            <c:idx val="2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D8EC-4EF4-A814-916439DC0F5B}"/>
              </c:ext>
            </c:extLst>
          </c:dPt>
          <c:dPt>
            <c:idx val="3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D8EC-4EF4-A814-916439DC0F5B}"/>
              </c:ext>
            </c:extLst>
          </c:dPt>
          <c:dPt>
            <c:idx val="4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9DFF-460F-9317-3BE59AC63D08}"/>
              </c:ext>
            </c:extLst>
          </c:dPt>
          <c:dPt>
            <c:idx val="5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9DFF-460F-9317-3BE59AC63D08}"/>
              </c:ext>
            </c:extLst>
          </c:dPt>
          <c:dLbls>
            <c:dLbl>
              <c:idx val="0"/>
              <c:layout>
                <c:manualLayout>
                  <c:x val="-7.8998906040557093E-2"/>
                  <c:y val="0.13755824752675153"/>
                </c:manualLayout>
              </c:layout>
              <c:showVal val="1"/>
              <c:showCatName val="1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D8EC-4EF4-A814-916439DC0F5B}"/>
                </c:ext>
              </c:extLst>
            </c:dLbl>
            <c:dLbl>
              <c:idx val="1"/>
              <c:layout>
                <c:manualLayout>
                  <c:x val="-0.16541591962162813"/>
                  <c:y val="0.14121098324247938"/>
                </c:manualLayout>
              </c:layout>
              <c:showVal val="1"/>
              <c:showCatName val="1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9DFF-460F-9317-3BE59AC63D08}"/>
                </c:ext>
              </c:extLst>
            </c:dLbl>
            <c:dLbl>
              <c:idx val="2"/>
              <c:layout>
                <c:manualLayout>
                  <c:x val="-0.18543064307973983"/>
                  <c:y val="-0.22066666666666671"/>
                </c:manualLayout>
              </c:layout>
              <c:showVal val="1"/>
              <c:showCatName val="1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D8EC-4EF4-A814-916439DC0F5B}"/>
                </c:ext>
              </c:extLst>
            </c:dLbl>
            <c:dLbl>
              <c:idx val="3"/>
              <c:layout>
                <c:manualLayout>
                  <c:x val="0.17506242290874668"/>
                  <c:y val="-0.17093842115889363"/>
                </c:manualLayout>
              </c:layout>
              <c:showVal val="1"/>
              <c:showCatName val="1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D8EC-4EF4-A814-916439DC0F5B}"/>
                </c:ext>
              </c:extLst>
            </c:dLbl>
            <c:dLbl>
              <c:idx val="4"/>
              <c:layout>
                <c:manualLayout>
                  <c:x val="0.184865051230334"/>
                  <c:y val="-1.2231374924288311E-2"/>
                </c:manualLayout>
              </c:layout>
              <c:showVal val="1"/>
              <c:showCatName val="1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9DFF-460F-9317-3BE59AC63D08}"/>
                </c:ext>
              </c:extLst>
            </c:dLbl>
            <c:dLbl>
              <c:idx val="5"/>
              <c:layout>
                <c:manualLayout>
                  <c:x val="0.16201224930999608"/>
                  <c:y val="0.17214900060569358"/>
                </c:manualLayout>
              </c:layout>
              <c:showVal val="1"/>
              <c:showCatName val="1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9DFF-460F-9317-3BE59AC63D0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1" i="0" u="none" strike="noStrike" kern="1200" baseline="0">
                    <a:solidFill>
                      <a:schemeClr val="bg1"/>
                    </a:solidFill>
                    <a:latin typeface="Verdana" panose="020B0604030504040204" pitchFamily="34" charset="0"/>
                    <a:ea typeface="Verdana" panose="020B0604030504040204" pitchFamily="34" charset="0"/>
                    <a:cs typeface="Verdana" panose="020B0604030504040204" pitchFamily="34" charset="0"/>
                  </a:defRPr>
                </a:pPr>
                <a:endParaRPr lang="en-US"/>
              </a:p>
            </c:txPr>
            <c:showVal val="1"/>
            <c:showCatName val="1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Chart!$B$2:$B$7</c:f>
              <c:strCache>
                <c:ptCount val="6"/>
                <c:pt idx="0">
                  <c:v>Barisal</c:v>
                </c:pt>
                <c:pt idx="1">
                  <c:v>Faridpur</c:v>
                </c:pt>
                <c:pt idx="2">
                  <c:v>Khulna</c:v>
                </c:pt>
                <c:pt idx="3">
                  <c:v>Kushtia</c:v>
                </c:pt>
                <c:pt idx="4">
                  <c:v>Rajshahi</c:v>
                </c:pt>
                <c:pt idx="5">
                  <c:v>Rangpur</c:v>
                </c:pt>
              </c:strCache>
            </c:strRef>
          </c:cat>
          <c:val>
            <c:numRef>
              <c:f>Chart!$F$2:$F$7</c:f>
              <c:numCache>
                <c:formatCode>0%</c:formatCode>
                <c:ptCount val="6"/>
                <c:pt idx="0">
                  <c:v>8.5260868658935687E-2</c:v>
                </c:pt>
                <c:pt idx="1">
                  <c:v>0.10384024791034095</c:v>
                </c:pt>
                <c:pt idx="2">
                  <c:v>0.32754320018343142</c:v>
                </c:pt>
                <c:pt idx="3">
                  <c:v>0.13710803693641738</c:v>
                </c:pt>
                <c:pt idx="4">
                  <c:v>0.15485363701423677</c:v>
                </c:pt>
                <c:pt idx="5">
                  <c:v>0.19139400929663777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8EC-4EF4-A814-916439DC0F5B}"/>
            </c:ext>
          </c:extLst>
        </c:ser>
        <c:firstSliceAng val="0"/>
      </c:pieChart>
      <c:spPr>
        <a:noFill/>
        <a:ln>
          <a:noFill/>
        </a:ln>
        <a:effectLst/>
      </c:spPr>
    </c:plotArea>
    <c:plotVisOnly val="1"/>
    <c:dispBlanksAs val="zero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>
        <c:manualLayout>
          <c:xMode val="edge"/>
          <c:yMode val="edge"/>
          <c:x val="0.44458048704176889"/>
          <c:y val="1.5384615384615389E-2"/>
        </c:manualLayout>
      </c:layout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plotArea>
      <c:layout>
        <c:manualLayout>
          <c:layoutTarget val="inner"/>
          <c:xMode val="edge"/>
          <c:yMode val="edge"/>
          <c:x val="0.16570760233918128"/>
          <c:y val="0.12353846153846154"/>
          <c:w val="0.71536842105263132"/>
          <c:h val="0.78415384615384631"/>
        </c:manualLayout>
      </c:layout>
      <c:pieChart>
        <c:varyColors val="1"/>
        <c:ser>
          <c:idx val="0"/>
          <c:order val="0"/>
          <c:tx>
            <c:strRef>
              <c:f>Chart!$N$1</c:f>
              <c:strCache>
                <c:ptCount val="1"/>
                <c:pt idx="0">
                  <c:v>MTD Air-time</c:v>
                </c:pt>
              </c:strCache>
            </c:strRef>
          </c:tx>
          <c:cat>
            <c:strRef>
              <c:f>Chart!$M$2:$M$7</c:f>
              <c:strCache>
                <c:ptCount val="6"/>
                <c:pt idx="0">
                  <c:v>Barisal</c:v>
                </c:pt>
                <c:pt idx="1">
                  <c:v>Faridpur</c:v>
                </c:pt>
                <c:pt idx="2">
                  <c:v>Khulna</c:v>
                </c:pt>
                <c:pt idx="3">
                  <c:v>Kushtia</c:v>
                </c:pt>
                <c:pt idx="4">
                  <c:v>Rajshahi</c:v>
                </c:pt>
                <c:pt idx="5">
                  <c:v>Rangpur</c:v>
                </c:pt>
              </c:strCache>
            </c:strRef>
          </c:cat>
          <c:val>
            <c:numRef>
              <c:f>Chart!$N$2:$N$7</c:f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BB-40B3-B25B-855722A2CA46}"/>
            </c:ext>
          </c:extLst>
        </c:ser>
        <c:ser>
          <c:idx val="1"/>
          <c:order val="1"/>
          <c:tx>
            <c:strRef>
              <c:f>Chart!$O$1</c:f>
              <c:strCache>
                <c:ptCount val="1"/>
                <c:pt idx="0">
                  <c:v>LMTD Air -time</c:v>
                </c:pt>
              </c:strCache>
            </c:strRef>
          </c:tx>
          <c:cat>
            <c:strRef>
              <c:f>Chart!$M$2:$M$7</c:f>
              <c:strCache>
                <c:ptCount val="6"/>
                <c:pt idx="0">
                  <c:v>Barisal</c:v>
                </c:pt>
                <c:pt idx="1">
                  <c:v>Faridpur</c:v>
                </c:pt>
                <c:pt idx="2">
                  <c:v>Khulna</c:v>
                </c:pt>
                <c:pt idx="3">
                  <c:v>Kushtia</c:v>
                </c:pt>
                <c:pt idx="4">
                  <c:v>Rajshahi</c:v>
                </c:pt>
                <c:pt idx="5">
                  <c:v>Rangpur</c:v>
                </c:pt>
              </c:strCache>
            </c:strRef>
          </c:cat>
          <c:val>
            <c:numRef>
              <c:f>Chart!$O$2:$O$7</c:f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BB-40B3-B25B-855722A2CA46}"/>
            </c:ext>
          </c:extLst>
        </c:ser>
        <c:ser>
          <c:idx val="2"/>
          <c:order val="2"/>
          <c:tx>
            <c:strRef>
              <c:f>Chart!$P$1</c:f>
              <c:strCache>
                <c:ptCount val="1"/>
                <c:pt idx="0">
                  <c:v>MTD </c:v>
                </c:pt>
              </c:strCache>
            </c:strRef>
          </c:tx>
          <c:dPt>
            <c:idx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DFF2-4EAA-8376-31FC6FBBCE23}"/>
              </c:ext>
            </c:extLst>
          </c:dPt>
          <c:dPt>
            <c:idx val="1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DFF2-4EAA-8376-31FC6FBBCE23}"/>
              </c:ext>
            </c:extLst>
          </c:dPt>
          <c:dPt>
            <c:idx val="2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BABB-40B3-B25B-855722A2CA46}"/>
              </c:ext>
            </c:extLst>
          </c:dPt>
          <c:dPt>
            <c:idx val="3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DFF2-4EAA-8376-31FC6FBBCE23}"/>
              </c:ext>
            </c:extLst>
          </c:dPt>
          <c:dPt>
            <c:idx val="4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DFF2-4EAA-8376-31FC6FBBCE23}"/>
              </c:ext>
            </c:extLst>
          </c:dPt>
          <c:dPt>
            <c:idx val="5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DFF2-4EAA-8376-31FC6FBBCE23}"/>
              </c:ext>
            </c:extLst>
          </c:dPt>
          <c:dLbls>
            <c:dLbl>
              <c:idx val="0"/>
              <c:layout>
                <c:manualLayout>
                  <c:x val="-9.1837791799203955E-2"/>
                  <c:y val="0.16494003634161114"/>
                </c:manualLayout>
              </c:layout>
              <c:showVal val="1"/>
              <c:showCatName val="1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DFF2-4EAA-8376-31FC6FBBCE23}"/>
                </c:ext>
              </c:extLst>
            </c:dLbl>
            <c:dLbl>
              <c:idx val="1"/>
              <c:layout>
                <c:manualLayout>
                  <c:x val="-0.185121412803532"/>
                  <c:y val="0.10192247122955789"/>
                </c:manualLayout>
              </c:layout>
              <c:showVal val="1"/>
              <c:showCatName val="1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DFF2-4EAA-8376-31FC6FBBCE23}"/>
                </c:ext>
              </c:extLst>
            </c:dLbl>
            <c:dLbl>
              <c:idx val="2"/>
              <c:layout>
                <c:manualLayout>
                  <c:x val="-0.18285446107316072"/>
                  <c:y val="-0.24887179487179495"/>
                </c:manualLayout>
              </c:layout>
              <c:showVal val="1"/>
              <c:showCatName val="1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BABB-40B3-B25B-855722A2CA46}"/>
                </c:ext>
              </c:extLst>
            </c:dLbl>
            <c:dLbl>
              <c:idx val="3"/>
              <c:layout>
                <c:manualLayout>
                  <c:x val="0.23264431350054748"/>
                  <c:y val="-7.2634766807995174E-2"/>
                </c:manualLayout>
              </c:layout>
              <c:showVal val="1"/>
              <c:showCatName val="1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DFF2-4EAA-8376-31FC6FBBCE23}"/>
                </c:ext>
              </c:extLst>
            </c:dLbl>
            <c:dLbl>
              <c:idx val="4"/>
              <c:layout>
                <c:manualLayout>
                  <c:x val="0.19451739062418524"/>
                  <c:y val="0.11840621845346258"/>
                </c:manualLayout>
              </c:layout>
              <c:showVal val="1"/>
              <c:showCatName val="1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DFF2-4EAA-8376-31FC6FBBCE23}"/>
                </c:ext>
              </c:extLst>
            </c:dLbl>
            <c:dLbl>
              <c:idx val="5"/>
              <c:layout>
                <c:manualLayout>
                  <c:x val="0.12259894665484691"/>
                  <c:y val="0.15106077124974757"/>
                </c:manualLayout>
              </c:layout>
              <c:showVal val="1"/>
              <c:showCatName val="1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DFF2-4EAA-8376-31FC6FBBCE2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1" i="0" u="none" strike="noStrike" kern="1200" baseline="0">
                    <a:solidFill>
                      <a:schemeClr val="bg1"/>
                    </a:solidFill>
                    <a:latin typeface="Verdana" panose="020B0604030504040204" pitchFamily="34" charset="0"/>
                    <a:ea typeface="Verdana" panose="020B0604030504040204" pitchFamily="34" charset="0"/>
                    <a:cs typeface="Verdana" panose="020B0604030504040204" pitchFamily="34" charset="0"/>
                  </a:defRPr>
                </a:pPr>
                <a:endParaRPr lang="en-US"/>
              </a:p>
            </c:txPr>
            <c:showVal val="1"/>
            <c:showCatName val="1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Chart!$M$2:$M$7</c:f>
              <c:strCache>
                <c:ptCount val="6"/>
                <c:pt idx="0">
                  <c:v>Barisal</c:v>
                </c:pt>
                <c:pt idx="1">
                  <c:v>Faridpur</c:v>
                </c:pt>
                <c:pt idx="2">
                  <c:v>Khulna</c:v>
                </c:pt>
                <c:pt idx="3">
                  <c:v>Kushtia</c:v>
                </c:pt>
                <c:pt idx="4">
                  <c:v>Rajshahi</c:v>
                </c:pt>
                <c:pt idx="5">
                  <c:v>Rangpur</c:v>
                </c:pt>
              </c:strCache>
            </c:strRef>
          </c:cat>
          <c:val>
            <c:numRef>
              <c:f>Chart!$P$2:$P$7</c:f>
              <c:numCache>
                <c:formatCode>0%</c:formatCode>
                <c:ptCount val="6"/>
                <c:pt idx="0">
                  <c:v>9.6463602124199313E-2</c:v>
                </c:pt>
                <c:pt idx="1">
                  <c:v>0.14566075590175168</c:v>
                </c:pt>
                <c:pt idx="2">
                  <c:v>0.36713799176398421</c:v>
                </c:pt>
                <c:pt idx="3">
                  <c:v>0.16959062657647808</c:v>
                </c:pt>
                <c:pt idx="4">
                  <c:v>0.11128375971499195</c:v>
                </c:pt>
                <c:pt idx="5">
                  <c:v>0.10986326391859479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BABB-40B3-B25B-855722A2CA46}"/>
            </c:ext>
          </c:extLst>
        </c:ser>
        <c:firstSliceAng val="0"/>
      </c:pieChart>
      <c:spPr>
        <a:noFill/>
        <a:ln>
          <a:noFill/>
        </a:ln>
        <a:effectLst/>
      </c:spPr>
    </c:plotArea>
    <c:plotVisOnly val="1"/>
    <c:dispBlanksAs val="zero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>
        <c:manualLayout>
          <c:xMode val="edge"/>
          <c:yMode val="edge"/>
          <c:x val="0.42018737724009675"/>
          <c:y val="1.5384615384615389E-2"/>
        </c:manualLayout>
      </c:layout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plotArea>
      <c:layout>
        <c:manualLayout>
          <c:layoutTarget val="inner"/>
          <c:xMode val="edge"/>
          <c:yMode val="edge"/>
          <c:x val="0.15167251461988293"/>
          <c:y val="0.12866666666666668"/>
          <c:w val="0.72472514619883099"/>
          <c:h val="0.79441025641025653"/>
        </c:manualLayout>
      </c:layout>
      <c:pieChart>
        <c:varyColors val="1"/>
        <c:ser>
          <c:idx val="0"/>
          <c:order val="0"/>
          <c:tx>
            <c:strRef>
              <c:f>Chart!$Q$1</c:f>
              <c:strCache>
                <c:ptCount val="1"/>
                <c:pt idx="0">
                  <c:v>LMTD </c:v>
                </c:pt>
              </c:strCache>
            </c:strRef>
          </c:tx>
          <c:dPt>
            <c:idx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73FB-4F59-B386-4A1545A35DE7}"/>
              </c:ext>
            </c:extLst>
          </c:dPt>
          <c:dPt>
            <c:idx val="1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73FB-4F59-B386-4A1545A35DE7}"/>
              </c:ext>
            </c:extLst>
          </c:dPt>
          <c:dPt>
            <c:idx val="2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7D64-460D-9843-56AAE1A8B52C}"/>
              </c:ext>
            </c:extLst>
          </c:dPt>
          <c:dPt>
            <c:idx val="3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7D64-460D-9843-56AAE1A8B52C}"/>
              </c:ext>
            </c:extLst>
          </c:dPt>
          <c:dPt>
            <c:idx val="4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7D64-460D-9843-56AAE1A8B52C}"/>
              </c:ext>
            </c:extLst>
          </c:dPt>
          <c:dPt>
            <c:idx val="5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4-7D64-460D-9843-56AAE1A8B52C}"/>
              </c:ext>
            </c:extLst>
          </c:dPt>
          <c:dLbls>
            <c:dLbl>
              <c:idx val="0"/>
              <c:layout>
                <c:manualLayout>
                  <c:x val="-9.3777267907736703E-2"/>
                  <c:y val="0.18040500706642451"/>
                </c:manualLayout>
              </c:layout>
              <c:showVal val="1"/>
              <c:showCatName val="1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73FB-4F59-B386-4A1545A35DE7}"/>
                </c:ext>
              </c:extLst>
            </c:dLbl>
            <c:dLbl>
              <c:idx val="1"/>
              <c:layout>
                <c:manualLayout>
                  <c:x val="-0.19119187916080035"/>
                  <c:y val="0.11393377750858071"/>
                </c:manualLayout>
              </c:layout>
              <c:showVal val="1"/>
              <c:showCatName val="1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73FB-4F59-B386-4A1545A35DE7}"/>
                </c:ext>
              </c:extLst>
            </c:dLbl>
            <c:dLbl>
              <c:idx val="2"/>
              <c:layout>
                <c:manualLayout>
                  <c:x val="-0.16948149693208883"/>
                  <c:y val="-0.2508746214415507"/>
                </c:manualLayout>
              </c:layout>
              <c:showVal val="1"/>
              <c:showCatName val="1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7D64-460D-9843-56AAE1A8B52C}"/>
                </c:ext>
              </c:extLst>
            </c:dLbl>
            <c:dLbl>
              <c:idx val="3"/>
              <c:layout>
                <c:manualLayout>
                  <c:x val="0.21689558672715584"/>
                  <c:y val="-8.198667474258016E-2"/>
                </c:manualLayout>
              </c:layout>
              <c:showVal val="1"/>
              <c:showCatName val="1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7D64-460D-9843-56AAE1A8B52C}"/>
                </c:ext>
              </c:extLst>
            </c:dLbl>
            <c:dLbl>
              <c:idx val="4"/>
              <c:layout>
                <c:manualLayout>
                  <c:x val="0.20011680659122916"/>
                  <c:y val="0.10119200484554816"/>
                </c:manualLayout>
              </c:layout>
              <c:showVal val="1"/>
              <c:showCatName val="1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7D64-460D-9843-56AAE1A8B52C}"/>
                </c:ext>
              </c:extLst>
            </c:dLbl>
            <c:dLbl>
              <c:idx val="5"/>
              <c:layout>
                <c:manualLayout>
                  <c:x val="0.12905181554292469"/>
                  <c:y val="0.1612477286493034"/>
                </c:manualLayout>
              </c:layout>
              <c:showVal val="1"/>
              <c:showCatName val="1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7D64-460D-9843-56AAE1A8B52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1" i="0" u="none" strike="noStrike" kern="1200" baseline="0">
                    <a:solidFill>
                      <a:schemeClr val="bg1"/>
                    </a:solidFill>
                    <a:latin typeface="Verdana" panose="020B0604030504040204" pitchFamily="34" charset="0"/>
                    <a:ea typeface="Verdana" panose="020B0604030504040204" pitchFamily="34" charset="0"/>
                    <a:cs typeface="Verdana" panose="020B0604030504040204" pitchFamily="34" charset="0"/>
                  </a:defRPr>
                </a:pPr>
                <a:endParaRPr lang="en-US"/>
              </a:p>
            </c:txPr>
            <c:showVal val="1"/>
            <c:showCatName val="1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Chart!$M$2:$M$7</c:f>
              <c:strCache>
                <c:ptCount val="6"/>
                <c:pt idx="0">
                  <c:v>Barisal</c:v>
                </c:pt>
                <c:pt idx="1">
                  <c:v>Faridpur</c:v>
                </c:pt>
                <c:pt idx="2">
                  <c:v>Khulna</c:v>
                </c:pt>
                <c:pt idx="3">
                  <c:v>Kushtia</c:v>
                </c:pt>
                <c:pt idx="4">
                  <c:v>Rajshahi</c:v>
                </c:pt>
                <c:pt idx="5">
                  <c:v>Rangpur</c:v>
                </c:pt>
              </c:strCache>
            </c:strRef>
          </c:cat>
          <c:val>
            <c:numRef>
              <c:f>Chart!$Q$2:$Q$7</c:f>
              <c:numCache>
                <c:formatCode>0%</c:formatCode>
                <c:ptCount val="6"/>
                <c:pt idx="0">
                  <c:v>9.484231161794647E-2</c:v>
                </c:pt>
                <c:pt idx="1">
                  <c:v>0.14559227172072059</c:v>
                </c:pt>
                <c:pt idx="2">
                  <c:v>0.36792014587877753</c:v>
                </c:pt>
                <c:pt idx="3">
                  <c:v>0.16926201894149176</c:v>
                </c:pt>
                <c:pt idx="4">
                  <c:v>0.1088755505926197</c:v>
                </c:pt>
                <c:pt idx="5">
                  <c:v>0.11350770124844391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D64-460D-9843-56AAE1A8B52C}"/>
            </c:ext>
          </c:extLst>
        </c:ser>
        <c:firstSliceAng val="0"/>
      </c:pieChart>
      <c:spPr>
        <a:noFill/>
        <a:ln>
          <a:noFill/>
        </a:ln>
        <a:effectLst/>
      </c:spPr>
    </c:plotArea>
    <c:plotVisOnly val="1"/>
    <c:dispBlanksAs val="zero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2</xdr:colOff>
      <xdr:row>1</xdr:row>
      <xdr:rowOff>0</xdr:rowOff>
    </xdr:from>
    <xdr:to>
      <xdr:col>65</xdr:col>
      <xdr:colOff>0</xdr:colOff>
      <xdr:row>16</xdr:row>
      <xdr:rowOff>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</xdr:col>
      <xdr:colOff>612318</xdr:colOff>
      <xdr:row>17</xdr:row>
      <xdr:rowOff>0</xdr:rowOff>
    </xdr:from>
    <xdr:to>
      <xdr:col>65</xdr:col>
      <xdr:colOff>0</xdr:colOff>
      <xdr:row>32</xdr:row>
      <xdr:rowOff>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34</xdr:col>
      <xdr:colOff>2</xdr:colOff>
      <xdr:row>33</xdr:row>
      <xdr:rowOff>0</xdr:rowOff>
    </xdr:from>
    <xdr:to>
      <xdr:col>65</xdr:col>
      <xdr:colOff>0</xdr:colOff>
      <xdr:row>48</xdr:row>
      <xdr:rowOff>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33</xdr:col>
      <xdr:colOff>612319</xdr:colOff>
      <xdr:row>49</xdr:row>
      <xdr:rowOff>0</xdr:rowOff>
    </xdr:from>
    <xdr:to>
      <xdr:col>65</xdr:col>
      <xdr:colOff>0</xdr:colOff>
      <xdr:row>65</xdr:row>
      <xdr:rowOff>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609598</xdr:colOff>
      <xdr:row>1</xdr:row>
      <xdr:rowOff>0</xdr:rowOff>
    </xdr:from>
    <xdr:to>
      <xdr:col>40</xdr:col>
      <xdr:colOff>0</xdr:colOff>
      <xdr:row>19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8</xdr:row>
      <xdr:rowOff>0</xdr:rowOff>
    </xdr:from>
    <xdr:to>
      <xdr:col>7</xdr:col>
      <xdr:colOff>276225</xdr:colOff>
      <xdr:row>21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280987</xdr:colOff>
      <xdr:row>8</xdr:row>
      <xdr:rowOff>0</xdr:rowOff>
    </xdr:from>
    <xdr:to>
      <xdr:col>12</xdr:col>
      <xdr:colOff>0</xdr:colOff>
      <xdr:row>21</xdr:row>
      <xdr:rowOff>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8</xdr:row>
      <xdr:rowOff>0</xdr:rowOff>
    </xdr:from>
    <xdr:to>
      <xdr:col>18</xdr:col>
      <xdr:colOff>171450</xdr:colOff>
      <xdr:row>21</xdr:row>
      <xdr:rowOff>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171450</xdr:colOff>
      <xdr:row>8</xdr:row>
      <xdr:rowOff>0</xdr:rowOff>
    </xdr:from>
    <xdr:to>
      <xdr:col>23</xdr:col>
      <xdr:colOff>0</xdr:colOff>
      <xdr:row>21</xdr:row>
      <xdr:rowOff>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70"/>
  <sheetViews>
    <sheetView topLeftCell="A51" zoomScale="82" zoomScaleNormal="82" workbookViewId="0">
      <selection activeCell="A7" sqref="A7:XFD7"/>
    </sheetView>
  </sheetViews>
  <sheetFormatPr defaultRowHeight="15"/>
  <cols>
    <col min="1" max="1" width="13.140625" bestFit="1" customWidth="1"/>
    <col min="2" max="2" width="17.7109375" bestFit="1" customWidth="1"/>
    <col min="3" max="3" width="18.5703125" bestFit="1" customWidth="1"/>
    <col min="4" max="4" width="19.140625" bestFit="1" customWidth="1"/>
    <col min="5" max="5" width="13.85546875" bestFit="1" customWidth="1"/>
    <col min="6" max="7" width="17.7109375" bestFit="1" customWidth="1"/>
    <col min="8" max="8" width="15" style="18" bestFit="1" customWidth="1"/>
    <col min="9" max="9" width="17.7109375" bestFit="1" customWidth="1"/>
    <col min="10" max="10" width="15.7109375" bestFit="1" customWidth="1"/>
    <col min="11" max="11" width="17.42578125" bestFit="1" customWidth="1"/>
    <col min="12" max="12" width="15.7109375" customWidth="1"/>
    <col min="13" max="13" width="18" bestFit="1" customWidth="1"/>
    <col min="14" max="14" width="17.7109375" style="44" bestFit="1" customWidth="1"/>
    <col min="15" max="15" width="13.42578125" bestFit="1" customWidth="1"/>
    <col min="16" max="16" width="13.28515625" bestFit="1" customWidth="1"/>
    <col min="17" max="17" width="12" bestFit="1" customWidth="1"/>
    <col min="20" max="20" width="9.85546875" bestFit="1" customWidth="1"/>
    <col min="21" max="23" width="9.140625" hidden="1" customWidth="1"/>
  </cols>
  <sheetData>
    <row r="1" spans="1:23">
      <c r="A1" s="8" t="s">
        <v>30</v>
      </c>
      <c r="N1"/>
      <c r="R1" s="55" t="s">
        <v>30</v>
      </c>
      <c r="S1" s="55" t="s">
        <v>67</v>
      </c>
      <c r="T1" s="80" t="s">
        <v>308</v>
      </c>
    </row>
    <row r="2" spans="1:23" s="82" customFormat="1" ht="28.5" customHeight="1">
      <c r="A2" s="3" t="s">
        <v>2</v>
      </c>
      <c r="B2" s="4" t="s">
        <v>93</v>
      </c>
      <c r="C2" s="3" t="s">
        <v>4</v>
      </c>
      <c r="D2" s="3" t="s">
        <v>3</v>
      </c>
      <c r="E2" s="4" t="s">
        <v>328</v>
      </c>
      <c r="F2" s="3" t="s">
        <v>5</v>
      </c>
      <c r="G2" s="3" t="s">
        <v>113</v>
      </c>
      <c r="H2" s="3" t="s">
        <v>65</v>
      </c>
      <c r="I2" s="3" t="s">
        <v>63</v>
      </c>
      <c r="J2" s="3" t="s">
        <v>64</v>
      </c>
      <c r="K2" s="4" t="s">
        <v>325</v>
      </c>
      <c r="L2" s="4" t="s">
        <v>327</v>
      </c>
      <c r="M2" s="4" t="s">
        <v>345</v>
      </c>
      <c r="N2" s="4" t="s">
        <v>303</v>
      </c>
      <c r="O2" s="4" t="s">
        <v>304</v>
      </c>
      <c r="Q2" s="25">
        <f ca="1">TODAY()-1</f>
        <v>44279</v>
      </c>
      <c r="R2" s="24">
        <f ca="1">DAY(Q2)</f>
        <v>24</v>
      </c>
      <c r="S2" s="24">
        <f ca="1">R2</f>
        <v>24</v>
      </c>
      <c r="T2" s="24">
        <f ca="1">DAY(S2)</f>
        <v>24</v>
      </c>
      <c r="U2" s="24">
        <v>1</v>
      </c>
      <c r="V2" s="24" t="s">
        <v>68</v>
      </c>
      <c r="W2" s="24">
        <v>31</v>
      </c>
    </row>
    <row r="3" spans="1:23">
      <c r="A3" s="5" t="s">
        <v>27</v>
      </c>
      <c r="B3" s="32">
        <f>SUMIF(GA!$A:$A,'At a Glance'!$A$3,GA!$E:$E)</f>
        <v>1124</v>
      </c>
      <c r="C3" s="32">
        <f>SUMIF(GA!$A:$A,'At a Glance'!$A$3,GA!$F:$F)</f>
        <v>32278.984881394761</v>
      </c>
      <c r="D3" s="32">
        <f>SUMIF(GA!$A:$A,'At a Glance'!$A$3,GA!$G:$G)</f>
        <v>24948</v>
      </c>
      <c r="E3" s="56">
        <f t="shared" ref="E3:E9" si="0">D3/C3</f>
        <v>0.77288675872764956</v>
      </c>
      <c r="F3" s="59">
        <f t="shared" ref="F3:F9" ca="1" si="1">$R$2/$R$7</f>
        <v>0.77419354838709675</v>
      </c>
      <c r="G3" s="6">
        <f>SUMIF(GA!$A:$A,'At a Glance'!$A$3,GA!$J:$J)</f>
        <v>24542</v>
      </c>
      <c r="H3" s="23">
        <f t="shared" ref="H3:H9" si="2">(D3-G3)/G3</f>
        <v>1.6543069024529379E-2</v>
      </c>
      <c r="I3" s="27">
        <f t="shared" ref="I3:I8" ca="1" si="3">D3/$R$2</f>
        <v>1039.5</v>
      </c>
      <c r="J3" s="6">
        <f t="shared" ref="J3:J9" ca="1" si="4">(C3-D3)/$R$9</f>
        <v>1047.2835544849659</v>
      </c>
      <c r="K3" s="32">
        <f ca="1">I3*$R$7</f>
        <v>32224.5</v>
      </c>
      <c r="L3" s="37">
        <f ca="1">K3/C3</f>
        <v>0.99831206335654732</v>
      </c>
      <c r="M3" s="32">
        <f>SUMIF(GA!$A:$A,'At a Glance'!A3,GA!$P:$P)</f>
        <v>23838</v>
      </c>
      <c r="N3" s="67">
        <f>M3/D3</f>
        <v>0.95550745550745553</v>
      </c>
      <c r="O3" s="32">
        <f>IF(D3-M3&lt;0,"",D3-M3)</f>
        <v>1110</v>
      </c>
      <c r="Q3" s="26" t="s">
        <v>80</v>
      </c>
      <c r="R3" s="26">
        <f ca="1">MONTH(Q2)</f>
        <v>3</v>
      </c>
      <c r="S3" s="24">
        <f ca="1">R3</f>
        <v>3</v>
      </c>
      <c r="T3" s="26">
        <f ca="1">MONTH(Q2)</f>
        <v>3</v>
      </c>
      <c r="U3" s="24">
        <v>2</v>
      </c>
      <c r="V3" s="24" t="s">
        <v>69</v>
      </c>
      <c r="W3" s="24">
        <v>28</v>
      </c>
    </row>
    <row r="4" spans="1:23">
      <c r="A4" s="5" t="s">
        <v>137</v>
      </c>
      <c r="B4" s="32">
        <f>SUMIF(GA!$A:$A,'At a Glance'!$A$4,GA!$E:$E)</f>
        <v>1417</v>
      </c>
      <c r="C4" s="32">
        <f>SUMIF(GA!$A:$A,'At a Glance'!$A$4,GA!$F:$F)</f>
        <v>43142.467035519876</v>
      </c>
      <c r="D4" s="32">
        <f>SUMIF(GA!$A:$A,'At a Glance'!$A$4,GA!$G:$G)</f>
        <v>33062</v>
      </c>
      <c r="E4" s="21">
        <f t="shared" si="0"/>
        <v>0.76634467780388016</v>
      </c>
      <c r="F4" s="14">
        <f t="shared" ca="1" si="1"/>
        <v>0.77419354838709675</v>
      </c>
      <c r="G4" s="32">
        <f>SUMIF(GA!$A:$A,'At a Glance'!$A$4,GA!$J:$J)</f>
        <v>29890</v>
      </c>
      <c r="H4" s="23">
        <f t="shared" si="2"/>
        <v>0.10612244897959183</v>
      </c>
      <c r="I4" s="27">
        <f t="shared" ca="1" si="3"/>
        <v>1377.5833333333333</v>
      </c>
      <c r="J4" s="32">
        <f t="shared" ca="1" si="4"/>
        <v>1440.0667193599822</v>
      </c>
      <c r="K4" s="32">
        <f t="shared" ref="K4:K8" ca="1" si="5">I4*$R$7</f>
        <v>42705.083333333328</v>
      </c>
      <c r="L4" s="37">
        <f t="shared" ref="L4:L9" ca="1" si="6">K4/C4</f>
        <v>0.98986187549667848</v>
      </c>
      <c r="M4" s="32">
        <f>SUMIF(GA!$A:$A,'At a Glance'!A4,GA!$P:$P)</f>
        <v>31586</v>
      </c>
      <c r="N4" s="67">
        <f t="shared" ref="N4:N9" si="7">M4/D4</f>
        <v>0.95535660274635537</v>
      </c>
      <c r="O4" s="32">
        <f t="shared" ref="O4:O9" si="8">IF(D4-M4&lt;0,"",D4-M4)</f>
        <v>1476</v>
      </c>
      <c r="Q4" s="26"/>
      <c r="R4" s="26"/>
      <c r="S4" s="24"/>
      <c r="T4" s="26"/>
      <c r="U4" s="24"/>
      <c r="V4" s="24"/>
      <c r="W4" s="24"/>
    </row>
    <row r="5" spans="1:23">
      <c r="A5" s="5" t="s">
        <v>25</v>
      </c>
      <c r="B5" s="32">
        <f>SUMIF(GA!$A:$A,'At a Glance'!$A$5,GA!$E:$E)</f>
        <v>3532</v>
      </c>
      <c r="C5" s="32">
        <f>SUMIF(GA!$A:$A,'At a Glance'!$A$5,GA!$F:$F)</f>
        <v>114671.64765231797</v>
      </c>
      <c r="D5" s="32">
        <f>SUMIF(GA!$A:$A,'At a Glance'!$A$5,GA!$G:$G)</f>
        <v>81756</v>
      </c>
      <c r="E5" s="21">
        <f t="shared" si="0"/>
        <v>0.7129574020588112</v>
      </c>
      <c r="F5" s="59">
        <f t="shared" ca="1" si="1"/>
        <v>0.77419354838709675</v>
      </c>
      <c r="G5" s="32">
        <f>SUMIF(GA!$A:$A,'At a Glance'!$A$5,GA!$J:$J)</f>
        <v>94282</v>
      </c>
      <c r="H5" s="23">
        <f t="shared" si="2"/>
        <v>-0.13285674890222948</v>
      </c>
      <c r="I5" s="27">
        <f t="shared" ca="1" si="3"/>
        <v>3406.5</v>
      </c>
      <c r="J5" s="32">
        <f t="shared" ca="1" si="4"/>
        <v>4702.2353789025674</v>
      </c>
      <c r="K5" s="32">
        <f t="shared" ca="1" si="5"/>
        <v>105601.5</v>
      </c>
      <c r="L5" s="37">
        <f t="shared" ca="1" si="6"/>
        <v>0.92090331099263112</v>
      </c>
      <c r="M5" s="32">
        <f>SUMIF(GA!$A:$A,'At a Glance'!A5,GA!$P:$P)</f>
        <v>78280</v>
      </c>
      <c r="N5" s="67">
        <f t="shared" si="7"/>
        <v>0.95748324282009878</v>
      </c>
      <c r="O5" s="32">
        <f t="shared" si="8"/>
        <v>3476</v>
      </c>
      <c r="Q5" s="26" t="s">
        <v>81</v>
      </c>
      <c r="R5" s="26" t="str">
        <f ca="1">VLOOKUP($R$3,$U$2:$V$17,2,0)</f>
        <v>Mar</v>
      </c>
      <c r="S5" s="24" t="str">
        <f ca="1">R5</f>
        <v>Mar</v>
      </c>
      <c r="T5" s="26" t="str">
        <f ca="1">VLOOKUP($R$3,$U$2:$V$17,2,0)</f>
        <v>Mar</v>
      </c>
      <c r="U5" s="24">
        <v>3</v>
      </c>
      <c r="V5" s="24" t="s">
        <v>70</v>
      </c>
      <c r="W5" s="24">
        <v>31</v>
      </c>
    </row>
    <row r="6" spans="1:23">
      <c r="A6" s="5" t="s">
        <v>138</v>
      </c>
      <c r="B6" s="32">
        <f>SUMIF(GA!$A:$A,'At a Glance'!$A$6,GA!$E:$E)</f>
        <v>1898</v>
      </c>
      <c r="C6" s="32">
        <f>SUMIF(GA!$A:$A,'At a Glance'!$A$6,GA!$F:$F)</f>
        <v>54194.374243797436</v>
      </c>
      <c r="D6" s="32">
        <f>SUMIF(GA!$A:$A,'At a Glance'!$A$6,GA!$G:$G)</f>
        <v>43886</v>
      </c>
      <c r="E6" s="56">
        <f t="shared" si="0"/>
        <v>0.8097888500857221</v>
      </c>
      <c r="F6" s="14">
        <f t="shared" ca="1" si="1"/>
        <v>0.77419354838709675</v>
      </c>
      <c r="G6" s="32">
        <f>SUMIF(GA!$A:$A,'At a Glance'!$A$6,GA!$J:$J)</f>
        <v>39466</v>
      </c>
      <c r="H6" s="23">
        <f t="shared" si="2"/>
        <v>0.11199513505295698</v>
      </c>
      <c r="I6" s="27">
        <f t="shared" ca="1" si="3"/>
        <v>1828.5833333333333</v>
      </c>
      <c r="J6" s="32">
        <f t="shared" ca="1" si="4"/>
        <v>1472.6248919710622</v>
      </c>
      <c r="K6" s="32">
        <f t="shared" ca="1" si="5"/>
        <v>56686.083333333328</v>
      </c>
      <c r="L6" s="37">
        <f t="shared" ca="1" si="6"/>
        <v>1.0459772646940575</v>
      </c>
      <c r="M6" s="32">
        <f>SUMIF(GA!$A:$A,'At a Glance'!A6,GA!$P:$P)</f>
        <v>42002</v>
      </c>
      <c r="N6" s="67">
        <f t="shared" si="7"/>
        <v>0.95707059198833344</v>
      </c>
      <c r="O6" s="32">
        <f t="shared" si="8"/>
        <v>1884</v>
      </c>
      <c r="Q6" s="26"/>
      <c r="R6" s="26"/>
      <c r="S6" s="24"/>
      <c r="T6" s="26"/>
      <c r="U6" s="24"/>
      <c r="V6" s="24"/>
      <c r="W6" s="24"/>
    </row>
    <row r="7" spans="1:23">
      <c r="A7" s="5" t="s">
        <v>28</v>
      </c>
      <c r="B7" s="32">
        <f>SUMIF(GA!$A:$A,'At a Glance'!$A$7,GA!$E:$E)</f>
        <v>2018</v>
      </c>
      <c r="C7" s="32">
        <f>SUMIF(GA!$A:$A,'At a Glance'!$A$7,GA!$F:$F)</f>
        <v>54294</v>
      </c>
      <c r="D7" s="32">
        <f>SUMIF(GA!$A:$A,'At a Glance'!$A$7,GA!$G:$G)</f>
        <v>44538</v>
      </c>
      <c r="E7" s="56">
        <f t="shared" si="0"/>
        <v>0.82031163664493312</v>
      </c>
      <c r="F7" s="59">
        <f t="shared" ca="1" si="1"/>
        <v>0.77419354838709675</v>
      </c>
      <c r="G7" s="6">
        <f>SUMIF(GA!$A:$A,'At a Glance'!$A$7,GA!$J:$J)</f>
        <v>44574</v>
      </c>
      <c r="H7" s="23">
        <f t="shared" si="2"/>
        <v>-8.0764571274734146E-4</v>
      </c>
      <c r="I7" s="27">
        <f t="shared" ca="1" si="3"/>
        <v>1855.75</v>
      </c>
      <c r="J7" s="32">
        <f t="shared" ca="1" si="4"/>
        <v>1393.7142857142858</v>
      </c>
      <c r="K7" s="32">
        <f t="shared" ca="1" si="5"/>
        <v>57528.25</v>
      </c>
      <c r="L7" s="37">
        <f t="shared" ca="1" si="6"/>
        <v>1.0595691973330386</v>
      </c>
      <c r="M7" s="32">
        <f>SUMIF(GA!$A:$A,'At a Glance'!A7,GA!$P:$P)</f>
        <v>42504</v>
      </c>
      <c r="N7" s="67">
        <f t="shared" si="7"/>
        <v>0.95433113296510841</v>
      </c>
      <c r="O7" s="32">
        <f t="shared" si="8"/>
        <v>2034</v>
      </c>
      <c r="Q7" s="26" t="s">
        <v>82</v>
      </c>
      <c r="R7" s="26">
        <f ca="1">VLOOKUP($R$5,$V$2:$W$17,2,0)</f>
        <v>31</v>
      </c>
      <c r="S7" s="24">
        <v>27</v>
      </c>
      <c r="T7" s="26">
        <f ca="1">VLOOKUP($R$5,$V$2:$W$17,2,0)</f>
        <v>31</v>
      </c>
      <c r="U7" s="24">
        <v>4</v>
      </c>
      <c r="V7" s="24" t="s">
        <v>71</v>
      </c>
      <c r="W7" s="24">
        <v>30</v>
      </c>
    </row>
    <row r="8" spans="1:23">
      <c r="A8" s="5" t="s">
        <v>139</v>
      </c>
      <c r="B8" s="32">
        <f>SUMIF(GA!$A:$A,'At a Glance'!$A$8,GA!$E:$E)</f>
        <v>2042</v>
      </c>
      <c r="C8" s="32">
        <f>SUMIF(GA!$A:$A,'At a Glance'!$A$8,GA!$F:$F)</f>
        <v>55719.848683133205</v>
      </c>
      <c r="D8" s="32">
        <f>SUMIF(GA!$A:$A,'At a Glance'!$A$8,GA!$G:$G)</f>
        <v>51666</v>
      </c>
      <c r="E8" s="56">
        <f t="shared" si="0"/>
        <v>0.92724587774481282</v>
      </c>
      <c r="F8" s="14">
        <f t="shared" ca="1" si="1"/>
        <v>0.77419354838709675</v>
      </c>
      <c r="G8" s="6">
        <f>SUMIF(GA!$A:$A,'At a Glance'!$A$8,GA!$J:$J)</f>
        <v>55092</v>
      </c>
      <c r="H8" s="23">
        <f t="shared" si="2"/>
        <v>-6.2186887388368549E-2</v>
      </c>
      <c r="I8" s="27">
        <f t="shared" ca="1" si="3"/>
        <v>2152.75</v>
      </c>
      <c r="J8" s="32">
        <f t="shared" ca="1" si="4"/>
        <v>579.12124044760071</v>
      </c>
      <c r="K8" s="32">
        <f t="shared" ca="1" si="5"/>
        <v>66735.25</v>
      </c>
      <c r="L8" s="37">
        <f t="shared" ca="1" si="6"/>
        <v>1.1976925920870498</v>
      </c>
      <c r="M8" s="32">
        <f>SUMIF(GA!$A:$A,'At a Glance'!A8,GA!$P:$P)</f>
        <v>49608</v>
      </c>
      <c r="N8" s="67">
        <f t="shared" si="7"/>
        <v>0.96016722796423182</v>
      </c>
      <c r="O8" s="32">
        <f t="shared" si="8"/>
        <v>2058</v>
      </c>
      <c r="Q8" s="26" t="s">
        <v>83</v>
      </c>
      <c r="R8" s="26">
        <f ca="1">R2</f>
        <v>24</v>
      </c>
      <c r="S8" s="24">
        <v>20</v>
      </c>
      <c r="T8" s="26">
        <v>23</v>
      </c>
      <c r="U8" s="24">
        <v>5</v>
      </c>
      <c r="V8" s="24" t="s">
        <v>72</v>
      </c>
      <c r="W8" s="24">
        <v>31</v>
      </c>
    </row>
    <row r="9" spans="1:23">
      <c r="A9" s="15" t="s">
        <v>29</v>
      </c>
      <c r="B9" s="19">
        <f>SUM(B3:B8)</f>
        <v>12031</v>
      </c>
      <c r="C9" s="19">
        <f>SUM(C3:C8)</f>
        <v>354301.32249616325</v>
      </c>
      <c r="D9" s="19">
        <f>SUM(D3:D8)</f>
        <v>279856</v>
      </c>
      <c r="E9" s="56">
        <f t="shared" si="0"/>
        <v>0.78988133046844777</v>
      </c>
      <c r="F9" s="61">
        <f t="shared" ca="1" si="1"/>
        <v>0.77419354838709675</v>
      </c>
      <c r="G9" s="19">
        <f>SUM(G3:G8)</f>
        <v>287846</v>
      </c>
      <c r="H9" s="23">
        <f t="shared" si="2"/>
        <v>-2.7757898320629783E-2</v>
      </c>
      <c r="I9" s="28">
        <f ca="1">D9/$R$2</f>
        <v>11660.666666666666</v>
      </c>
      <c r="J9" s="19">
        <f t="shared" ca="1" si="4"/>
        <v>10635.046070880464</v>
      </c>
      <c r="K9" s="19">
        <f ca="1">SUM(K3:K8)</f>
        <v>361480.66666666663</v>
      </c>
      <c r="L9" s="38">
        <f t="shared" ca="1" si="6"/>
        <v>1.0202633851884115</v>
      </c>
      <c r="M9" s="19">
        <f>SUM(M3:M8)</f>
        <v>267818</v>
      </c>
      <c r="N9" s="68">
        <f t="shared" si="7"/>
        <v>0.95698502086787496</v>
      </c>
      <c r="O9" s="19">
        <f t="shared" si="8"/>
        <v>12038</v>
      </c>
      <c r="Q9" s="26" t="s">
        <v>84</v>
      </c>
      <c r="R9" s="26">
        <f ca="1">R7-R2</f>
        <v>7</v>
      </c>
      <c r="S9" s="26">
        <f>S7-S8</f>
        <v>7</v>
      </c>
      <c r="T9" s="26">
        <f ca="1">T7-T8</f>
        <v>8</v>
      </c>
      <c r="U9" s="24">
        <v>6</v>
      </c>
      <c r="V9" s="24" t="s">
        <v>73</v>
      </c>
      <c r="W9" s="24">
        <v>30</v>
      </c>
    </row>
    <row r="10" spans="1:23">
      <c r="D10" s="30"/>
      <c r="M10" s="30"/>
      <c r="N10"/>
      <c r="U10" s="24">
        <v>7</v>
      </c>
      <c r="V10" s="24" t="s">
        <v>74</v>
      </c>
      <c r="W10" s="24">
        <v>31</v>
      </c>
    </row>
    <row r="11" spans="1:23">
      <c r="A11" s="8" t="s">
        <v>6</v>
      </c>
      <c r="M11" s="30"/>
      <c r="N11"/>
      <c r="Q11" s="57"/>
      <c r="U11" s="24">
        <v>8</v>
      </c>
      <c r="V11" s="24" t="s">
        <v>75</v>
      </c>
      <c r="W11" s="24">
        <v>31</v>
      </c>
    </row>
    <row r="12" spans="1:23" ht="28.5" customHeight="1">
      <c r="A12" s="3" t="s">
        <v>2</v>
      </c>
      <c r="B12" s="4" t="s">
        <v>94</v>
      </c>
      <c r="C12" s="3" t="s">
        <v>4</v>
      </c>
      <c r="D12" s="3" t="s">
        <v>3</v>
      </c>
      <c r="E12" s="4" t="s">
        <v>328</v>
      </c>
      <c r="F12" s="3" t="s">
        <v>5</v>
      </c>
      <c r="G12" s="3" t="s">
        <v>113</v>
      </c>
      <c r="H12" s="3" t="s">
        <v>65</v>
      </c>
      <c r="I12" s="3" t="s">
        <v>63</v>
      </c>
      <c r="J12" s="3" t="s">
        <v>64</v>
      </c>
      <c r="K12" s="4" t="s">
        <v>325</v>
      </c>
      <c r="L12" s="4" t="s">
        <v>327</v>
      </c>
      <c r="M12" s="30"/>
      <c r="N12"/>
      <c r="U12" s="24">
        <v>9</v>
      </c>
      <c r="V12" s="24" t="s">
        <v>76</v>
      </c>
      <c r="W12" s="24">
        <v>30</v>
      </c>
    </row>
    <row r="13" spans="1:23">
      <c r="A13" s="5" t="s">
        <v>27</v>
      </c>
      <c r="B13" s="32">
        <f>SUMIF(Secondary!$A:$A,'At a Glance'!$A$13,Secondary!$D:$D)</f>
        <v>2199324</v>
      </c>
      <c r="C13" s="32">
        <f>SUMIF(Secondary!$A:$A,'At a Glance'!$A$13,Secondary!$E:$E)</f>
        <v>103351762.09498328</v>
      </c>
      <c r="D13" s="32">
        <f>SUMIF(Secondary!$A:$A,'At a Glance'!$A$13,Secondary!$F:$F)</f>
        <v>68815205</v>
      </c>
      <c r="E13" s="21">
        <f t="shared" ref="E13:E19" si="9">D13/C13</f>
        <v>0.66583484988632147</v>
      </c>
      <c r="F13" s="14">
        <f>$S$8/$S$7</f>
        <v>0.7407407407407407</v>
      </c>
      <c r="G13" s="6">
        <f>SUMIF(Secondary!$A:$A,'At a Glance'!$A$13,Secondary!$I:$I)</f>
        <v>66864392</v>
      </c>
      <c r="H13" s="23">
        <f t="shared" ref="H13:H19" si="10">(D13-G13)/G13</f>
        <v>2.917566348318848E-2</v>
      </c>
      <c r="I13" s="27">
        <f>D13/$S$8</f>
        <v>3440760.25</v>
      </c>
      <c r="J13" s="32">
        <f>(C13-D13)/$S$9</f>
        <v>4933793.8707118975</v>
      </c>
      <c r="K13" s="32">
        <f>I13*$S$7</f>
        <v>92900526.75</v>
      </c>
      <c r="L13" s="37">
        <f>K13/C13</f>
        <v>0.89887704734653395</v>
      </c>
      <c r="M13" s="36"/>
      <c r="N13" s="31"/>
      <c r="O13" s="73"/>
      <c r="P13" s="29"/>
      <c r="U13" s="24">
        <v>10</v>
      </c>
      <c r="V13" s="24" t="s">
        <v>77</v>
      </c>
      <c r="W13" s="24">
        <v>31</v>
      </c>
    </row>
    <row r="14" spans="1:23">
      <c r="A14" s="5" t="s">
        <v>137</v>
      </c>
      <c r="B14" s="32">
        <f>SUMIF(Secondary!$A:$A,'At a Glance'!$A$14,Secondary!$D:$D)</f>
        <v>3773634</v>
      </c>
      <c r="C14" s="32">
        <f>SUMIF(Secondary!$A:$A,'At a Glance'!$A$14,Secondary!$E:$E)</f>
        <v>166822224.12423033</v>
      </c>
      <c r="D14" s="32">
        <f>SUMIF(Secondary!$A:$A,'At a Glance'!$A$14,Secondary!$F:$F)</f>
        <v>105352022</v>
      </c>
      <c r="E14" s="56">
        <f t="shared" si="9"/>
        <v>0.63152270360300278</v>
      </c>
      <c r="F14" s="59">
        <f t="shared" ref="F14:F19" si="11">$S$8/$S$7</f>
        <v>0.7407407407407407</v>
      </c>
      <c r="G14" s="32">
        <f>SUMIF(Secondary!$A:$A,'At a Glance'!$A$14,Secondary!$I:$I)</f>
        <v>103754492</v>
      </c>
      <c r="H14" s="23">
        <f t="shared" si="10"/>
        <v>1.5397212874407405E-2</v>
      </c>
      <c r="I14" s="27">
        <f t="shared" ref="I14:I19" si="12">D14/$S$8</f>
        <v>5267601.0999999996</v>
      </c>
      <c r="J14" s="32">
        <f t="shared" ref="J14:J19" si="13">(C14-D14)/$S$9</f>
        <v>8781457.4463186171</v>
      </c>
      <c r="K14" s="32">
        <f t="shared" ref="K14:K18" si="14">I14*$S$7</f>
        <v>142225229.69999999</v>
      </c>
      <c r="L14" s="37">
        <f t="shared" ref="L14:L19" si="15">K14/C14</f>
        <v>0.85255564986405363</v>
      </c>
      <c r="M14" s="83"/>
      <c r="N14" s="31"/>
      <c r="O14" s="73"/>
      <c r="P14" s="29"/>
      <c r="U14" s="24"/>
      <c r="V14" s="24"/>
      <c r="W14" s="24"/>
    </row>
    <row r="15" spans="1:23">
      <c r="A15" s="5" t="s">
        <v>25</v>
      </c>
      <c r="B15" s="32">
        <f>SUMIF(Secondary!$A:$A,'At a Glance'!$A$15,Secondary!$D:$D)</f>
        <v>10001495</v>
      </c>
      <c r="C15" s="32">
        <f>SUMIF(Secondary!$A:$A,'At a Glance'!$A$15,Secondary!$E:$E)</f>
        <v>413745002.0791924</v>
      </c>
      <c r="D15" s="32">
        <f>SUMIF(Secondary!$A:$A,'At a Glance'!$A$15,Secondary!$F:$F)</f>
        <v>263605484</v>
      </c>
      <c r="E15" s="21">
        <f t="shared" si="9"/>
        <v>0.63712064840736105</v>
      </c>
      <c r="F15" s="59">
        <f t="shared" si="11"/>
        <v>0.7407407407407407</v>
      </c>
      <c r="G15" s="32">
        <f>SUMIF(Secondary!$A:$A,'At a Glance'!$A$15,Secondary!$I:$I)</f>
        <v>254023649</v>
      </c>
      <c r="H15" s="23">
        <f t="shared" si="10"/>
        <v>3.7720247849837005E-2</v>
      </c>
      <c r="I15" s="27">
        <f t="shared" si="12"/>
        <v>13180274.199999999</v>
      </c>
      <c r="J15" s="32">
        <f t="shared" si="13"/>
        <v>21448502.582741771</v>
      </c>
      <c r="K15" s="32">
        <f t="shared" si="14"/>
        <v>355867403.39999998</v>
      </c>
      <c r="L15" s="37">
        <f t="shared" si="15"/>
        <v>0.8601128753499373</v>
      </c>
      <c r="M15" s="36"/>
      <c r="N15" s="31"/>
      <c r="O15" s="73"/>
      <c r="P15" s="29"/>
      <c r="U15" s="24">
        <v>11</v>
      </c>
      <c r="V15" s="24" t="s">
        <v>78</v>
      </c>
      <c r="W15" s="24">
        <v>30</v>
      </c>
    </row>
    <row r="16" spans="1:23">
      <c r="A16" s="5" t="s">
        <v>138</v>
      </c>
      <c r="B16" s="32">
        <f>SUMIF(Secondary!$A:$A,'At a Glance'!$A$16,Secondary!$D:$D)</f>
        <v>4161033</v>
      </c>
      <c r="C16" s="32">
        <f>SUMIF(Secondary!$A:$A,'At a Glance'!$A$16,Secondary!$E:$E)</f>
        <v>176877034.27211365</v>
      </c>
      <c r="D16" s="32">
        <f>SUMIF(Secondary!$A:$A,'At a Glance'!$A$16,Secondary!$F:$F)</f>
        <v>113901372</v>
      </c>
      <c r="E16" s="56">
        <f t="shared" si="9"/>
        <v>0.64395794778405346</v>
      </c>
      <c r="F16" s="59">
        <f t="shared" si="11"/>
        <v>0.7407407407407407</v>
      </c>
      <c r="G16" s="32">
        <f>SUMIF(Secondary!$A:$A,'At a Glance'!$A$16,Secondary!$I:$I)</f>
        <v>107045563</v>
      </c>
      <c r="H16" s="23">
        <f t="shared" si="10"/>
        <v>6.40457092088908E-2</v>
      </c>
      <c r="I16" s="27">
        <f t="shared" si="12"/>
        <v>5695068.5999999996</v>
      </c>
      <c r="J16" s="32">
        <f t="shared" si="13"/>
        <v>8996523.1817305218</v>
      </c>
      <c r="K16" s="32">
        <f t="shared" si="14"/>
        <v>153766852.19999999</v>
      </c>
      <c r="L16" s="37">
        <f t="shared" si="15"/>
        <v>0.86934322950847209</v>
      </c>
      <c r="M16" s="36"/>
      <c r="N16" s="31"/>
      <c r="O16" s="73"/>
      <c r="P16" s="29"/>
      <c r="Q16" s="45"/>
      <c r="U16" s="24"/>
      <c r="V16" s="24"/>
      <c r="W16" s="24"/>
    </row>
    <row r="17" spans="1:23">
      <c r="A17" s="5" t="s">
        <v>28</v>
      </c>
      <c r="B17" s="32">
        <f>SUMIF(Secondary!$A:$A,'At a Glance'!$A$17,Secondary!$D:$D)</f>
        <v>2562455</v>
      </c>
      <c r="C17" s="32">
        <f>SUMIF(Secondary!$A:$A,'At a Glance'!$A$17,Secondary!$E:$E)</f>
        <v>117197426.09498388</v>
      </c>
      <c r="D17" s="32">
        <f>SUMIF(Secondary!$A:$A,'At a Glance'!$A$17,Secondary!$F:$F)</f>
        <v>72201275</v>
      </c>
      <c r="E17" s="56">
        <f t="shared" si="9"/>
        <v>0.61606536428098446</v>
      </c>
      <c r="F17" s="14">
        <f t="shared" si="11"/>
        <v>0.7407407407407407</v>
      </c>
      <c r="G17" s="6">
        <f>SUMIF(Secondary!$A:$A,'At a Glance'!$A$17,Secondary!$I:$I)</f>
        <v>70679443</v>
      </c>
      <c r="H17" s="23">
        <f t="shared" si="10"/>
        <v>2.1531465662512368E-2</v>
      </c>
      <c r="I17" s="27">
        <f t="shared" si="12"/>
        <v>3610063.75</v>
      </c>
      <c r="J17" s="32">
        <f t="shared" si="13"/>
        <v>6428021.5849976968</v>
      </c>
      <c r="K17" s="32">
        <f t="shared" si="14"/>
        <v>97471721.25</v>
      </c>
      <c r="L17" s="37">
        <f t="shared" si="15"/>
        <v>0.8316882417793291</v>
      </c>
      <c r="M17" s="36"/>
      <c r="N17" s="31"/>
      <c r="O17" s="73"/>
      <c r="P17" s="29"/>
      <c r="R17" s="45"/>
      <c r="T17" s="45"/>
      <c r="U17" s="24">
        <v>12</v>
      </c>
      <c r="V17" s="24" t="s">
        <v>79</v>
      </c>
      <c r="W17" s="24">
        <v>31</v>
      </c>
    </row>
    <row r="18" spans="1:23">
      <c r="A18" s="5" t="s">
        <v>139</v>
      </c>
      <c r="B18" s="32">
        <f>SUMIF(Secondary!$A:$A,'At a Glance'!$A$18,Secondary!$D:$D)</f>
        <v>2665184</v>
      </c>
      <c r="C18" s="32">
        <f>SUMIF(Secondary!$A:$A,'At a Glance'!$A$18,Secondary!$E:$E)</f>
        <v>127971976.29204574</v>
      </c>
      <c r="D18" s="32">
        <f>SUMIF(Secondary!$A:$A,'At a Glance'!$A$18,Secondary!$F:$F)</f>
        <v>73062267</v>
      </c>
      <c r="E18" s="21">
        <f t="shared" si="9"/>
        <v>0.57092395629855786</v>
      </c>
      <c r="F18" s="14">
        <f t="shared" si="11"/>
        <v>0.7407407407407407</v>
      </c>
      <c r="G18" s="6">
        <f>SUMIF(Secondary!$A:$A,'At a Glance'!$A$18,Secondary!$I:$I)</f>
        <v>72496688</v>
      </c>
      <c r="H18" s="23">
        <f t="shared" si="10"/>
        <v>7.8014460467490596E-3</v>
      </c>
      <c r="I18" s="27">
        <f t="shared" si="12"/>
        <v>3653113.35</v>
      </c>
      <c r="J18" s="32">
        <f t="shared" si="13"/>
        <v>7844244.1845779633</v>
      </c>
      <c r="K18" s="32">
        <f t="shared" si="14"/>
        <v>98634060.450000003</v>
      </c>
      <c r="L18" s="37">
        <f t="shared" si="15"/>
        <v>0.77074734100305309</v>
      </c>
      <c r="M18" s="36"/>
      <c r="N18" s="31"/>
      <c r="O18" s="73"/>
      <c r="P18" s="29"/>
    </row>
    <row r="19" spans="1:23">
      <c r="A19" s="15" t="s">
        <v>29</v>
      </c>
      <c r="B19" s="19">
        <f>SUM(B13:B18)</f>
        <v>25363125</v>
      </c>
      <c r="C19" s="19">
        <f>SUM(C13:C18)</f>
        <v>1105965424.9575493</v>
      </c>
      <c r="D19" s="19">
        <f>SUM(D13:D18)</f>
        <v>696937625</v>
      </c>
      <c r="E19" s="21">
        <f t="shared" si="9"/>
        <v>0.63016221779876236</v>
      </c>
      <c r="F19" s="13">
        <f t="shared" si="11"/>
        <v>0.7407407407407407</v>
      </c>
      <c r="G19" s="19">
        <f>SUM(G13:G18)</f>
        <v>674864227</v>
      </c>
      <c r="H19" s="23">
        <f t="shared" si="10"/>
        <v>3.2707909408865435E-2</v>
      </c>
      <c r="I19" s="28">
        <f t="shared" si="12"/>
        <v>34846881.25</v>
      </c>
      <c r="J19" s="19">
        <f t="shared" si="13"/>
        <v>58432542.851078473</v>
      </c>
      <c r="K19" s="19">
        <f>SUM(K13:K18)</f>
        <v>940865793.75</v>
      </c>
      <c r="L19" s="38">
        <f t="shared" si="15"/>
        <v>0.85071899402832918</v>
      </c>
      <c r="M19" s="30"/>
      <c r="N19" s="29"/>
      <c r="O19" s="45"/>
      <c r="R19" s="45"/>
      <c r="T19" s="45"/>
    </row>
    <row r="20" spans="1:23">
      <c r="M20" s="30"/>
      <c r="N20"/>
    </row>
    <row r="21" spans="1:23">
      <c r="A21" s="8" t="s">
        <v>105</v>
      </c>
      <c r="M21" s="30"/>
      <c r="N21"/>
      <c r="U21" s="24">
        <v>8</v>
      </c>
      <c r="V21" s="24" t="s">
        <v>75</v>
      </c>
      <c r="W21" s="24">
        <v>31</v>
      </c>
    </row>
    <row r="22" spans="1:23" ht="25.5">
      <c r="A22" s="3" t="s">
        <v>2</v>
      </c>
      <c r="B22" s="4" t="s">
        <v>176</v>
      </c>
      <c r="C22" s="3" t="s">
        <v>4</v>
      </c>
      <c r="D22" s="3" t="s">
        <v>177</v>
      </c>
      <c r="E22" s="4" t="s">
        <v>328</v>
      </c>
      <c r="F22" s="3" t="s">
        <v>5</v>
      </c>
      <c r="G22" s="3" t="s">
        <v>178</v>
      </c>
      <c r="H22" s="3" t="s">
        <v>65</v>
      </c>
      <c r="I22" s="3" t="s">
        <v>63</v>
      </c>
      <c r="J22" s="3" t="s">
        <v>64</v>
      </c>
      <c r="K22" s="4" t="s">
        <v>325</v>
      </c>
      <c r="L22" s="4" t="s">
        <v>327</v>
      </c>
      <c r="M22" s="30"/>
      <c r="N22"/>
      <c r="U22" s="24">
        <v>9</v>
      </c>
      <c r="V22" s="24" t="s">
        <v>76</v>
      </c>
      <c r="W22" s="24">
        <v>30</v>
      </c>
    </row>
    <row r="23" spans="1:23">
      <c r="A23" s="5" t="s">
        <v>27</v>
      </c>
      <c r="B23" s="32">
        <f>SUMIF('Scratch Card'!$A:$A,'At a Glance'!A23,'Scratch Card'!$D:$D)</f>
        <v>280500</v>
      </c>
      <c r="C23" s="32">
        <f>SUMIF('Scratch Card'!$A:$A,'At a Glance'!A23,'Scratch Card'!$E:$E)</f>
        <v>8571900.3885055687</v>
      </c>
      <c r="D23" s="32">
        <f>SUMIF('Scratch Card'!$A:$A,'At a Glance'!A23,'Scratch Card'!$F:$F)</f>
        <v>5945700</v>
      </c>
      <c r="E23" s="56">
        <f t="shared" ref="E23:E29" si="16">D23/C23</f>
        <v>0.6936268190858641</v>
      </c>
      <c r="F23" s="59">
        <f>$S$8/$S$7</f>
        <v>0.7407407407407407</v>
      </c>
      <c r="G23" s="32">
        <f>SUMIF('Scratch Card'!$A:$A,'At a Glance'!A23,'Scratch Card'!$I:$I)</f>
        <v>7077343</v>
      </c>
      <c r="H23" s="23">
        <f t="shared" ref="H23:H29" si="17">(D23-G23)/G23</f>
        <v>-0.15989658831004799</v>
      </c>
      <c r="I23" s="27">
        <f>D23/$S$8</f>
        <v>297285</v>
      </c>
      <c r="J23" s="32">
        <f>(C23-D23)/$S$9</f>
        <v>375171.48407222412</v>
      </c>
      <c r="K23" s="32">
        <f>I23*$S$7</f>
        <v>8026695</v>
      </c>
      <c r="L23" s="37">
        <f>K23/C23</f>
        <v>0.93639620576591653</v>
      </c>
      <c r="M23" s="30"/>
      <c r="N23" s="30"/>
      <c r="P23" s="29"/>
      <c r="U23" s="24">
        <v>10</v>
      </c>
      <c r="V23" s="24" t="s">
        <v>77</v>
      </c>
      <c r="W23" s="24">
        <v>31</v>
      </c>
    </row>
    <row r="24" spans="1:23">
      <c r="A24" s="5" t="s">
        <v>137</v>
      </c>
      <c r="B24" s="32">
        <f>SUMIF('Scratch Card'!$A:$A,'At a Glance'!A24,'Scratch Card'!$D:$D)</f>
        <v>225000</v>
      </c>
      <c r="C24" s="32">
        <f>SUMIF('Scratch Card'!$A:$A,'At a Glance'!A24,'Scratch Card'!$E:$E)</f>
        <v>14506280.358628726</v>
      </c>
      <c r="D24" s="32">
        <f>SUMIF('Scratch Card'!$A:$A,'At a Glance'!A24,'Scratch Card'!$F:$F)</f>
        <v>7537500</v>
      </c>
      <c r="E24" s="56">
        <f t="shared" si="16"/>
        <v>0.51960253170734372</v>
      </c>
      <c r="F24" s="59">
        <f t="shared" ref="F24:F29" si="18">$S$8/$S$7</f>
        <v>0.7407407407407407</v>
      </c>
      <c r="G24" s="32">
        <f>SUMIF('Scratch Card'!$A:$A,'At a Glance'!A24,'Scratch Card'!$I:$I)</f>
        <v>9753340</v>
      </c>
      <c r="H24" s="23">
        <f t="shared" si="17"/>
        <v>-0.22718781463580681</v>
      </c>
      <c r="I24" s="27">
        <f t="shared" ref="I24:I29" si="19">D24/$S$8</f>
        <v>376875</v>
      </c>
      <c r="J24" s="32">
        <f t="shared" ref="J24:J29" si="20">(C24-D24)/$S$9</f>
        <v>995540.05123267509</v>
      </c>
      <c r="K24" s="32">
        <f t="shared" ref="K24:K28" si="21">I24*$S$7</f>
        <v>10175625</v>
      </c>
      <c r="L24" s="37">
        <f t="shared" ref="L24:L29" si="22">K24/C24</f>
        <v>0.70146341780491406</v>
      </c>
      <c r="M24" s="30"/>
      <c r="N24" s="30"/>
      <c r="P24" s="29"/>
      <c r="U24" s="24"/>
      <c r="V24" s="24"/>
      <c r="W24" s="24"/>
    </row>
    <row r="25" spans="1:23">
      <c r="A25" s="5" t="s">
        <v>25</v>
      </c>
      <c r="B25" s="32">
        <f>SUMIF('Scratch Card'!$A:$A,'At a Glance'!A25,'Scratch Card'!$D:$D)</f>
        <v>1095000</v>
      </c>
      <c r="C25" s="32">
        <f>SUMIF('Scratch Card'!$A:$A,'At a Glance'!A25,'Scratch Card'!$E:$E)</f>
        <v>48892199.735420749</v>
      </c>
      <c r="D25" s="32">
        <f>SUMIF('Scratch Card'!$A:$A,'At a Glance'!A25,'Scratch Card'!$F:$F)</f>
        <v>20932600</v>
      </c>
      <c r="E25" s="21">
        <f t="shared" si="16"/>
        <v>0.4281378238916716</v>
      </c>
      <c r="F25" s="14">
        <f t="shared" si="18"/>
        <v>0.7407407407407407</v>
      </c>
      <c r="G25" s="32">
        <f>SUMIF('Scratch Card'!$A:$A,'At a Glance'!A25,'Scratch Card'!$I:$I)</f>
        <v>32817250</v>
      </c>
      <c r="H25" s="23">
        <f t="shared" si="17"/>
        <v>-0.36214643213553849</v>
      </c>
      <c r="I25" s="27">
        <f t="shared" si="19"/>
        <v>1046630</v>
      </c>
      <c r="J25" s="32">
        <f t="shared" si="20"/>
        <v>3994228.5336315357</v>
      </c>
      <c r="K25" s="32">
        <f t="shared" si="21"/>
        <v>28259010</v>
      </c>
      <c r="L25" s="37">
        <f t="shared" si="22"/>
        <v>0.57798606225375659</v>
      </c>
      <c r="M25" s="30"/>
      <c r="N25" s="30"/>
      <c r="P25" s="29"/>
      <c r="U25" s="24">
        <v>11</v>
      </c>
      <c r="V25" s="24" t="s">
        <v>78</v>
      </c>
      <c r="W25" s="24">
        <v>30</v>
      </c>
    </row>
    <row r="26" spans="1:23">
      <c r="A26" s="5" t="s">
        <v>138</v>
      </c>
      <c r="B26" s="32">
        <f>SUMIF('Scratch Card'!$A:$A,'At a Glance'!A26,'Scratch Card'!$D:$D)</f>
        <v>0</v>
      </c>
      <c r="C26" s="32">
        <f>SUMIF('Scratch Card'!$A:$A,'At a Glance'!A26,'Scratch Card'!$E:$E)</f>
        <v>33772638.633697145</v>
      </c>
      <c r="D26" s="32">
        <f>SUMIF('Scratch Card'!$A:$A,'At a Glance'!A26,'Scratch Card'!$F:$F)</f>
        <v>17534200</v>
      </c>
      <c r="E26" s="56">
        <f t="shared" si="16"/>
        <v>0.51918359682162929</v>
      </c>
      <c r="F26" s="59">
        <f t="shared" si="18"/>
        <v>0.7407407407407407</v>
      </c>
      <c r="G26" s="32">
        <f>SUMIF('Scratch Card'!$A:$A,'At a Glance'!A26,'Scratch Card'!$I:$I)</f>
        <v>24915870</v>
      </c>
      <c r="H26" s="23">
        <f t="shared" si="17"/>
        <v>-0.2962637868956613</v>
      </c>
      <c r="I26" s="27">
        <f t="shared" si="19"/>
        <v>876710</v>
      </c>
      <c r="J26" s="32">
        <f t="shared" si="20"/>
        <v>2319776.9476710209</v>
      </c>
      <c r="K26" s="32">
        <f t="shared" si="21"/>
        <v>23671170</v>
      </c>
      <c r="L26" s="37">
        <f t="shared" si="22"/>
        <v>0.7008978557091996</v>
      </c>
      <c r="M26" s="30"/>
      <c r="N26" s="30"/>
      <c r="P26" s="29"/>
      <c r="U26" s="24"/>
      <c r="V26" s="24"/>
      <c r="W26" s="24"/>
    </row>
    <row r="27" spans="1:23">
      <c r="A27" s="5" t="s">
        <v>28</v>
      </c>
      <c r="B27" s="32">
        <f>SUMIF('Scratch Card'!$A:$A,'At a Glance'!A27,'Scratch Card'!$D:$D)</f>
        <v>45000</v>
      </c>
      <c r="C27" s="32">
        <f>SUMIF('Scratch Card'!$A:$A,'At a Glance'!A27,'Scratch Card'!$E:$E)</f>
        <v>21124052.390333693</v>
      </c>
      <c r="D27" s="32">
        <f>SUMIF('Scratch Card'!$A:$A,'At a Glance'!A27,'Scratch Card'!$F:$F)</f>
        <v>14045500</v>
      </c>
      <c r="E27" s="56">
        <f t="shared" si="16"/>
        <v>0.66490556548833313</v>
      </c>
      <c r="F27" s="59">
        <f t="shared" si="18"/>
        <v>0.7407407407407407</v>
      </c>
      <c r="G27" s="32">
        <f>SUMIF('Scratch Card'!$A:$A,'At a Glance'!A27,'Scratch Card'!$I:$I)</f>
        <v>14203000</v>
      </c>
      <c r="H27" s="23">
        <f t="shared" si="17"/>
        <v>-1.1089206505667817E-2</v>
      </c>
      <c r="I27" s="27">
        <f t="shared" si="19"/>
        <v>702275</v>
      </c>
      <c r="J27" s="32">
        <f t="shared" si="20"/>
        <v>1011221.7700476705</v>
      </c>
      <c r="K27" s="32">
        <f t="shared" si="21"/>
        <v>18961425</v>
      </c>
      <c r="L27" s="37">
        <f t="shared" si="22"/>
        <v>0.8976225134092497</v>
      </c>
      <c r="M27" s="30"/>
      <c r="N27" s="30"/>
      <c r="P27" s="29"/>
      <c r="U27" s="24">
        <v>12</v>
      </c>
      <c r="V27" s="24" t="s">
        <v>79</v>
      </c>
      <c r="W27" s="24">
        <v>31</v>
      </c>
    </row>
    <row r="28" spans="1:23">
      <c r="A28" s="5" t="s">
        <v>139</v>
      </c>
      <c r="B28" s="32">
        <f>SUMIF('Scratch Card'!$A:$A,'At a Glance'!A28,'Scratch Card'!$D:$D)</f>
        <v>337000</v>
      </c>
      <c r="C28" s="32">
        <f>SUMIF('Scratch Card'!$A:$A,'At a Glance'!A28,'Scratch Card'!$E:$E)</f>
        <v>21192322.465142589</v>
      </c>
      <c r="D28" s="32">
        <f>SUMIF('Scratch Card'!$A:$A,'At a Glance'!A28,'Scratch Card'!$F:$F)</f>
        <v>12083600</v>
      </c>
      <c r="E28" s="21">
        <f t="shared" si="16"/>
        <v>0.57018762430947645</v>
      </c>
      <c r="F28" s="59">
        <f t="shared" si="18"/>
        <v>0.7407407407407407</v>
      </c>
      <c r="G28" s="32">
        <f>SUMIF('Scratch Card'!$A:$A,'At a Glance'!A28,'Scratch Card'!$I:$I)</f>
        <v>15997110</v>
      </c>
      <c r="H28" s="23">
        <f t="shared" si="17"/>
        <v>-0.24463856284041305</v>
      </c>
      <c r="I28" s="27">
        <f t="shared" si="19"/>
        <v>604180</v>
      </c>
      <c r="J28" s="32">
        <f t="shared" si="20"/>
        <v>1301246.0664489414</v>
      </c>
      <c r="K28" s="32">
        <f t="shared" si="21"/>
        <v>16312860</v>
      </c>
      <c r="L28" s="37">
        <f t="shared" si="22"/>
        <v>0.76975329281779314</v>
      </c>
      <c r="M28" s="30"/>
      <c r="N28" s="30"/>
      <c r="P28" s="29"/>
    </row>
    <row r="29" spans="1:23">
      <c r="A29" s="15" t="s">
        <v>29</v>
      </c>
      <c r="B29" s="19">
        <f>SUM(B23:B28)</f>
        <v>1982500</v>
      </c>
      <c r="C29" s="19">
        <f>SUM(C23:C28)</f>
        <v>148059393.97172847</v>
      </c>
      <c r="D29" s="19">
        <f>SUM(D23:D28)</f>
        <v>78079100</v>
      </c>
      <c r="E29" s="21">
        <f t="shared" si="16"/>
        <v>0.52734985538917567</v>
      </c>
      <c r="F29" s="13">
        <f t="shared" si="18"/>
        <v>0.7407407407407407</v>
      </c>
      <c r="G29" s="19">
        <f>SUM(G23:G28)</f>
        <v>104763913</v>
      </c>
      <c r="H29" s="23">
        <f t="shared" si="17"/>
        <v>-0.2547137867979406</v>
      </c>
      <c r="I29" s="28">
        <f t="shared" si="19"/>
        <v>3903955</v>
      </c>
      <c r="J29" s="19">
        <f t="shared" si="20"/>
        <v>9997184.853104068</v>
      </c>
      <c r="K29" s="19">
        <f>SUM(K23:K28)</f>
        <v>105406785</v>
      </c>
      <c r="L29" s="37">
        <f t="shared" si="22"/>
        <v>0.7119223047753872</v>
      </c>
      <c r="M29" s="30"/>
      <c r="N29" s="29"/>
    </row>
    <row r="30" spans="1:23">
      <c r="M30" s="30"/>
      <c r="N30"/>
    </row>
    <row r="31" spans="1:23">
      <c r="A31" s="8" t="s">
        <v>67</v>
      </c>
      <c r="K31" s="30"/>
      <c r="N31"/>
    </row>
    <row r="32" spans="1:23" ht="41.25" customHeight="1">
      <c r="A32" s="3" t="s">
        <v>2</v>
      </c>
      <c r="B32" s="4" t="s">
        <v>95</v>
      </c>
      <c r="C32" s="4" t="s">
        <v>332</v>
      </c>
      <c r="D32" s="3" t="s">
        <v>3</v>
      </c>
      <c r="E32" s="3" t="s">
        <v>230</v>
      </c>
      <c r="F32" s="4" t="s">
        <v>232</v>
      </c>
      <c r="G32" s="4" t="s">
        <v>328</v>
      </c>
      <c r="H32" s="3" t="s">
        <v>5</v>
      </c>
      <c r="I32" s="3" t="s">
        <v>113</v>
      </c>
      <c r="J32" s="3" t="s">
        <v>65</v>
      </c>
      <c r="K32" s="3" t="s">
        <v>63</v>
      </c>
      <c r="L32" s="3" t="s">
        <v>64</v>
      </c>
      <c r="M32" s="4" t="s">
        <v>325</v>
      </c>
      <c r="N32" s="4" t="s">
        <v>327</v>
      </c>
    </row>
    <row r="33" spans="1:19">
      <c r="A33" s="5" t="s">
        <v>27</v>
      </c>
      <c r="B33" s="32">
        <f>SUMIF('Air-time'!$A:$A,'At a Glance'!A33,'Air-time'!$E:$E)</f>
        <v>2479824</v>
      </c>
      <c r="C33" s="32">
        <f>SUMIF('Air-time'!$A:$A,'At a Glance'!A33,'Air-time'!$F:$F)</f>
        <v>111923662.48348884</v>
      </c>
      <c r="D33" s="32">
        <f>SUMIF('Air-time'!$A:$A,'At a Glance'!A33,'Air-time'!$G:$G)</f>
        <v>74760905</v>
      </c>
      <c r="E33" s="32">
        <f>SUMIF('Air-time'!$A:$A,'At a Glance'!A33,'Air-time'!$H:$H)</f>
        <v>8057741.0000000037</v>
      </c>
      <c r="F33" s="32">
        <f>D33+E33</f>
        <v>82818646</v>
      </c>
      <c r="G33" s="56">
        <f>F33/C33</f>
        <v>0.73995653968362174</v>
      </c>
      <c r="H33" s="59">
        <f>$S$8/$S$7</f>
        <v>0.7407407407407407</v>
      </c>
      <c r="I33" s="6">
        <f>SUMIF('Air-time'!$A:$A,'At a Glance'!A33,'Air-time'!$L:$L)</f>
        <v>73941735</v>
      </c>
      <c r="J33" s="23">
        <f t="shared" ref="J33:J39" si="23">(D33-I33)/I33</f>
        <v>1.107858775561596E-2</v>
      </c>
      <c r="K33" s="27">
        <f>F33/$S$8</f>
        <v>4140932.3</v>
      </c>
      <c r="L33" s="6">
        <f>(C33-F33)/$S$9</f>
        <v>4157859.4976412631</v>
      </c>
      <c r="M33" s="32">
        <f>K33*$S$7</f>
        <v>111805172.09999999</v>
      </c>
      <c r="N33" s="37">
        <f>M33/C33</f>
        <v>0.99894132857288931</v>
      </c>
      <c r="O33" s="83"/>
      <c r="P33" s="29"/>
      <c r="Q33" s="31"/>
      <c r="R33" s="29"/>
      <c r="S33" s="31"/>
    </row>
    <row r="34" spans="1:19">
      <c r="A34" s="5" t="s">
        <v>137</v>
      </c>
      <c r="B34" s="32">
        <f>SUMIF('Air-time'!$A:$A,'At a Glance'!A34,'Air-time'!$E:$E)</f>
        <v>3998634</v>
      </c>
      <c r="C34" s="32">
        <f>SUMIF('Air-time'!$A:$A,'At a Glance'!A34,'Air-time'!$F:$F)</f>
        <v>181328504.48285908</v>
      </c>
      <c r="D34" s="32">
        <f>SUMIF('Air-time'!$A:$A,'At a Glance'!A34,'Air-time'!$G:$G)</f>
        <v>112889522</v>
      </c>
      <c r="E34" s="32">
        <f>SUMIF('Air-time'!$A:$A,'At a Glance'!A34,'Air-time'!$H:$H)</f>
        <v>10957757.969999984</v>
      </c>
      <c r="F34" s="32">
        <f t="shared" ref="F34:F38" si="24">D34+E34</f>
        <v>123847279.96999998</v>
      </c>
      <c r="G34" s="56">
        <f t="shared" ref="G34:G39" si="25">F34/C34</f>
        <v>0.68299951142930881</v>
      </c>
      <c r="H34" s="59">
        <f t="shared" ref="H34:H39" si="26">$S$8/$S$7</f>
        <v>0.7407407407407407</v>
      </c>
      <c r="I34" s="32">
        <f>SUMIF('Air-time'!$A:$A,'At a Glance'!A34,'Air-time'!$L:$L)</f>
        <v>113507832</v>
      </c>
      <c r="J34" s="23">
        <f t="shared" si="23"/>
        <v>-5.4472893112785378E-3</v>
      </c>
      <c r="K34" s="27">
        <f t="shared" ref="K34:K39" si="27">F34/$S$8</f>
        <v>6192363.9984999988</v>
      </c>
      <c r="L34" s="32">
        <f t="shared" ref="L34:L38" si="28">(C34-F34)/$S$9</f>
        <v>8211603.5018370133</v>
      </c>
      <c r="M34" s="32">
        <f t="shared" ref="M34:M38" si="29">K34*$S$7</f>
        <v>167193827.95949996</v>
      </c>
      <c r="N34" s="37">
        <f t="shared" ref="N34:N39" si="30">M34/C34</f>
        <v>0.92204934042956677</v>
      </c>
      <c r="O34" s="83"/>
      <c r="P34" s="29"/>
      <c r="Q34" s="31"/>
      <c r="R34" s="29"/>
      <c r="S34" s="31"/>
    </row>
    <row r="35" spans="1:19">
      <c r="A35" s="5" t="s">
        <v>25</v>
      </c>
      <c r="B35" s="32">
        <f>SUMIF('Air-time'!$A:$A,'At a Glance'!A35,'Air-time'!$E:$E)</f>
        <v>11096495</v>
      </c>
      <c r="C35" s="32">
        <f>SUMIF('Air-time'!$A:$A,'At a Glance'!A35,'Air-time'!$F:$F)</f>
        <v>462637201.8146131</v>
      </c>
      <c r="D35" s="32">
        <f>SUMIF('Air-time'!$A:$A,'At a Glance'!A35,'Air-time'!$G:$G)</f>
        <v>284538084</v>
      </c>
      <c r="E35" s="32">
        <f>SUMIF('Air-time'!$A:$A,'At a Glance'!A35,'Air-time'!$H:$H)</f>
        <v>25605131.999999937</v>
      </c>
      <c r="F35" s="32">
        <f t="shared" si="24"/>
        <v>310143215.99999994</v>
      </c>
      <c r="G35" s="56">
        <f t="shared" si="25"/>
        <v>0.67038105622184663</v>
      </c>
      <c r="H35" s="14">
        <f t="shared" si="26"/>
        <v>0.7407407407407407</v>
      </c>
      <c r="I35" s="32">
        <f>SUMIF('Air-time'!$A:$A,'At a Glance'!A35,'Air-time'!$L:$L)</f>
        <v>286840899</v>
      </c>
      <c r="J35" s="23">
        <f t="shared" si="23"/>
        <v>-8.0281961464637574E-3</v>
      </c>
      <c r="K35" s="27">
        <f t="shared" si="27"/>
        <v>15507160.799999997</v>
      </c>
      <c r="L35" s="32">
        <f t="shared" si="28"/>
        <v>21784855.116373308</v>
      </c>
      <c r="M35" s="32">
        <f t="shared" si="29"/>
        <v>418693341.5999999</v>
      </c>
      <c r="N35" s="37">
        <f t="shared" si="30"/>
        <v>0.90501442589949288</v>
      </c>
      <c r="O35" s="83"/>
      <c r="P35" s="29"/>
      <c r="Q35" s="31"/>
      <c r="R35" s="29"/>
      <c r="S35" s="31"/>
    </row>
    <row r="36" spans="1:19">
      <c r="A36" s="5" t="s">
        <v>138</v>
      </c>
      <c r="B36" s="32">
        <f>SUMIF('Air-time'!$A:$A,'At a Glance'!A36,'Air-time'!$E:$E)</f>
        <v>4161033</v>
      </c>
      <c r="C36" s="32">
        <f>SUMIF('Air-time'!$A:$A,'At a Glance'!A36,'Air-time'!$F:$F)</f>
        <v>210649672.9058108</v>
      </c>
      <c r="D36" s="32">
        <f>SUMIF('Air-time'!$A:$A,'At a Glance'!A36,'Air-time'!$G:$G)</f>
        <v>131435572</v>
      </c>
      <c r="E36" s="32">
        <f>SUMIF('Air-time'!$A:$A,'At a Glance'!A36,'Air-time'!$H:$H)</f>
        <v>11696659.899999985</v>
      </c>
      <c r="F36" s="32">
        <f t="shared" si="24"/>
        <v>143132231.89999998</v>
      </c>
      <c r="G36" s="56">
        <f t="shared" si="25"/>
        <v>0.67947996275313305</v>
      </c>
      <c r="H36" s="59">
        <f t="shared" si="26"/>
        <v>0.7407407407407407</v>
      </c>
      <c r="I36" s="32">
        <f>SUMIF('Air-time'!$A:$A,'At a Glance'!A36,'Air-time'!$L:$L)</f>
        <v>131961433</v>
      </c>
      <c r="J36" s="23">
        <f t="shared" si="23"/>
        <v>-3.9849597571435889E-3</v>
      </c>
      <c r="K36" s="27">
        <f t="shared" si="27"/>
        <v>7156611.5949999988</v>
      </c>
      <c r="L36" s="32">
        <f t="shared" si="28"/>
        <v>9645348.7151158322</v>
      </c>
      <c r="M36" s="32">
        <f t="shared" si="29"/>
        <v>193228513.06499997</v>
      </c>
      <c r="N36" s="37">
        <f t="shared" si="30"/>
        <v>0.91729794971672951</v>
      </c>
      <c r="O36" s="83"/>
      <c r="P36" s="29"/>
      <c r="Q36" s="31"/>
      <c r="R36" s="29"/>
      <c r="S36" s="31"/>
    </row>
    <row r="37" spans="1:19">
      <c r="A37" s="5" t="s">
        <v>28</v>
      </c>
      <c r="B37" s="32">
        <f>SUMIF('Air-time'!$A:$A,'At a Glance'!A37,'Air-time'!$E:$E)</f>
        <v>2607455</v>
      </c>
      <c r="C37" s="32">
        <f>SUMIF('Air-time'!$A:$A,'At a Glance'!A37,'Air-time'!$F:$F)</f>
        <v>138321478.48531759</v>
      </c>
      <c r="D37" s="32">
        <f>SUMIF('Air-time'!$A:$A,'At a Glance'!A37,'Air-time'!$G:$G)</f>
        <v>86246775</v>
      </c>
      <c r="E37" s="32">
        <f>SUMIF('Air-time'!$A:$A,'At a Glance'!A37,'Air-time'!$H:$H)</f>
        <v>9917585.700000003</v>
      </c>
      <c r="F37" s="32">
        <f t="shared" si="24"/>
        <v>96164360.700000003</v>
      </c>
      <c r="G37" s="56">
        <f t="shared" si="25"/>
        <v>0.69522363231685358</v>
      </c>
      <c r="H37" s="59">
        <f t="shared" si="26"/>
        <v>0.7407407407407407</v>
      </c>
      <c r="I37" s="6">
        <f>SUMIF('Air-time'!$A:$A,'At a Glance'!A37,'Air-time'!$L:$L)</f>
        <v>84882443</v>
      </c>
      <c r="J37" s="23">
        <f t="shared" si="23"/>
        <v>1.6073194311808391E-2</v>
      </c>
      <c r="K37" s="27">
        <f t="shared" si="27"/>
        <v>4808218.0350000001</v>
      </c>
      <c r="L37" s="32">
        <f t="shared" si="28"/>
        <v>6022445.397902512</v>
      </c>
      <c r="M37" s="32">
        <f t="shared" si="29"/>
        <v>129821886.94500001</v>
      </c>
      <c r="N37" s="37">
        <f t="shared" si="30"/>
        <v>0.93855190362775232</v>
      </c>
      <c r="O37" s="83"/>
      <c r="P37" s="29"/>
      <c r="Q37" s="31"/>
      <c r="R37" s="29"/>
      <c r="S37" s="31"/>
    </row>
    <row r="38" spans="1:19">
      <c r="A38" s="5" t="s">
        <v>139</v>
      </c>
      <c r="B38" s="32">
        <f>SUMIF('Air-time'!$A:$A,'At a Glance'!A38,'Air-time'!$E:$E)</f>
        <v>3002184</v>
      </c>
      <c r="C38" s="32">
        <f>SUMIF('Air-time'!$A:$A,'At a Glance'!A38,'Air-time'!$F:$F)</f>
        <v>149164298.75718832</v>
      </c>
      <c r="D38" s="32">
        <f>SUMIF('Air-time'!$A:$A,'At a Glance'!A38,'Air-time'!$G:$G)</f>
        <v>85145867</v>
      </c>
      <c r="E38" s="32">
        <f>SUMIF('Air-time'!$A:$A,'At a Glance'!A38,'Air-time'!$H:$H)</f>
        <v>12709805.599999975</v>
      </c>
      <c r="F38" s="32">
        <f t="shared" si="24"/>
        <v>97855672.599999979</v>
      </c>
      <c r="G38" s="56">
        <f t="shared" si="25"/>
        <v>0.65602609615918073</v>
      </c>
      <c r="H38" s="59">
        <f t="shared" si="26"/>
        <v>0.7407407407407407</v>
      </c>
      <c r="I38" s="6">
        <f>SUMIF('Air-time'!$A:$A,'At a Glance'!A38,'Air-time'!$L:$L)</f>
        <v>88493798</v>
      </c>
      <c r="J38" s="23">
        <f t="shared" si="23"/>
        <v>-3.7832380072556043E-2</v>
      </c>
      <c r="K38" s="27">
        <f t="shared" si="27"/>
        <v>4892783.629999999</v>
      </c>
      <c r="L38" s="32">
        <f t="shared" si="28"/>
        <v>7329803.7367411917</v>
      </c>
      <c r="M38" s="32">
        <f t="shared" si="29"/>
        <v>132105158.00999998</v>
      </c>
      <c r="N38" s="37">
        <f t="shared" si="30"/>
        <v>0.88563522981489395</v>
      </c>
      <c r="O38" s="83"/>
      <c r="P38" s="29"/>
      <c r="Q38" s="31"/>
      <c r="R38" s="29"/>
      <c r="S38" s="31"/>
    </row>
    <row r="39" spans="1:19">
      <c r="A39" s="15" t="s">
        <v>29</v>
      </c>
      <c r="B39" s="19">
        <f>SUM(B33:B38)</f>
        <v>27345625</v>
      </c>
      <c r="C39" s="19">
        <f>SUM(C33:C38)</f>
        <v>1254024818.9292779</v>
      </c>
      <c r="D39" s="19">
        <f>SUM(D33:D38)</f>
        <v>775016725</v>
      </c>
      <c r="E39" s="19">
        <f t="shared" ref="E39:F39" si="31">SUM(E33:E38)</f>
        <v>78944682.169999883</v>
      </c>
      <c r="F39" s="19">
        <f t="shared" si="31"/>
        <v>853961407.16999996</v>
      </c>
      <c r="G39" s="56">
        <f t="shared" si="25"/>
        <v>0.6809764801139554</v>
      </c>
      <c r="H39" s="61">
        <f t="shared" si="26"/>
        <v>0.7407407407407407</v>
      </c>
      <c r="I39" s="19">
        <f>SUM(I33:I38)</f>
        <v>779628140</v>
      </c>
      <c r="J39" s="23">
        <f t="shared" si="23"/>
        <v>-5.9148903989022254E-3</v>
      </c>
      <c r="K39" s="28">
        <f t="shared" si="27"/>
        <v>42698070.358499996</v>
      </c>
      <c r="L39" s="19">
        <f>(C39-F39)/$S$9</f>
        <v>57151915.965611137</v>
      </c>
      <c r="M39" s="19">
        <f>SUM(M33:M38)</f>
        <v>1152847899.6794999</v>
      </c>
      <c r="N39" s="38">
        <f t="shared" si="30"/>
        <v>0.91931824815383978</v>
      </c>
      <c r="O39" s="83"/>
      <c r="P39" s="29"/>
    </row>
    <row r="40" spans="1:19">
      <c r="N40"/>
    </row>
    <row r="41" spans="1:19">
      <c r="A41" s="8" t="s">
        <v>7</v>
      </c>
      <c r="N41"/>
      <c r="P41" s="16"/>
    </row>
    <row r="42" spans="1:19" ht="25.5">
      <c r="A42" s="3" t="s">
        <v>2</v>
      </c>
      <c r="B42" s="4" t="s">
        <v>96</v>
      </c>
      <c r="C42" s="3" t="s">
        <v>3</v>
      </c>
      <c r="D42" s="3" t="s">
        <v>113</v>
      </c>
      <c r="E42" s="3" t="s">
        <v>65</v>
      </c>
      <c r="F42" s="3" t="s">
        <v>63</v>
      </c>
      <c r="H42"/>
      <c r="I42" s="31"/>
      <c r="N42"/>
    </row>
    <row r="43" spans="1:19">
      <c r="A43" s="5" t="s">
        <v>27</v>
      </c>
      <c r="B43" s="32">
        <f>SUMIF(Tertiary!$A:$A,'At a Glance'!$A$43,Tertiary!$D:$D)</f>
        <v>3469487</v>
      </c>
      <c r="C43" s="32">
        <f>SUMIF(Tertiary!$A:$A,'At a Glance'!$A$43,Tertiary!$E:$E)</f>
        <v>79989036</v>
      </c>
      <c r="D43" s="32">
        <f>SUMIF(Tertiary!$A:$A,'At a Glance'!$A$43,Tertiary!$F:$F)</f>
        <v>77026999</v>
      </c>
      <c r="E43" s="23">
        <f t="shared" ref="E43:E49" si="32">(C43-D43)/D43</f>
        <v>3.8454529430648074E-2</v>
      </c>
      <c r="F43" s="6">
        <f t="shared" ref="F43:F49" ca="1" si="33">C43/$R$2</f>
        <v>3332876.5</v>
      </c>
      <c r="G43" s="29"/>
      <c r="H43" s="29"/>
      <c r="N43"/>
    </row>
    <row r="44" spans="1:19">
      <c r="A44" s="5" t="s">
        <v>137</v>
      </c>
      <c r="B44" s="32">
        <f>SUMIF(Tertiary!$A:$A,'At a Glance'!$A$44,Tertiary!$D:$D)</f>
        <v>5254785</v>
      </c>
      <c r="C44" s="32">
        <f>SUMIF(Tertiary!$A:$A,'At a Glance'!$A$44,Tertiary!$E:$E)</f>
        <v>119634484</v>
      </c>
      <c r="D44" s="32">
        <f>SUMIF(Tertiary!$A:$A,'At a Glance'!$A$44,Tertiary!$F:$F)</f>
        <v>115964680</v>
      </c>
      <c r="E44" s="23">
        <f t="shared" si="32"/>
        <v>3.1645877003239259E-2</v>
      </c>
      <c r="F44" s="32">
        <f t="shared" ca="1" si="33"/>
        <v>4984770.166666667</v>
      </c>
      <c r="G44" s="29"/>
      <c r="H44" s="29"/>
      <c r="I44" s="30"/>
      <c r="N44"/>
    </row>
    <row r="45" spans="1:19">
      <c r="A45" s="5" t="s">
        <v>25</v>
      </c>
      <c r="B45" s="32">
        <f>SUMIF(Tertiary!$A:$A,'At a Glance'!$A$45,Tertiary!$D:$D)</f>
        <v>13098186</v>
      </c>
      <c r="C45" s="32">
        <f>SUMIF(Tertiary!$A:$A,'At a Glance'!$A$45,Tertiary!$E:$E)</f>
        <v>296943449</v>
      </c>
      <c r="D45" s="32">
        <f>SUMIF(Tertiary!$A:$A,'At a Glance'!$A$45,Tertiary!$F:$F)</f>
        <v>287652102</v>
      </c>
      <c r="E45" s="23">
        <f t="shared" si="32"/>
        <v>3.2300640028001606E-2</v>
      </c>
      <c r="F45" s="32">
        <f t="shared" ca="1" si="33"/>
        <v>12372643.708333334</v>
      </c>
      <c r="G45" s="29"/>
      <c r="H45" s="29"/>
      <c r="I45" s="29"/>
      <c r="J45" s="30"/>
      <c r="K45" s="30"/>
      <c r="L45" s="30"/>
      <c r="N45"/>
    </row>
    <row r="46" spans="1:19">
      <c r="A46" s="5" t="s">
        <v>138</v>
      </c>
      <c r="B46" s="32">
        <f>SUMIF(Tertiary!$A:$A,'At a Glance'!$A$46,Tertiary!$D:$D)</f>
        <v>5681149</v>
      </c>
      <c r="C46" s="32">
        <f>SUMIF(Tertiary!$A:$A,'At a Glance'!$A$46,Tertiary!$E:$E)</f>
        <v>128259941</v>
      </c>
      <c r="D46" s="32">
        <f>SUMIF(Tertiary!$A:$A,'At a Glance'!$A$46,Tertiary!$F:$F)</f>
        <v>124054205</v>
      </c>
      <c r="E46" s="23">
        <f t="shared" si="32"/>
        <v>3.3902405807203391E-2</v>
      </c>
      <c r="F46" s="32">
        <f t="shared" ca="1" si="33"/>
        <v>5344164.208333333</v>
      </c>
      <c r="G46" s="29"/>
      <c r="H46" s="29"/>
      <c r="I46" s="29"/>
      <c r="J46" s="30"/>
      <c r="K46" s="30"/>
      <c r="L46" s="30"/>
      <c r="N46"/>
    </row>
    <row r="47" spans="1:19">
      <c r="A47" s="5" t="s">
        <v>28</v>
      </c>
      <c r="B47" s="32">
        <f>SUMIF(Tertiary!$A:$A,'At a Glance'!$A$47,Tertiary!$D:$D)</f>
        <v>3768104</v>
      </c>
      <c r="C47" s="32">
        <f>SUMIF(Tertiary!$A:$A,'At a Glance'!$A$47,Tertiary!$E:$E)</f>
        <v>88086368</v>
      </c>
      <c r="D47" s="32">
        <f>SUMIF(Tertiary!$A:$A,'At a Glance'!$A$47,Tertiary!$F:$F)</f>
        <v>86041084</v>
      </c>
      <c r="E47" s="23">
        <f t="shared" si="32"/>
        <v>2.3771016181060665E-2</v>
      </c>
      <c r="F47" s="6">
        <f t="shared" ca="1" si="33"/>
        <v>3670265.3333333335</v>
      </c>
      <c r="G47" s="29"/>
      <c r="H47" s="29"/>
      <c r="N47"/>
    </row>
    <row r="48" spans="1:19">
      <c r="A48" s="5" t="s">
        <v>139</v>
      </c>
      <c r="B48" s="32">
        <f>SUMIF(Tertiary!$A:$A,'At a Glance'!$A$48,Tertiary!$D:$D)</f>
        <v>4022021</v>
      </c>
      <c r="C48" s="32">
        <f>SUMIF(Tertiary!$A:$A,'At a Glance'!$A$48,Tertiary!$E:$E)</f>
        <v>91142078</v>
      </c>
      <c r="D48" s="32">
        <f>SUMIF(Tertiary!$A:$A,'At a Glance'!$A$48,Tertiary!$F:$F)</f>
        <v>90168634</v>
      </c>
      <c r="E48" s="23">
        <f t="shared" si="32"/>
        <v>1.0795816203670115E-2</v>
      </c>
      <c r="F48" s="6">
        <f t="shared" ca="1" si="33"/>
        <v>3797586.5833333335</v>
      </c>
      <c r="G48" s="29"/>
      <c r="H48" s="29"/>
      <c r="I48" s="29"/>
      <c r="N48"/>
    </row>
    <row r="49" spans="1:14">
      <c r="A49" s="15" t="s">
        <v>29</v>
      </c>
      <c r="B49" s="19">
        <f>SUM(B43:B48)</f>
        <v>35293732</v>
      </c>
      <c r="C49" s="19">
        <f>SUM(C43:C48)</f>
        <v>804055356</v>
      </c>
      <c r="D49" s="19">
        <f>SUM(D43:D48)</f>
        <v>780907704</v>
      </c>
      <c r="E49" s="23">
        <f t="shared" si="32"/>
        <v>2.9641981864735194E-2</v>
      </c>
      <c r="F49" s="19">
        <f t="shared" ca="1" si="33"/>
        <v>33502306.5</v>
      </c>
      <c r="G49" s="30"/>
      <c r="H49" s="29"/>
      <c r="I49" s="30"/>
      <c r="J49" s="30"/>
      <c r="K49" s="30"/>
      <c r="L49" s="30"/>
      <c r="N49"/>
    </row>
    <row r="50" spans="1:14">
      <c r="H50" s="84"/>
      <c r="N50"/>
    </row>
    <row r="51" spans="1:14">
      <c r="A51" s="128" t="s">
        <v>66</v>
      </c>
      <c r="B51" s="128"/>
      <c r="N51"/>
    </row>
    <row r="52" spans="1:14" ht="22.5" customHeight="1">
      <c r="A52" s="3" t="s">
        <v>2</v>
      </c>
      <c r="B52" s="3" t="s">
        <v>6</v>
      </c>
      <c r="C52" s="4" t="s">
        <v>7</v>
      </c>
      <c r="D52" s="3" t="s">
        <v>8</v>
      </c>
      <c r="E52" s="3" t="s">
        <v>155</v>
      </c>
      <c r="F52" s="75"/>
      <c r="G52" s="75"/>
      <c r="H52"/>
      <c r="N52"/>
    </row>
    <row r="53" spans="1:14">
      <c r="A53" s="5" t="s">
        <v>27</v>
      </c>
      <c r="B53" s="32">
        <f>SUMIF('C2C_C2S_Gap'!$A:$A,'At a Glance'!A53,'C2C_C2S_Gap'!$F:$F)</f>
        <v>76872946</v>
      </c>
      <c r="C53" s="32">
        <f>SUMIF('C2C_C2S_Gap'!$A:$A,'At a Glance'!$A$53,'C2C_C2S_Gap'!$G:$G)</f>
        <v>79989036</v>
      </c>
      <c r="D53" s="47">
        <f t="shared" ref="D53:D58" si="34">C53-B53</f>
        <v>3116090</v>
      </c>
      <c r="E53" s="20">
        <f t="shared" ref="E53:E59" si="35">B53/C53-1</f>
        <v>-3.8956463983388923E-2</v>
      </c>
      <c r="F53" s="76"/>
      <c r="G53" s="77"/>
      <c r="H53"/>
      <c r="N53"/>
    </row>
    <row r="54" spans="1:14">
      <c r="A54" s="5" t="s">
        <v>137</v>
      </c>
      <c r="B54" s="32">
        <f>SUMIF('C2C_C2S_Gap'!$A:$A,'At a Glance'!A54,'C2C_C2S_Gap'!$F:$F)</f>
        <v>116309779.96999998</v>
      </c>
      <c r="C54" s="32">
        <f>SUMIF('C2C_C2S_Gap'!$A:$A,'At a Glance'!$A$54,'C2C_C2S_Gap'!$G:$G)</f>
        <v>119634484</v>
      </c>
      <c r="D54" s="47">
        <f t="shared" si="34"/>
        <v>3324704.0300000161</v>
      </c>
      <c r="E54" s="62">
        <f t="shared" si="35"/>
        <v>-2.7790515901752966E-2</v>
      </c>
      <c r="F54" s="76"/>
      <c r="G54" s="77"/>
      <c r="H54"/>
      <c r="N54"/>
    </row>
    <row r="55" spans="1:14">
      <c r="A55" s="5" t="s">
        <v>25</v>
      </c>
      <c r="B55" s="32">
        <f>SUMIF('C2C_C2S_Gap'!$A:$A,'At a Glance'!A55,'C2C_C2S_Gap'!$F:$F)</f>
        <v>289210615.99999994</v>
      </c>
      <c r="C55" s="32">
        <f>SUMIF('C2C_C2S_Gap'!$A:$A,'At a Glance'!$A$55,'C2C_C2S_Gap'!$G:$G)</f>
        <v>296943449</v>
      </c>
      <c r="D55" s="47">
        <f t="shared" si="34"/>
        <v>7732833.0000000596</v>
      </c>
      <c r="E55" s="20">
        <f t="shared" si="35"/>
        <v>-2.6041433229261335E-2</v>
      </c>
      <c r="F55" s="76"/>
      <c r="G55" s="77"/>
      <c r="H55"/>
      <c r="I55" s="30"/>
      <c r="N55"/>
    </row>
    <row r="56" spans="1:14">
      <c r="A56" s="5" t="s">
        <v>138</v>
      </c>
      <c r="B56" s="32">
        <f>SUMIF('C2C_C2S_Gap'!$A:$A,'At a Glance'!A56,'C2C_C2S_Gap'!$F:$F)</f>
        <v>125598031.90000001</v>
      </c>
      <c r="C56" s="32">
        <f>SUMIF('C2C_C2S_Gap'!$A:$A,'At a Glance'!$A$56,'C2C_C2S_Gap'!$G:$G)</f>
        <v>128259941</v>
      </c>
      <c r="D56" s="47">
        <f t="shared" si="34"/>
        <v>2661909.099999994</v>
      </c>
      <c r="E56" s="20">
        <f t="shared" si="35"/>
        <v>-2.0754017811375647E-2</v>
      </c>
      <c r="F56" s="76"/>
      <c r="G56" s="77"/>
      <c r="H56"/>
      <c r="N56"/>
    </row>
    <row r="57" spans="1:14">
      <c r="A57" s="5" t="s">
        <v>28</v>
      </c>
      <c r="B57" s="32">
        <f>SUMIF('C2C_C2S_Gap'!$A:$A,'At a Glance'!A57,'C2C_C2S_Gap'!$F:$F)</f>
        <v>82118860.700000018</v>
      </c>
      <c r="C57" s="32">
        <f>SUMIF('C2C_C2S_Gap'!$A:$A,'At a Glance'!$A$57,'C2C_C2S_Gap'!$G:$G)</f>
        <v>88086368</v>
      </c>
      <c r="D57" s="47">
        <f t="shared" si="34"/>
        <v>5967507.2999999821</v>
      </c>
      <c r="E57" s="20">
        <f t="shared" si="35"/>
        <v>-6.7746093243394756E-2</v>
      </c>
      <c r="F57" s="76"/>
      <c r="G57" s="77"/>
      <c r="H57"/>
      <c r="N57"/>
    </row>
    <row r="58" spans="1:14">
      <c r="A58" s="5" t="s">
        <v>139</v>
      </c>
      <c r="B58" s="32">
        <f>SUMIF('C2C_C2S_Gap'!$A:$A,'At a Glance'!A58,'C2C_C2S_Gap'!$F:$F)</f>
        <v>85772072.599999979</v>
      </c>
      <c r="C58" s="32">
        <f>SUMIF('C2C_C2S_Gap'!$A:$A,'At a Glance'!$A$58,'C2C_C2S_Gap'!$G:$G)</f>
        <v>91142078</v>
      </c>
      <c r="D58" s="47">
        <f t="shared" si="34"/>
        <v>5370005.4000000209</v>
      </c>
      <c r="E58" s="20">
        <f t="shared" si="35"/>
        <v>-5.8919058220287868E-2</v>
      </c>
      <c r="F58" s="76"/>
      <c r="G58" s="77"/>
      <c r="H58"/>
      <c r="N58"/>
    </row>
    <row r="59" spans="1:14">
      <c r="A59" s="15" t="s">
        <v>29</v>
      </c>
      <c r="B59" s="19">
        <f>SUM(B53:B58)</f>
        <v>775882307.16999996</v>
      </c>
      <c r="C59" s="19">
        <f>SUM(C53:C58)</f>
        <v>804055356</v>
      </c>
      <c r="D59" s="48">
        <f>SUM(D53:D58)</f>
        <v>28173048.830000073</v>
      </c>
      <c r="E59" s="21">
        <f t="shared" si="35"/>
        <v>-3.5038693069784133E-2</v>
      </c>
      <c r="F59" s="78"/>
      <c r="G59" s="79"/>
      <c r="H59"/>
      <c r="N59"/>
    </row>
    <row r="60" spans="1:14">
      <c r="N60"/>
    </row>
    <row r="61" spans="1:14">
      <c r="A61" s="8" t="s">
        <v>147</v>
      </c>
      <c r="N61"/>
    </row>
    <row r="62" spans="1:14" ht="25.5">
      <c r="A62" s="3" t="s">
        <v>2</v>
      </c>
      <c r="B62" s="4" t="s">
        <v>4</v>
      </c>
      <c r="C62" s="3" t="s">
        <v>3</v>
      </c>
      <c r="D62" s="3" t="s">
        <v>26</v>
      </c>
      <c r="E62" s="3" t="s">
        <v>5</v>
      </c>
      <c r="F62" s="3" t="s">
        <v>8</v>
      </c>
      <c r="G62" s="3" t="s">
        <v>113</v>
      </c>
      <c r="H62" s="3" t="s">
        <v>65</v>
      </c>
      <c r="I62" s="4" t="s">
        <v>325</v>
      </c>
      <c r="J62" s="4" t="s">
        <v>327</v>
      </c>
      <c r="N62"/>
    </row>
    <row r="63" spans="1:14">
      <c r="A63" s="5" t="s">
        <v>27</v>
      </c>
      <c r="B63" s="32">
        <f>SUMIF('Data Pack Upsell'!$A:$A,'At a Glance'!A63,'Data Pack Upsell'!$D:$D)</f>
        <v>21317047.380285054</v>
      </c>
      <c r="C63" s="32">
        <f>SUMIF('Data Pack Upsell'!$A:$A,'At a Glance'!A63,'Data Pack Upsell'!$E:$E)</f>
        <v>14832019</v>
      </c>
      <c r="D63" s="21">
        <f t="shared" ref="D63:D69" si="36">C63/B63</f>
        <v>0.69578205346193045</v>
      </c>
      <c r="E63" s="14">
        <f ca="1">$T$8/$T$7</f>
        <v>0.74193548387096775</v>
      </c>
      <c r="F63" s="32">
        <f t="shared" ref="F63:F68" si="37">B63-C63</f>
        <v>6485028.3802850544</v>
      </c>
      <c r="G63" s="32">
        <f>SUMIF('Data Pack Upsell'!$A:$A,'At a Glance'!A63,'Data Pack Upsell'!$I:$I)</f>
        <v>14760653.321428573</v>
      </c>
      <c r="H63" s="21">
        <f t="shared" ref="H63:H69" si="38">(C63-G63)/G63</f>
        <v>4.8348590687258474E-3</v>
      </c>
      <c r="I63" s="32">
        <f ca="1">(C63/$T$8)*$T$7</f>
        <v>19990982.130434781</v>
      </c>
      <c r="J63" s="37">
        <f ca="1">I63/B63</f>
        <v>0.93779320249216702</v>
      </c>
      <c r="N63"/>
    </row>
    <row r="64" spans="1:14">
      <c r="A64" s="5" t="s">
        <v>137</v>
      </c>
      <c r="B64" s="32">
        <f>SUMIF('Data Pack Upsell'!$A:$A,'At a Glance'!A64,'Data Pack Upsell'!$D:$D)</f>
        <v>32597345.581638798</v>
      </c>
      <c r="C64" s="32">
        <f>SUMIF('Data Pack Upsell'!$A:$A,'At a Glance'!A64,'Data Pack Upsell'!$E:$E)</f>
        <v>23402909</v>
      </c>
      <c r="D64" s="56">
        <f t="shared" si="36"/>
        <v>0.71793910155623908</v>
      </c>
      <c r="E64" s="59">
        <f t="shared" ref="E64:E69" ca="1" si="39">$T$8/$T$7</f>
        <v>0.74193548387096775</v>
      </c>
      <c r="F64" s="32">
        <f t="shared" si="37"/>
        <v>9194436.5816387981</v>
      </c>
      <c r="G64" s="32">
        <f>SUMIF('Data Pack Upsell'!$A:$A,'At a Glance'!A64,'Data Pack Upsell'!$I:$I)</f>
        <v>22780326.178571429</v>
      </c>
      <c r="H64" s="21">
        <f t="shared" si="38"/>
        <v>2.732984666454032E-2</v>
      </c>
      <c r="I64" s="32">
        <f t="shared" ref="I64:I68" ca="1" si="40">(C64/$T$8)*$T$7</f>
        <v>31543051.260869566</v>
      </c>
      <c r="J64" s="37">
        <f t="shared" ref="J64:J69" ca="1" si="41">I64/B64</f>
        <v>0.96765704992362667</v>
      </c>
      <c r="N64"/>
    </row>
    <row r="65" spans="1:14">
      <c r="A65" s="5" t="s">
        <v>25</v>
      </c>
      <c r="B65" s="32">
        <f>SUMIF('Data Pack Upsell'!$A:$A,'At a Glance'!A65,'Data Pack Upsell'!$D:$D)</f>
        <v>48726603.23922535</v>
      </c>
      <c r="C65" s="32">
        <f>SUMIF('Data Pack Upsell'!$A:$A,'At a Glance'!A65,'Data Pack Upsell'!$E:$E)</f>
        <v>32286079</v>
      </c>
      <c r="D65" s="56">
        <f t="shared" si="36"/>
        <v>0.66259654590512107</v>
      </c>
      <c r="E65" s="14">
        <f t="shared" ca="1" si="39"/>
        <v>0.74193548387096775</v>
      </c>
      <c r="F65" s="32">
        <f t="shared" si="37"/>
        <v>16440524.23922535</v>
      </c>
      <c r="G65" s="32">
        <f>SUMIF('Data Pack Upsell'!$A:$A,'At a Glance'!A65,'Data Pack Upsell'!$I:$I)</f>
        <v>33695651.392857142</v>
      </c>
      <c r="H65" s="21">
        <f t="shared" si="38"/>
        <v>-4.1832471983489987E-2</v>
      </c>
      <c r="I65" s="32">
        <f t="shared" ca="1" si="40"/>
        <v>43516019.521739133</v>
      </c>
      <c r="J65" s="37">
        <f t="shared" ca="1" si="41"/>
        <v>0.89306490969820673</v>
      </c>
      <c r="N65"/>
    </row>
    <row r="66" spans="1:14">
      <c r="A66" s="5" t="s">
        <v>138</v>
      </c>
      <c r="B66" s="32">
        <f>SUMIF('Data Pack Upsell'!$A:$A,'At a Glance'!A66,'Data Pack Upsell'!$D:$D)</f>
        <v>21825053.876232214</v>
      </c>
      <c r="C66" s="32">
        <f>SUMIF('Data Pack Upsell'!$A:$A,'At a Glance'!A66,'Data Pack Upsell'!$E:$E)</f>
        <v>15224796</v>
      </c>
      <c r="D66" s="56">
        <f t="shared" si="36"/>
        <v>0.69758343261548661</v>
      </c>
      <c r="E66" s="14">
        <f t="shared" ca="1" si="39"/>
        <v>0.74193548387096775</v>
      </c>
      <c r="F66" s="32">
        <f t="shared" si="37"/>
        <v>6600257.8762322143</v>
      </c>
      <c r="G66" s="32">
        <f>SUMIF('Data Pack Upsell'!$A:$A,'At a Glance'!A66,'Data Pack Upsell'!$I:$I)</f>
        <v>15056257.535714285</v>
      </c>
      <c r="H66" s="21">
        <f t="shared" si="38"/>
        <v>1.1193914814882243E-2</v>
      </c>
      <c r="I66" s="32">
        <f t="shared" ca="1" si="40"/>
        <v>20520377.217391305</v>
      </c>
      <c r="J66" s="37">
        <f t="shared" ca="1" si="41"/>
        <v>0.94022114830782977</v>
      </c>
      <c r="N66"/>
    </row>
    <row r="67" spans="1:14">
      <c r="A67" s="5" t="s">
        <v>28</v>
      </c>
      <c r="B67" s="32">
        <f>SUMIF('Data Pack Upsell'!$A:$A,'At a Glance'!A67,'Data Pack Upsell'!$D:$D)</f>
        <v>22091569.285728842</v>
      </c>
      <c r="C67" s="32">
        <f>SUMIF('Data Pack Upsell'!$A:$A,'At a Glance'!A67,'Data Pack Upsell'!$E:$E)</f>
        <v>15622700</v>
      </c>
      <c r="D67" s="21">
        <f t="shared" si="36"/>
        <v>0.70717927721378615</v>
      </c>
      <c r="E67" s="14">
        <f t="shared" ca="1" si="39"/>
        <v>0.74193548387096775</v>
      </c>
      <c r="F67" s="32">
        <f t="shared" si="37"/>
        <v>6468869.285728842</v>
      </c>
      <c r="G67" s="32">
        <f>SUMIF('Data Pack Upsell'!$A:$A,'At a Glance'!A67,'Data Pack Upsell'!$I:$I)</f>
        <v>15542345.285714287</v>
      </c>
      <c r="H67" s="21">
        <f t="shared" si="38"/>
        <v>5.1700507747418625E-3</v>
      </c>
      <c r="I67" s="32">
        <f t="shared" ca="1" si="40"/>
        <v>21056682.608695652</v>
      </c>
      <c r="J67" s="37">
        <f t="shared" ca="1" si="41"/>
        <v>0.95315467798379871</v>
      </c>
      <c r="N67"/>
    </row>
    <row r="68" spans="1:14">
      <c r="A68" s="5" t="s">
        <v>139</v>
      </c>
      <c r="B68" s="32">
        <f>SUMIF('Data Pack Upsell'!$A:$A,'At a Glance'!A68,'Data Pack Upsell'!$D:$D)</f>
        <v>17712177.789338861</v>
      </c>
      <c r="C68" s="32">
        <f>SUMIF('Data Pack Upsell'!$A:$A,'At a Glance'!A68,'Data Pack Upsell'!$E:$E)</f>
        <v>12405416</v>
      </c>
      <c r="D68" s="56">
        <f t="shared" si="36"/>
        <v>0.70038908526917254</v>
      </c>
      <c r="E68" s="59">
        <f t="shared" ca="1" si="39"/>
        <v>0.74193548387096775</v>
      </c>
      <c r="F68" s="32">
        <f t="shared" si="37"/>
        <v>5306761.7893388607</v>
      </c>
      <c r="G68" s="32">
        <f>SUMIF('Data Pack Upsell'!$A:$A,'At a Glance'!A68,'Data Pack Upsell'!$I:$I)</f>
        <v>12504448.607142854</v>
      </c>
      <c r="H68" s="21">
        <f t="shared" si="38"/>
        <v>-7.9197900086761582E-3</v>
      </c>
      <c r="I68" s="32">
        <f t="shared" ca="1" si="40"/>
        <v>16720343.304347826</v>
      </c>
      <c r="J68" s="37">
        <f t="shared" ca="1" si="41"/>
        <v>0.94400268014540656</v>
      </c>
      <c r="N68"/>
    </row>
    <row r="69" spans="1:14">
      <c r="A69" s="15" t="s">
        <v>29</v>
      </c>
      <c r="B69" s="19">
        <f>SUM(B63:B68)</f>
        <v>164269797.1524491</v>
      </c>
      <c r="C69" s="19">
        <f>SUM(C63:C68)</f>
        <v>113773919</v>
      </c>
      <c r="D69" s="56">
        <f t="shared" si="36"/>
        <v>0.69260400251430965</v>
      </c>
      <c r="E69" s="61">
        <f t="shared" ca="1" si="39"/>
        <v>0.74193548387096775</v>
      </c>
      <c r="F69" s="19">
        <f>SUM(F63:F68)</f>
        <v>50495878.152449116</v>
      </c>
      <c r="G69" s="19">
        <f>SUM(G63:G68)</f>
        <v>114339682.32142855</v>
      </c>
      <c r="H69" s="56">
        <f t="shared" si="38"/>
        <v>-4.9480924727260834E-3</v>
      </c>
      <c r="I69" s="19">
        <f ca="1">SUM(I63:I68)</f>
        <v>153347456.04347825</v>
      </c>
      <c r="J69" s="38">
        <f t="shared" ca="1" si="41"/>
        <v>0.93350974251928687</v>
      </c>
      <c r="K69" s="30"/>
      <c r="L69" s="30"/>
      <c r="N69"/>
    </row>
    <row r="70" spans="1:14">
      <c r="D70" s="81"/>
      <c r="E70" s="81"/>
    </row>
  </sheetData>
  <mergeCells count="1">
    <mergeCell ref="A51:B51"/>
  </mergeCells>
  <conditionalFormatting sqref="E3:E9">
    <cfRule type="cellIs" dxfId="185" priority="74" operator="lessThan">
      <formula>$F$3</formula>
    </cfRule>
    <cfRule type="cellIs" dxfId="184" priority="75" operator="greaterThan">
      <formula>$F$3</formula>
    </cfRule>
  </conditionalFormatting>
  <conditionalFormatting sqref="H3:H9">
    <cfRule type="cellIs" dxfId="183" priority="72" operator="lessThan">
      <formula>0</formula>
    </cfRule>
    <cfRule type="cellIs" dxfId="182" priority="73" operator="greaterThan">
      <formula>0</formula>
    </cfRule>
  </conditionalFormatting>
  <conditionalFormatting sqref="E13:E19">
    <cfRule type="cellIs" dxfId="181" priority="70" operator="lessThan">
      <formula>$F$3</formula>
    </cfRule>
    <cfRule type="cellIs" dxfId="180" priority="71" operator="greaterThan">
      <formula>$F$3</formula>
    </cfRule>
  </conditionalFormatting>
  <conditionalFormatting sqref="H13:H19">
    <cfRule type="cellIs" dxfId="179" priority="68" operator="lessThan">
      <formula>0</formula>
    </cfRule>
    <cfRule type="cellIs" dxfId="178" priority="69" operator="greaterThan">
      <formula>0</formula>
    </cfRule>
  </conditionalFormatting>
  <conditionalFormatting sqref="E43:E49">
    <cfRule type="cellIs" dxfId="177" priority="62" operator="lessThan">
      <formula>0</formula>
    </cfRule>
    <cfRule type="cellIs" dxfId="176" priority="63" operator="greaterThan">
      <formula>0</formula>
    </cfRule>
  </conditionalFormatting>
  <conditionalFormatting sqref="G33:G39">
    <cfRule type="cellIs" dxfId="175" priority="66" operator="lessThan">
      <formula>$F$3</formula>
    </cfRule>
    <cfRule type="cellIs" dxfId="174" priority="67" operator="greaterThan">
      <formula>$F$3</formula>
    </cfRule>
  </conditionalFormatting>
  <conditionalFormatting sqref="J33:J39">
    <cfRule type="cellIs" dxfId="173" priority="64" operator="lessThan">
      <formula>0</formula>
    </cfRule>
    <cfRule type="cellIs" dxfId="172" priority="65" operator="greaterThan">
      <formula>0</formula>
    </cfRule>
  </conditionalFormatting>
  <conditionalFormatting sqref="D53:D59">
    <cfRule type="cellIs" dxfId="171" priority="60" operator="lessThan">
      <formula>0</formula>
    </cfRule>
    <cfRule type="cellIs" dxfId="170" priority="61" operator="greaterThan">
      <formula>0</formula>
    </cfRule>
  </conditionalFormatting>
  <conditionalFormatting sqref="I3:I8">
    <cfRule type="cellIs" dxfId="169" priority="58" operator="greaterThan">
      <formula>$J3</formula>
    </cfRule>
    <cfRule type="cellIs" dxfId="168" priority="59" operator="lessThan">
      <formula>$J3</formula>
    </cfRule>
  </conditionalFormatting>
  <conditionalFormatting sqref="I9">
    <cfRule type="cellIs" dxfId="167" priority="56" operator="greaterThan">
      <formula>$J9</formula>
    </cfRule>
    <cfRule type="cellIs" dxfId="166" priority="57" operator="lessThan">
      <formula>$J9</formula>
    </cfRule>
  </conditionalFormatting>
  <conditionalFormatting sqref="I13:I19">
    <cfRule type="cellIs" dxfId="165" priority="54" operator="greaterThan">
      <formula>$J13</formula>
    </cfRule>
    <cfRule type="cellIs" dxfId="164" priority="55" operator="lessThan">
      <formula>$J13</formula>
    </cfRule>
  </conditionalFormatting>
  <conditionalFormatting sqref="K33:K39">
    <cfRule type="cellIs" dxfId="163" priority="52" operator="greaterThan">
      <formula>$L33</formula>
    </cfRule>
    <cfRule type="cellIs" dxfId="162" priority="53" operator="lessThan">
      <formula>$L33</formula>
    </cfRule>
  </conditionalFormatting>
  <conditionalFormatting sqref="I23:I29">
    <cfRule type="cellIs" dxfId="161" priority="44" operator="greaterThan">
      <formula>$J23</formula>
    </cfRule>
    <cfRule type="cellIs" dxfId="160" priority="45" operator="lessThan">
      <formula>$J23</formula>
    </cfRule>
  </conditionalFormatting>
  <conditionalFormatting sqref="E23:E29">
    <cfRule type="cellIs" dxfId="159" priority="48" operator="lessThan">
      <formula>$F$3</formula>
    </cfRule>
    <cfRule type="cellIs" dxfId="158" priority="49" operator="greaterThan">
      <formula>$F$3</formula>
    </cfRule>
  </conditionalFormatting>
  <conditionalFormatting sqref="H23:H29">
    <cfRule type="cellIs" dxfId="157" priority="46" operator="lessThan">
      <formula>0</formula>
    </cfRule>
    <cfRule type="cellIs" dxfId="156" priority="47" operator="greaterThan">
      <formula>0</formula>
    </cfRule>
  </conditionalFormatting>
  <conditionalFormatting sqref="D63:D69">
    <cfRule type="cellIs" dxfId="155" priority="40" operator="lessThan">
      <formula>$F$3</formula>
    </cfRule>
    <cfRule type="cellIs" dxfId="154" priority="41" operator="greaterThan">
      <formula>$F$3</formula>
    </cfRule>
  </conditionalFormatting>
  <conditionalFormatting sqref="E53:E59">
    <cfRule type="cellIs" dxfId="153" priority="37" operator="lessThan">
      <formula>0</formula>
    </cfRule>
    <cfRule type="cellIs" dxfId="152" priority="38" operator="greaterThan">
      <formula>0</formula>
    </cfRule>
  </conditionalFormatting>
  <conditionalFormatting sqref="H63:H69">
    <cfRule type="cellIs" dxfId="151" priority="35" operator="lessThan">
      <formula>0</formula>
    </cfRule>
    <cfRule type="cellIs" dxfId="150" priority="36" operator="greaterThan">
      <formula>0</formula>
    </cfRule>
  </conditionalFormatting>
  <conditionalFormatting sqref="E15">
    <cfRule type="cellIs" dxfId="149" priority="34" operator="greaterThan">
      <formula>$F$15</formula>
    </cfRule>
  </conditionalFormatting>
  <conditionalFormatting sqref="E29">
    <cfRule type="cellIs" dxfId="148" priority="33" operator="greaterThan">
      <formula>$F$29</formula>
    </cfRule>
  </conditionalFormatting>
  <conditionalFormatting sqref="G37">
    <cfRule type="cellIs" dxfId="147" priority="9" operator="greaterThan">
      <formula>$H$37</formula>
    </cfRule>
    <cfRule type="cellIs" dxfId="146" priority="32" operator="lessThan">
      <formula>$H$37</formula>
    </cfRule>
  </conditionalFormatting>
  <conditionalFormatting sqref="E13">
    <cfRule type="cellIs" dxfId="145" priority="11" operator="lessThan">
      <formula>$F$13</formula>
    </cfRule>
    <cfRule type="cellIs" dxfId="144" priority="31" operator="greaterThan">
      <formula>$F$13</formula>
    </cfRule>
  </conditionalFormatting>
  <conditionalFormatting sqref="G35">
    <cfRule type="cellIs" dxfId="143" priority="19" operator="greaterThan">
      <formula>$H$35</formula>
    </cfRule>
    <cfRule type="cellIs" dxfId="142" priority="30" operator="lessThan">
      <formula>$H$35</formula>
    </cfRule>
  </conditionalFormatting>
  <conditionalFormatting sqref="G36">
    <cfRule type="cellIs" dxfId="141" priority="7" operator="greaterThan">
      <formula>$H$36</formula>
    </cfRule>
    <cfRule type="cellIs" dxfId="140" priority="29" operator="lessThan">
      <formula>$H$36</formula>
    </cfRule>
  </conditionalFormatting>
  <conditionalFormatting sqref="G38">
    <cfRule type="cellIs" dxfId="139" priority="28" operator="lessThan">
      <formula>$H$38</formula>
    </cfRule>
  </conditionalFormatting>
  <conditionalFormatting sqref="G39">
    <cfRule type="cellIs" dxfId="138" priority="8" operator="greaterThan">
      <formula>$H$39</formula>
    </cfRule>
    <cfRule type="cellIs" dxfId="137" priority="27" operator="lessThan">
      <formula>$H$39</formula>
    </cfRule>
  </conditionalFormatting>
  <conditionalFormatting sqref="E18">
    <cfRule type="cellIs" dxfId="136" priority="26" operator="lessThan">
      <formula>$F$18</formula>
    </cfRule>
  </conditionalFormatting>
  <conditionalFormatting sqref="E17">
    <cfRule type="cellIs" dxfId="135" priority="4" operator="lessThan">
      <formula>$F$17</formula>
    </cfRule>
    <cfRule type="cellIs" dxfId="134" priority="25" operator="greaterThan">
      <formula>$F$17</formula>
    </cfRule>
  </conditionalFormatting>
  <conditionalFormatting sqref="E27">
    <cfRule type="cellIs" dxfId="133" priority="24" operator="greaterThan">
      <formula>$F$27</formula>
    </cfRule>
  </conditionalFormatting>
  <conditionalFormatting sqref="E28">
    <cfRule type="cellIs" dxfId="132" priority="15" operator="lessThan">
      <formula>$F$28</formula>
    </cfRule>
    <cfRule type="cellIs" dxfId="131" priority="23" operator="greaterThan">
      <formula>$F$28</formula>
    </cfRule>
  </conditionalFormatting>
  <conditionalFormatting sqref="E26">
    <cfRule type="cellIs" dxfId="130" priority="16" operator="lessThan">
      <formula>$F$26</formula>
    </cfRule>
    <cfRule type="cellIs" dxfId="129" priority="22" operator="greaterThan">
      <formula>$F$26</formula>
    </cfRule>
  </conditionalFormatting>
  <conditionalFormatting sqref="E24">
    <cfRule type="cellIs" dxfId="128" priority="12" operator="lessThan">
      <formula>$F$24</formula>
    </cfRule>
    <cfRule type="cellIs" dxfId="127" priority="21" operator="greaterThan">
      <formula>$F$24</formula>
    </cfRule>
  </conditionalFormatting>
  <conditionalFormatting sqref="G33:G39">
    <cfRule type="cellIs" dxfId="126" priority="10" operator="lessThan">
      <formula>$H$33</formula>
    </cfRule>
    <cfRule type="cellIs" dxfId="125" priority="20" operator="greaterThan">
      <formula>$H$33</formula>
    </cfRule>
  </conditionalFormatting>
  <conditionalFormatting sqref="E23">
    <cfRule type="cellIs" dxfId="124" priority="18" operator="greaterThan">
      <formula>$F$23</formula>
    </cfRule>
  </conditionalFormatting>
  <conditionalFormatting sqref="E25">
    <cfRule type="cellIs" dxfId="123" priority="17" operator="greaterThan">
      <formula>$F$25</formula>
    </cfRule>
  </conditionalFormatting>
  <conditionalFormatting sqref="E14">
    <cfRule type="cellIs" dxfId="122" priority="5" operator="greaterThan">
      <formula>$F$14</formula>
    </cfRule>
    <cfRule type="cellIs" dxfId="121" priority="14" operator="lessThan">
      <formula>$F$14</formula>
    </cfRule>
  </conditionalFormatting>
  <conditionalFormatting sqref="G34">
    <cfRule type="cellIs" dxfId="120" priority="6" operator="greaterThan">
      <formula>$H$34</formula>
    </cfRule>
    <cfRule type="cellIs" dxfId="119" priority="13" operator="lessThan">
      <formula>$H$34</formula>
    </cfRule>
  </conditionalFormatting>
  <conditionalFormatting sqref="E19">
    <cfRule type="cellIs" dxfId="118" priority="3" operator="lessThan">
      <formula>$F$19</formula>
    </cfRule>
  </conditionalFormatting>
  <conditionalFormatting sqref="D63">
    <cfRule type="cellIs" dxfId="117" priority="2" operator="greaterThan">
      <formula>$E$63</formula>
    </cfRule>
  </conditionalFormatting>
  <conditionalFormatting sqref="D64:D69">
    <cfRule type="cellIs" dxfId="116" priority="1" operator="greaterThan">
      <formula>$E$63</formula>
    </cfRule>
  </conditionalFormatting>
  <hyperlinks>
    <hyperlink ref="A1" location="GA!A1" display="GA"/>
    <hyperlink ref="A11" location="Secondary!A1" display="Secondary"/>
    <hyperlink ref="A41" location="Tertiary!A1" display="Tertiary"/>
    <hyperlink ref="A51" location="'C2C_C2S_Gap'!A1" display="Tertiary"/>
    <hyperlink ref="A31" location="'Air-time'!A1" display="Air-time"/>
    <hyperlink ref="A21" location="'Scratch Card'!A1" display="S. Card"/>
    <hyperlink ref="A61" location="'Data Pack Upsell'!A1" display="Data Pack "/>
  </hyperlink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R32"/>
  <sheetViews>
    <sheetView zoomScale="80" zoomScaleNormal="80" workbookViewId="0">
      <pane xSplit="1" ySplit="1" topLeftCell="B22" activePane="bottomRight" state="frozen"/>
      <selection pane="topRight" activeCell="B1" sqref="B1"/>
      <selection pane="bottomLeft" activeCell="A2" sqref="A2"/>
      <selection pane="bottomRight" activeCell="W41" sqref="W41"/>
    </sheetView>
  </sheetViews>
  <sheetFormatPr defaultRowHeight="15"/>
  <cols>
    <col min="1" max="1" width="9.5703125" bestFit="1" customWidth="1"/>
    <col min="2" max="4" width="17.5703125" customWidth="1"/>
    <col min="5" max="14" width="17.5703125" hidden="1" customWidth="1"/>
    <col min="15" max="15" width="2.28515625" customWidth="1"/>
    <col min="16" max="16" width="20.5703125" bestFit="1" customWidth="1"/>
    <col min="17" max="17" width="20" bestFit="1" customWidth="1"/>
    <col min="18" max="18" width="13" customWidth="1"/>
  </cols>
  <sheetData>
    <row r="1" spans="1:18" ht="20.25" customHeight="1">
      <c r="A1" s="3" t="s">
        <v>2</v>
      </c>
      <c r="B1" s="3" t="s">
        <v>223</v>
      </c>
      <c r="C1" s="3" t="s">
        <v>320</v>
      </c>
      <c r="D1" s="3" t="s">
        <v>335</v>
      </c>
      <c r="E1" s="3" t="s">
        <v>214</v>
      </c>
      <c r="F1" s="3" t="s">
        <v>215</v>
      </c>
      <c r="G1" s="3" t="s">
        <v>216</v>
      </c>
      <c r="H1" s="49" t="s">
        <v>217</v>
      </c>
      <c r="I1" s="3" t="s">
        <v>218</v>
      </c>
      <c r="J1" s="3" t="s">
        <v>219</v>
      </c>
      <c r="K1" s="3" t="s">
        <v>220</v>
      </c>
      <c r="L1" s="49" t="s">
        <v>221</v>
      </c>
      <c r="M1" s="49" t="s">
        <v>222</v>
      </c>
      <c r="N1" s="49" t="s">
        <v>223</v>
      </c>
      <c r="P1" s="3" t="s">
        <v>343</v>
      </c>
      <c r="Q1" s="3" t="s">
        <v>344</v>
      </c>
      <c r="R1" s="3" t="s">
        <v>140</v>
      </c>
    </row>
    <row r="2" spans="1:18">
      <c r="A2" s="5" t="s">
        <v>27</v>
      </c>
      <c r="B2" s="32">
        <v>116643638.63000001</v>
      </c>
      <c r="C2" s="32">
        <v>120157798.56999992</v>
      </c>
      <c r="D2" s="32">
        <v>106882396.46999997</v>
      </c>
      <c r="E2" s="32"/>
      <c r="F2" s="32"/>
      <c r="G2" s="32"/>
      <c r="H2" s="50"/>
      <c r="I2" s="32"/>
      <c r="J2" s="32"/>
      <c r="K2" s="32"/>
      <c r="L2" s="32"/>
      <c r="M2" s="32"/>
      <c r="N2" s="32"/>
      <c r="P2" s="32">
        <v>84054145.109999999</v>
      </c>
      <c r="Q2" s="32">
        <v>85165564.589999944</v>
      </c>
      <c r="R2" s="37">
        <f>(Q2-P2)/P2</f>
        <v>1.3222661161391289E-2</v>
      </c>
    </row>
    <row r="3" spans="1:18">
      <c r="A3" s="5" t="s">
        <v>137</v>
      </c>
      <c r="B3" s="32">
        <v>173945251.19000003</v>
      </c>
      <c r="C3" s="32">
        <v>176778539.39999989</v>
      </c>
      <c r="D3" s="32">
        <v>163476936.70999986</v>
      </c>
      <c r="E3" s="32"/>
      <c r="F3" s="32"/>
      <c r="G3" s="32"/>
      <c r="H3" s="50"/>
      <c r="I3" s="32"/>
      <c r="J3" s="32"/>
      <c r="K3" s="32"/>
      <c r="L3" s="32"/>
      <c r="M3" s="32"/>
      <c r="N3" s="32"/>
      <c r="P3" s="32">
        <v>122192804.22999996</v>
      </c>
      <c r="Q3" s="32">
        <v>121984595.21999998</v>
      </c>
      <c r="R3" s="37">
        <f t="shared" ref="R3:R8" si="0">(Q3-P3)/P3</f>
        <v>-1.7039383891057104E-3</v>
      </c>
    </row>
    <row r="4" spans="1:18">
      <c r="A4" s="5" t="s">
        <v>25</v>
      </c>
      <c r="B4" s="32">
        <v>398301256.24999994</v>
      </c>
      <c r="C4" s="32">
        <v>407128371.83999997</v>
      </c>
      <c r="D4" s="32">
        <v>376721898.18000042</v>
      </c>
      <c r="E4" s="32"/>
      <c r="F4" s="32"/>
      <c r="G4" s="32"/>
      <c r="H4" s="50"/>
      <c r="I4" s="32"/>
      <c r="J4" s="32"/>
      <c r="K4" s="32"/>
      <c r="L4" s="32"/>
      <c r="M4" s="32"/>
      <c r="N4" s="32"/>
      <c r="P4" s="32">
        <v>284201123.61999989</v>
      </c>
      <c r="Q4" s="32">
        <v>285971865.42000026</v>
      </c>
      <c r="R4" s="37">
        <f t="shared" si="0"/>
        <v>6.2305939450401186E-3</v>
      </c>
    </row>
    <row r="5" spans="1:18">
      <c r="A5" s="5" t="s">
        <v>138</v>
      </c>
      <c r="B5" s="32">
        <v>181673165.25000024</v>
      </c>
      <c r="C5" s="32">
        <v>184839075.80999997</v>
      </c>
      <c r="D5" s="32">
        <v>177161016.85000017</v>
      </c>
      <c r="E5" s="32"/>
      <c r="F5" s="32"/>
      <c r="G5" s="32"/>
      <c r="H5" s="50"/>
      <c r="I5" s="32"/>
      <c r="J5" s="32"/>
      <c r="K5" s="32"/>
      <c r="L5" s="32"/>
      <c r="M5" s="32"/>
      <c r="N5" s="32"/>
      <c r="P5" s="32">
        <v>128041190.38999996</v>
      </c>
      <c r="Q5" s="32">
        <v>129025598.81999993</v>
      </c>
      <c r="R5" s="37">
        <f t="shared" si="0"/>
        <v>7.6882167918118629E-3</v>
      </c>
    </row>
    <row r="6" spans="1:18">
      <c r="A6" s="5" t="s">
        <v>28</v>
      </c>
      <c r="B6" s="32">
        <v>129992867.36000015</v>
      </c>
      <c r="C6" s="32">
        <v>133272763.01999991</v>
      </c>
      <c r="D6" s="32">
        <v>126851011.09000014</v>
      </c>
      <c r="E6" s="32"/>
      <c r="F6" s="32"/>
      <c r="G6" s="32"/>
      <c r="H6" s="50"/>
      <c r="I6" s="32"/>
      <c r="J6" s="32"/>
      <c r="K6" s="32"/>
      <c r="L6" s="32"/>
      <c r="M6" s="32"/>
      <c r="N6" s="32"/>
      <c r="P6" s="32">
        <v>94846118.13000004</v>
      </c>
      <c r="Q6" s="32">
        <v>95202603.809999898</v>
      </c>
      <c r="R6" s="37">
        <f t="shared" si="0"/>
        <v>3.7585690066012402E-3</v>
      </c>
    </row>
    <row r="7" spans="1:18">
      <c r="A7" s="5" t="s">
        <v>139</v>
      </c>
      <c r="B7" s="32">
        <v>144771651.2100001</v>
      </c>
      <c r="C7" s="32">
        <v>149656403.25999999</v>
      </c>
      <c r="D7" s="32">
        <v>140255696.62</v>
      </c>
      <c r="E7" s="32"/>
      <c r="F7" s="32"/>
      <c r="G7" s="32"/>
      <c r="H7" s="50"/>
      <c r="I7" s="32"/>
      <c r="J7" s="32"/>
      <c r="K7" s="32"/>
      <c r="L7" s="32"/>
      <c r="M7" s="32"/>
      <c r="N7" s="32"/>
      <c r="P7" s="32">
        <v>104877246.98000005</v>
      </c>
      <c r="Q7" s="32">
        <v>104898503.62000008</v>
      </c>
      <c r="R7" s="37">
        <f t="shared" si="0"/>
        <v>2.0268114021036433E-4</v>
      </c>
    </row>
    <row r="8" spans="1:18">
      <c r="A8" s="15" t="s">
        <v>29</v>
      </c>
      <c r="B8" s="19">
        <f t="shared" ref="B8:N8" si="1">SUM(B2:B7)</f>
        <v>1145327829.8900003</v>
      </c>
      <c r="C8" s="19">
        <f t="shared" si="1"/>
        <v>1171832951.8999996</v>
      </c>
      <c r="D8" s="19">
        <f t="shared" si="1"/>
        <v>1091348955.9200006</v>
      </c>
      <c r="E8" s="19">
        <f t="shared" si="1"/>
        <v>0</v>
      </c>
      <c r="F8" s="19">
        <f t="shared" si="1"/>
        <v>0</v>
      </c>
      <c r="G8" s="19">
        <f t="shared" si="1"/>
        <v>0</v>
      </c>
      <c r="H8" s="51">
        <f t="shared" si="1"/>
        <v>0</v>
      </c>
      <c r="I8" s="19">
        <f t="shared" si="1"/>
        <v>0</v>
      </c>
      <c r="J8" s="19">
        <f t="shared" si="1"/>
        <v>0</v>
      </c>
      <c r="K8" s="19">
        <f t="shared" si="1"/>
        <v>0</v>
      </c>
      <c r="L8" s="19">
        <f t="shared" si="1"/>
        <v>0</v>
      </c>
      <c r="M8" s="19">
        <f t="shared" si="1"/>
        <v>0</v>
      </c>
      <c r="N8" s="19">
        <f t="shared" si="1"/>
        <v>0</v>
      </c>
      <c r="P8" s="19">
        <f>SUM(P2:P7)</f>
        <v>818212628.4599998</v>
      </c>
      <c r="Q8" s="19">
        <f>SUM(Q2:Q7)</f>
        <v>822248731.48000026</v>
      </c>
      <c r="R8" s="38">
        <f t="shared" si="0"/>
        <v>4.9328290466464876E-3</v>
      </c>
    </row>
    <row r="12" spans="1:18" s="40" customFormat="1"/>
    <row r="13" spans="1:18" s="40" customFormat="1">
      <c r="A13" s="41"/>
      <c r="B13" s="42"/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P13" s="42"/>
    </row>
    <row r="14" spans="1:18" s="40" customFormat="1">
      <c r="A14" s="41"/>
      <c r="B14" s="42"/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P14" s="42"/>
    </row>
    <row r="15" spans="1:18" s="40" customFormat="1">
      <c r="A15" s="41"/>
      <c r="B15" s="42"/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P15" s="42"/>
    </row>
    <row r="16" spans="1:18" s="40" customFormat="1">
      <c r="A16" s="41"/>
      <c r="B16" s="42"/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P16" s="42"/>
    </row>
    <row r="17" spans="1:16" s="40" customFormat="1">
      <c r="A17" s="41"/>
      <c r="B17" s="42"/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P17" s="42"/>
    </row>
    <row r="18" spans="1:16" s="40" customFormat="1">
      <c r="A18" s="41"/>
      <c r="B18" s="42"/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P18" s="42"/>
    </row>
    <row r="19" spans="1:16" s="40" customFormat="1"/>
    <row r="20" spans="1:16" s="40" customFormat="1"/>
    <row r="25" spans="1:16">
      <c r="A25" s="3" t="s">
        <v>2</v>
      </c>
      <c r="B25" s="3" t="s">
        <v>158</v>
      </c>
      <c r="C25" s="3" t="s">
        <v>161</v>
      </c>
      <c r="D25" s="3" t="s">
        <v>164</v>
      </c>
      <c r="E25" s="3" t="s">
        <v>175</v>
      </c>
      <c r="F25" s="3" t="s">
        <v>185</v>
      </c>
      <c r="G25" s="3" t="s">
        <v>186</v>
      </c>
      <c r="H25" s="3" t="s">
        <v>189</v>
      </c>
      <c r="I25" s="3" t="s">
        <v>190</v>
      </c>
      <c r="J25" s="3" t="s">
        <v>193</v>
      </c>
      <c r="K25" s="3" t="s">
        <v>200</v>
      </c>
      <c r="L25" s="3" t="s">
        <v>211</v>
      </c>
      <c r="M25" s="3" t="s">
        <v>212</v>
      </c>
      <c r="N25" s="3" t="s">
        <v>213</v>
      </c>
    </row>
    <row r="26" spans="1:16">
      <c r="A26" s="5" t="s">
        <v>27</v>
      </c>
      <c r="B26" s="32">
        <f t="shared" ref="B26:J26" si="2">B2/1000000</f>
        <v>116.64363863000001</v>
      </c>
      <c r="C26" s="32">
        <f t="shared" si="2"/>
        <v>120.15779856999991</v>
      </c>
      <c r="D26" s="32">
        <f t="shared" si="2"/>
        <v>106.88239646999997</v>
      </c>
      <c r="E26" s="32">
        <f t="shared" si="2"/>
        <v>0</v>
      </c>
      <c r="F26" s="32">
        <f t="shared" si="2"/>
        <v>0</v>
      </c>
      <c r="G26" s="32">
        <f t="shared" si="2"/>
        <v>0</v>
      </c>
      <c r="H26" s="32">
        <f t="shared" si="2"/>
        <v>0</v>
      </c>
      <c r="I26" s="32">
        <f t="shared" si="2"/>
        <v>0</v>
      </c>
      <c r="J26" s="32">
        <f t="shared" si="2"/>
        <v>0</v>
      </c>
      <c r="K26" s="32">
        <f t="shared" ref="K26:N31" si="3">K2/1000000</f>
        <v>0</v>
      </c>
      <c r="L26" s="32">
        <f t="shared" si="3"/>
        <v>0</v>
      </c>
      <c r="M26" s="32">
        <f t="shared" si="3"/>
        <v>0</v>
      </c>
      <c r="N26" s="32">
        <f t="shared" si="3"/>
        <v>0</v>
      </c>
    </row>
    <row r="27" spans="1:16">
      <c r="A27" s="5" t="s">
        <v>137</v>
      </c>
      <c r="B27" s="32">
        <f t="shared" ref="B27:J27" si="4">B3/1000000</f>
        <v>173.94525119000002</v>
      </c>
      <c r="C27" s="32">
        <f t="shared" si="4"/>
        <v>176.77853939999989</v>
      </c>
      <c r="D27" s="32">
        <f t="shared" si="4"/>
        <v>163.47693670999985</v>
      </c>
      <c r="E27" s="32">
        <f t="shared" si="4"/>
        <v>0</v>
      </c>
      <c r="F27" s="32">
        <f t="shared" si="4"/>
        <v>0</v>
      </c>
      <c r="G27" s="32">
        <f t="shared" si="4"/>
        <v>0</v>
      </c>
      <c r="H27" s="32">
        <f t="shared" si="4"/>
        <v>0</v>
      </c>
      <c r="I27" s="32">
        <f t="shared" si="4"/>
        <v>0</v>
      </c>
      <c r="J27" s="32">
        <f t="shared" si="4"/>
        <v>0</v>
      </c>
      <c r="K27" s="32">
        <f t="shared" si="3"/>
        <v>0</v>
      </c>
      <c r="L27" s="32">
        <f t="shared" si="3"/>
        <v>0</v>
      </c>
      <c r="M27" s="32">
        <f t="shared" si="3"/>
        <v>0</v>
      </c>
      <c r="N27" s="32">
        <f t="shared" ref="N27" si="5">N3/1000000</f>
        <v>0</v>
      </c>
    </row>
    <row r="28" spans="1:16">
      <c r="A28" s="5" t="s">
        <v>25</v>
      </c>
      <c r="B28" s="32">
        <f t="shared" ref="B28:J28" si="6">B4/1000000</f>
        <v>398.30125624999994</v>
      </c>
      <c r="C28" s="32">
        <f t="shared" si="6"/>
        <v>407.12837184</v>
      </c>
      <c r="D28" s="32">
        <f t="shared" si="6"/>
        <v>376.72189818000044</v>
      </c>
      <c r="E28" s="32">
        <f t="shared" si="6"/>
        <v>0</v>
      </c>
      <c r="F28" s="32">
        <f t="shared" si="6"/>
        <v>0</v>
      </c>
      <c r="G28" s="32">
        <f t="shared" si="6"/>
        <v>0</v>
      </c>
      <c r="H28" s="32">
        <f t="shared" si="6"/>
        <v>0</v>
      </c>
      <c r="I28" s="32">
        <f t="shared" si="6"/>
        <v>0</v>
      </c>
      <c r="J28" s="32">
        <f t="shared" si="6"/>
        <v>0</v>
      </c>
      <c r="K28" s="32">
        <f t="shared" si="3"/>
        <v>0</v>
      </c>
      <c r="L28" s="32">
        <f t="shared" si="3"/>
        <v>0</v>
      </c>
      <c r="M28" s="32">
        <f t="shared" si="3"/>
        <v>0</v>
      </c>
      <c r="N28" s="32">
        <f t="shared" ref="N28" si="7">N4/1000000</f>
        <v>0</v>
      </c>
    </row>
    <row r="29" spans="1:16">
      <c r="A29" s="5" t="s">
        <v>138</v>
      </c>
      <c r="B29" s="32">
        <f t="shared" ref="B29:J29" si="8">B5/1000000</f>
        <v>181.67316525000024</v>
      </c>
      <c r="C29" s="32">
        <f t="shared" si="8"/>
        <v>184.83907580999997</v>
      </c>
      <c r="D29" s="32">
        <f t="shared" si="8"/>
        <v>177.16101685000018</v>
      </c>
      <c r="E29" s="32">
        <f t="shared" si="8"/>
        <v>0</v>
      </c>
      <c r="F29" s="32">
        <f t="shared" si="8"/>
        <v>0</v>
      </c>
      <c r="G29" s="32">
        <f t="shared" si="8"/>
        <v>0</v>
      </c>
      <c r="H29" s="32">
        <f t="shared" si="8"/>
        <v>0</v>
      </c>
      <c r="I29" s="32">
        <f t="shared" si="8"/>
        <v>0</v>
      </c>
      <c r="J29" s="32">
        <f t="shared" si="8"/>
        <v>0</v>
      </c>
      <c r="K29" s="32">
        <f t="shared" si="3"/>
        <v>0</v>
      </c>
      <c r="L29" s="32">
        <f t="shared" si="3"/>
        <v>0</v>
      </c>
      <c r="M29" s="32">
        <f t="shared" si="3"/>
        <v>0</v>
      </c>
      <c r="N29" s="32">
        <f t="shared" ref="N29" si="9">N5/1000000</f>
        <v>0</v>
      </c>
    </row>
    <row r="30" spans="1:16">
      <c r="A30" s="5" t="s">
        <v>28</v>
      </c>
      <c r="B30" s="32">
        <f t="shared" ref="B30:J30" si="10">B6/1000000</f>
        <v>129.99286736000016</v>
      </c>
      <c r="C30" s="32">
        <f t="shared" si="10"/>
        <v>133.2727630199999</v>
      </c>
      <c r="D30" s="32">
        <f t="shared" si="10"/>
        <v>126.85101109000014</v>
      </c>
      <c r="E30" s="32">
        <f t="shared" si="10"/>
        <v>0</v>
      </c>
      <c r="F30" s="32">
        <f t="shared" si="10"/>
        <v>0</v>
      </c>
      <c r="G30" s="32">
        <f t="shared" si="10"/>
        <v>0</v>
      </c>
      <c r="H30" s="32">
        <f t="shared" si="10"/>
        <v>0</v>
      </c>
      <c r="I30" s="32">
        <f t="shared" si="10"/>
        <v>0</v>
      </c>
      <c r="J30" s="32">
        <f t="shared" si="10"/>
        <v>0</v>
      </c>
      <c r="K30" s="32">
        <f t="shared" si="3"/>
        <v>0</v>
      </c>
      <c r="L30" s="32">
        <f t="shared" si="3"/>
        <v>0</v>
      </c>
      <c r="M30" s="32">
        <f t="shared" si="3"/>
        <v>0</v>
      </c>
      <c r="N30" s="32">
        <f t="shared" ref="N30" si="11">N6/1000000</f>
        <v>0</v>
      </c>
    </row>
    <row r="31" spans="1:16">
      <c r="A31" s="5" t="s">
        <v>139</v>
      </c>
      <c r="B31" s="32">
        <f t="shared" ref="B31:J31" si="12">B7/1000000</f>
        <v>144.7716512100001</v>
      </c>
      <c r="C31" s="32">
        <f t="shared" si="12"/>
        <v>149.65640325999999</v>
      </c>
      <c r="D31" s="32">
        <f t="shared" si="12"/>
        <v>140.25569662000001</v>
      </c>
      <c r="E31" s="32">
        <f t="shared" si="12"/>
        <v>0</v>
      </c>
      <c r="F31" s="32">
        <f t="shared" si="12"/>
        <v>0</v>
      </c>
      <c r="G31" s="32">
        <f t="shared" si="12"/>
        <v>0</v>
      </c>
      <c r="H31" s="32">
        <f t="shared" si="12"/>
        <v>0</v>
      </c>
      <c r="I31" s="32">
        <f t="shared" si="12"/>
        <v>0</v>
      </c>
      <c r="J31" s="32">
        <f t="shared" si="12"/>
        <v>0</v>
      </c>
      <c r="K31" s="32">
        <f t="shared" si="3"/>
        <v>0</v>
      </c>
      <c r="L31" s="32">
        <f t="shared" si="3"/>
        <v>0</v>
      </c>
      <c r="M31" s="32">
        <f t="shared" si="3"/>
        <v>0</v>
      </c>
      <c r="N31" s="32">
        <f t="shared" ref="N31" si="13">N7/1000000</f>
        <v>0</v>
      </c>
    </row>
    <row r="32" spans="1:16">
      <c r="A32" s="15" t="s">
        <v>29</v>
      </c>
      <c r="B32" s="19">
        <f t="shared" ref="B32:N32" si="14">SUM(B26:B31)</f>
        <v>1145.3278298900004</v>
      </c>
      <c r="C32" s="19">
        <f t="shared" si="14"/>
        <v>1171.8329518999997</v>
      </c>
      <c r="D32" s="19">
        <f t="shared" si="14"/>
        <v>1091.3489559200004</v>
      </c>
      <c r="E32" s="19">
        <f t="shared" si="14"/>
        <v>0</v>
      </c>
      <c r="F32" s="19">
        <f t="shared" si="14"/>
        <v>0</v>
      </c>
      <c r="G32" s="19">
        <f t="shared" si="14"/>
        <v>0</v>
      </c>
      <c r="H32" s="19">
        <f t="shared" si="14"/>
        <v>0</v>
      </c>
      <c r="I32" s="19">
        <f t="shared" si="14"/>
        <v>0</v>
      </c>
      <c r="J32" s="19">
        <f t="shared" si="14"/>
        <v>0</v>
      </c>
      <c r="K32" s="19">
        <f t="shared" si="14"/>
        <v>0</v>
      </c>
      <c r="L32" s="19">
        <f t="shared" si="14"/>
        <v>0</v>
      </c>
      <c r="M32" s="19">
        <f t="shared" si="14"/>
        <v>0</v>
      </c>
      <c r="N32" s="19">
        <f t="shared" si="14"/>
        <v>0</v>
      </c>
    </row>
  </sheetData>
  <conditionalFormatting sqref="R2:R7">
    <cfRule type="colorScale" priority="7">
      <colorScale>
        <cfvo type="min" val="0"/>
        <cfvo type="max" val="0"/>
        <color rgb="FFF8696B"/>
        <color rgb="FFFCFCFF"/>
      </colorScale>
    </cfRule>
    <cfRule type="colorScale" priority="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R2:R8">
    <cfRule type="colorScale" priority="1">
      <colorScale>
        <cfvo type="min" val="0"/>
        <cfvo type="max" val="0"/>
        <color rgb="FFFFEF9C"/>
        <color rgb="FF63BE7B"/>
      </colorScale>
    </cfRule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dimension ref="B1:W22"/>
  <sheetViews>
    <sheetView workbookViewId="0">
      <selection activeCell="B24" sqref="B24"/>
    </sheetView>
  </sheetViews>
  <sheetFormatPr defaultRowHeight="15"/>
  <cols>
    <col min="3" max="3" width="9" hidden="1" customWidth="1"/>
    <col min="4" max="4" width="10.140625" hidden="1" customWidth="1"/>
    <col min="5" max="5" width="9" bestFit="1" customWidth="1"/>
    <col min="6" max="6" width="10.140625" bestFit="1" customWidth="1"/>
    <col min="13" max="13" width="6.85546875" customWidth="1"/>
    <col min="14" max="14" width="14.85546875" hidden="1" customWidth="1"/>
    <col min="15" max="15" width="16.5703125" hidden="1" customWidth="1"/>
    <col min="16" max="16" width="14.85546875" bestFit="1" customWidth="1"/>
    <col min="17" max="17" width="16.5703125" bestFit="1" customWidth="1"/>
  </cols>
  <sheetData>
    <row r="1" spans="2:17">
      <c r="B1" s="3" t="s">
        <v>2</v>
      </c>
      <c r="C1" s="3" t="s">
        <v>201</v>
      </c>
      <c r="D1" s="3" t="s">
        <v>202</v>
      </c>
      <c r="E1" s="3" t="s">
        <v>207</v>
      </c>
      <c r="F1" s="3" t="s">
        <v>208</v>
      </c>
      <c r="M1" s="3" t="s">
        <v>2</v>
      </c>
      <c r="N1" s="3" t="s">
        <v>203</v>
      </c>
      <c r="O1" s="3" t="s">
        <v>204</v>
      </c>
      <c r="P1" s="3" t="s">
        <v>207</v>
      </c>
      <c r="Q1" s="3" t="s">
        <v>208</v>
      </c>
    </row>
    <row r="2" spans="2:17">
      <c r="B2" s="5" t="s">
        <v>27</v>
      </c>
      <c r="C2" s="52">
        <f>'At a Glance'!D3</f>
        <v>24948</v>
      </c>
      <c r="D2" s="52">
        <f>'At a Glance'!G3</f>
        <v>24542</v>
      </c>
      <c r="E2" s="53">
        <f t="shared" ref="E2:E7" si="0">C2/$C$8</f>
        <v>8.9145846435309581E-2</v>
      </c>
      <c r="F2" s="53">
        <f t="shared" ref="F2:F7" si="1">D2/$D$8</f>
        <v>8.5260868658935687E-2</v>
      </c>
      <c r="M2" s="5" t="s">
        <v>27</v>
      </c>
      <c r="N2" s="52">
        <f>'At a Glance'!D33</f>
        <v>74760905</v>
      </c>
      <c r="O2" s="52">
        <f>'At a Glance'!I33</f>
        <v>73941735</v>
      </c>
      <c r="P2" s="53">
        <f t="shared" ref="P2:P7" si="2">N2/$N$8</f>
        <v>9.6463602124199313E-2</v>
      </c>
      <c r="Q2" s="53">
        <f t="shared" ref="Q2:Q7" si="3">O2/$O$8</f>
        <v>9.484231161794647E-2</v>
      </c>
    </row>
    <row r="3" spans="2:17">
      <c r="B3" s="5" t="s">
        <v>137</v>
      </c>
      <c r="C3" s="52">
        <f>'At a Glance'!D4</f>
        <v>33062</v>
      </c>
      <c r="D3" s="52">
        <f>'At a Glance'!G4</f>
        <v>29890</v>
      </c>
      <c r="E3" s="53">
        <f t="shared" si="0"/>
        <v>0.11813932879766738</v>
      </c>
      <c r="F3" s="53">
        <f t="shared" si="1"/>
        <v>0.10384024791034095</v>
      </c>
      <c r="M3" s="5" t="s">
        <v>137</v>
      </c>
      <c r="N3" s="52">
        <f>'At a Glance'!D34</f>
        <v>112889522</v>
      </c>
      <c r="O3" s="52">
        <f>'At a Glance'!I34</f>
        <v>113507832</v>
      </c>
      <c r="P3" s="53">
        <f t="shared" si="2"/>
        <v>0.14566075590175168</v>
      </c>
      <c r="Q3" s="53">
        <f t="shared" si="3"/>
        <v>0.14559227172072059</v>
      </c>
    </row>
    <row r="4" spans="2:17">
      <c r="B4" s="5" t="s">
        <v>25</v>
      </c>
      <c r="C4" s="52">
        <f>'At a Glance'!D5</f>
        <v>81756</v>
      </c>
      <c r="D4" s="52">
        <f>'At a Glance'!G5</f>
        <v>94282</v>
      </c>
      <c r="E4" s="53">
        <f t="shared" si="0"/>
        <v>0.29213595563432621</v>
      </c>
      <c r="F4" s="53">
        <f t="shared" si="1"/>
        <v>0.32754320018343142</v>
      </c>
      <c r="M4" s="5" t="s">
        <v>25</v>
      </c>
      <c r="N4" s="52">
        <f>'At a Glance'!D35</f>
        <v>284538084</v>
      </c>
      <c r="O4" s="52">
        <f>'At a Glance'!I35</f>
        <v>286840899</v>
      </c>
      <c r="P4" s="53">
        <f t="shared" si="2"/>
        <v>0.36713799176398421</v>
      </c>
      <c r="Q4" s="53">
        <f t="shared" si="3"/>
        <v>0.36792014587877753</v>
      </c>
    </row>
    <row r="5" spans="2:17">
      <c r="B5" s="5" t="s">
        <v>138</v>
      </c>
      <c r="C5" s="52">
        <f>'At a Glance'!D6</f>
        <v>43886</v>
      </c>
      <c r="D5" s="52">
        <f>'At a Glance'!G6</f>
        <v>39466</v>
      </c>
      <c r="E5" s="53">
        <f t="shared" si="0"/>
        <v>0.15681636270081756</v>
      </c>
      <c r="F5" s="53">
        <f t="shared" si="1"/>
        <v>0.13710803693641738</v>
      </c>
      <c r="M5" s="5" t="s">
        <v>138</v>
      </c>
      <c r="N5" s="52">
        <f>'At a Glance'!D36</f>
        <v>131435572</v>
      </c>
      <c r="O5" s="52">
        <f>'At a Glance'!I36</f>
        <v>131961433</v>
      </c>
      <c r="P5" s="53">
        <f t="shared" si="2"/>
        <v>0.16959062657647808</v>
      </c>
      <c r="Q5" s="53">
        <f t="shared" si="3"/>
        <v>0.16926201894149176</v>
      </c>
    </row>
    <row r="6" spans="2:17">
      <c r="B6" s="5" t="s">
        <v>28</v>
      </c>
      <c r="C6" s="52">
        <f>'At a Glance'!D7</f>
        <v>44538</v>
      </c>
      <c r="D6" s="52">
        <f>'At a Glance'!G7</f>
        <v>44574</v>
      </c>
      <c r="E6" s="53">
        <f t="shared" si="0"/>
        <v>0.15914613229660968</v>
      </c>
      <c r="F6" s="53">
        <f t="shared" si="1"/>
        <v>0.15485363701423677</v>
      </c>
      <c r="M6" s="5" t="s">
        <v>28</v>
      </c>
      <c r="N6" s="52">
        <f>'At a Glance'!D37</f>
        <v>86246775</v>
      </c>
      <c r="O6" s="52">
        <f>'At a Glance'!I37</f>
        <v>84882443</v>
      </c>
      <c r="P6" s="53">
        <f t="shared" si="2"/>
        <v>0.11128375971499195</v>
      </c>
      <c r="Q6" s="53">
        <f t="shared" si="3"/>
        <v>0.1088755505926197</v>
      </c>
    </row>
    <row r="7" spans="2:17">
      <c r="B7" s="5" t="s">
        <v>139</v>
      </c>
      <c r="C7" s="52">
        <f>'At a Glance'!D8</f>
        <v>51666</v>
      </c>
      <c r="D7" s="52">
        <f>'At a Glance'!G8</f>
        <v>55092</v>
      </c>
      <c r="E7" s="53">
        <f t="shared" si="0"/>
        <v>0.18461637413526957</v>
      </c>
      <c r="F7" s="53">
        <f t="shared" si="1"/>
        <v>0.19139400929663777</v>
      </c>
      <c r="M7" s="5" t="s">
        <v>139</v>
      </c>
      <c r="N7" s="52">
        <f>'At a Glance'!D38</f>
        <v>85145867</v>
      </c>
      <c r="O7" s="52">
        <f>'At a Glance'!I38</f>
        <v>88493798</v>
      </c>
      <c r="P7" s="53">
        <f t="shared" si="2"/>
        <v>0.10986326391859479</v>
      </c>
      <c r="Q7" s="53">
        <f t="shared" si="3"/>
        <v>0.11350770124844391</v>
      </c>
    </row>
    <row r="8" spans="2:17">
      <c r="C8" s="30">
        <f>SUM(C2:C7)</f>
        <v>279856</v>
      </c>
      <c r="D8" s="30">
        <f>SUM(D2:D7)</f>
        <v>287846</v>
      </c>
      <c r="N8" s="30">
        <f>SUM(N2:N7)</f>
        <v>775016725</v>
      </c>
      <c r="O8" s="30">
        <f>SUM(O2:O7)</f>
        <v>779628140</v>
      </c>
    </row>
    <row r="9" spans="2:17">
      <c r="M9" s="136"/>
    </row>
    <row r="10" spans="2:17">
      <c r="M10" s="136"/>
    </row>
    <row r="11" spans="2:17">
      <c r="M11" s="136"/>
    </row>
    <row r="12" spans="2:17">
      <c r="M12" s="136"/>
    </row>
    <row r="13" spans="2:17">
      <c r="M13" s="136"/>
    </row>
    <row r="14" spans="2:17">
      <c r="M14" s="136"/>
    </row>
    <row r="15" spans="2:17">
      <c r="M15" s="136"/>
    </row>
    <row r="16" spans="2:17">
      <c r="M16" s="136"/>
    </row>
    <row r="17" spans="2:23">
      <c r="M17" s="136"/>
    </row>
    <row r="18" spans="2:23">
      <c r="M18" s="136"/>
    </row>
    <row r="19" spans="2:23">
      <c r="M19" s="136"/>
    </row>
    <row r="20" spans="2:23">
      <c r="M20" s="136"/>
    </row>
    <row r="21" spans="2:23">
      <c r="M21" s="136"/>
    </row>
    <row r="22" spans="2:23" s="54" customFormat="1" ht="17.25" customHeight="1">
      <c r="B22" s="135" t="s">
        <v>206</v>
      </c>
      <c r="C22" s="135"/>
      <c r="D22" s="135"/>
      <c r="E22" s="135"/>
      <c r="F22" s="135"/>
      <c r="G22" s="135"/>
      <c r="H22" s="135"/>
      <c r="I22" s="135"/>
      <c r="J22" s="135"/>
      <c r="K22" s="135"/>
      <c r="L22" s="135"/>
      <c r="M22" s="136"/>
      <c r="P22" s="135" t="s">
        <v>205</v>
      </c>
      <c r="Q22" s="135"/>
      <c r="R22" s="135"/>
      <c r="S22" s="135"/>
      <c r="T22" s="135"/>
      <c r="U22" s="135"/>
      <c r="V22" s="135"/>
      <c r="W22" s="135"/>
    </row>
  </sheetData>
  <mergeCells count="3">
    <mergeCell ref="B22:L22"/>
    <mergeCell ref="P22:W22"/>
    <mergeCell ref="M9:M22"/>
  </mergeCells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dimension ref="A1:L94"/>
  <sheetViews>
    <sheetView topLeftCell="A61" workbookViewId="0">
      <selection activeCell="H42" sqref="H42"/>
    </sheetView>
  </sheetViews>
  <sheetFormatPr defaultRowHeight="15"/>
  <cols>
    <col min="1" max="1" width="8.7109375" bestFit="1" customWidth="1"/>
    <col min="2" max="2" width="10.85546875" bestFit="1" customWidth="1"/>
    <col min="3" max="3" width="30.140625" bestFit="1" customWidth="1"/>
    <col min="4" max="4" width="30.28515625" bestFit="1" customWidth="1"/>
    <col min="5" max="5" width="12.85546875" customWidth="1"/>
    <col min="6" max="6" width="13.28515625" customWidth="1"/>
    <col min="7" max="7" width="19.28515625" customWidth="1"/>
    <col min="8" max="8" width="11.85546875" customWidth="1"/>
    <col min="9" max="9" width="33.42578125" customWidth="1"/>
    <col min="10" max="11" width="16.7109375" bestFit="1" customWidth="1"/>
  </cols>
  <sheetData>
    <row r="1" spans="1:12">
      <c r="A1" s="3" t="s">
        <v>2</v>
      </c>
      <c r="B1" s="3" t="s">
        <v>0</v>
      </c>
      <c r="C1" s="3" t="s">
        <v>1</v>
      </c>
      <c r="D1" s="64" t="s">
        <v>334</v>
      </c>
      <c r="E1" s="64" t="s">
        <v>233</v>
      </c>
      <c r="F1" s="64" t="s">
        <v>234</v>
      </c>
      <c r="G1" s="64" t="s">
        <v>307</v>
      </c>
      <c r="H1" s="64" t="s">
        <v>235</v>
      </c>
      <c r="I1" s="64" t="s">
        <v>302</v>
      </c>
    </row>
    <row r="2" spans="1:12">
      <c r="A2" s="43" t="s">
        <v>27</v>
      </c>
      <c r="B2" s="43" t="s">
        <v>146</v>
      </c>
      <c r="C2" s="43" t="s">
        <v>148</v>
      </c>
      <c r="D2" s="65">
        <v>957459.32000000041</v>
      </c>
      <c r="E2" s="65">
        <f>VLOOKUP(B2,Secondary!$B:$F,5,0)</f>
        <v>1680890</v>
      </c>
      <c r="F2" s="65">
        <f>VLOOKUP(B2,Tertiary!$B:$E,4,0)</f>
        <v>1967905</v>
      </c>
      <c r="G2" s="65">
        <v>907344.8200000003</v>
      </c>
      <c r="H2" s="65">
        <f>G2-(D2+E2-F2)</f>
        <v>236900.5</v>
      </c>
      <c r="I2" s="65">
        <v>1902692552</v>
      </c>
      <c r="J2" s="72"/>
      <c r="K2" s="72"/>
      <c r="L2" s="72"/>
    </row>
    <row r="3" spans="1:12">
      <c r="A3" s="43" t="s">
        <v>27</v>
      </c>
      <c r="B3" s="43" t="s">
        <v>323</v>
      </c>
      <c r="C3" s="43" t="s">
        <v>324</v>
      </c>
      <c r="D3" s="65">
        <v>2657083.0299999989</v>
      </c>
      <c r="E3" s="65">
        <f>VLOOKUP(B3,Secondary!$B:$F,5,0)</f>
        <v>5181053</v>
      </c>
      <c r="F3" s="65">
        <f>VLOOKUP(B3,Tertiary!$B:$E,4,0)</f>
        <v>5954890</v>
      </c>
      <c r="G3" s="65">
        <v>2484212.5299999993</v>
      </c>
      <c r="H3" s="65">
        <f t="shared" ref="H3:H71" si="0">G3-(D3+E3-F3)</f>
        <v>600966.5</v>
      </c>
      <c r="I3" s="65">
        <v>1967055155</v>
      </c>
      <c r="J3" s="72"/>
      <c r="K3" s="72"/>
      <c r="L3" s="72"/>
    </row>
    <row r="4" spans="1:12">
      <c r="A4" s="43" t="s">
        <v>27</v>
      </c>
      <c r="B4" s="43" t="s">
        <v>32</v>
      </c>
      <c r="C4" s="43" t="s">
        <v>33</v>
      </c>
      <c r="D4" s="65">
        <v>587824.07000000018</v>
      </c>
      <c r="E4" s="65">
        <f>VLOOKUP(B4,Secondary!$B:$F,5,0)</f>
        <v>1520491</v>
      </c>
      <c r="F4" s="65">
        <f>VLOOKUP(B4,Tertiary!$B:$E,4,0)</f>
        <v>1585741</v>
      </c>
      <c r="G4" s="65">
        <v>723770.06999999983</v>
      </c>
      <c r="H4" s="65">
        <f t="shared" si="0"/>
        <v>201195.99999999953</v>
      </c>
      <c r="I4" s="65">
        <v>1907404988</v>
      </c>
      <c r="J4" s="72"/>
      <c r="K4" s="72"/>
      <c r="L4" s="72"/>
    </row>
    <row r="5" spans="1:12">
      <c r="A5" s="43" t="s">
        <v>27</v>
      </c>
      <c r="B5" s="43" t="s">
        <v>34</v>
      </c>
      <c r="C5" s="43" t="s">
        <v>35</v>
      </c>
      <c r="D5" s="65">
        <v>4985464.8299999982</v>
      </c>
      <c r="E5" s="65">
        <f>VLOOKUP(B5,Secondary!$B:$F,5,0)</f>
        <v>5674878</v>
      </c>
      <c r="F5" s="65">
        <f>VLOOKUP(B5,Tertiary!$B:$E,4,0)</f>
        <v>7662802</v>
      </c>
      <c r="G5" s="65">
        <v>3666390.7299999995</v>
      </c>
      <c r="H5" s="65">
        <f t="shared" si="0"/>
        <v>668849.9000000013</v>
      </c>
      <c r="I5" s="65">
        <v>1907405008</v>
      </c>
      <c r="J5" s="72"/>
      <c r="K5" s="72"/>
      <c r="L5" s="72"/>
    </row>
    <row r="6" spans="1:12">
      <c r="A6" s="43" t="s">
        <v>27</v>
      </c>
      <c r="B6" s="43" t="s">
        <v>110</v>
      </c>
      <c r="C6" s="43" t="s">
        <v>111</v>
      </c>
      <c r="D6" s="65">
        <v>975220.23000000033</v>
      </c>
      <c r="E6" s="65">
        <f>VLOOKUP(B6,Secondary!$B:$F,5,0)</f>
        <v>1974312</v>
      </c>
      <c r="F6" s="65">
        <f>VLOOKUP(B6,Tertiary!$B:$E,4,0)</f>
        <v>2257906</v>
      </c>
      <c r="G6" s="65">
        <v>942728.53000000026</v>
      </c>
      <c r="H6" s="65">
        <f t="shared" si="0"/>
        <v>251102.29999999981</v>
      </c>
      <c r="I6" s="65">
        <v>1902690771</v>
      </c>
      <c r="J6" s="72"/>
      <c r="K6" s="72"/>
      <c r="L6" s="72"/>
    </row>
    <row r="7" spans="1:12">
      <c r="A7" s="43" t="s">
        <v>27</v>
      </c>
      <c r="B7" s="43" t="s">
        <v>156</v>
      </c>
      <c r="C7" s="43" t="s">
        <v>157</v>
      </c>
      <c r="D7" s="65">
        <v>2565376.7600000012</v>
      </c>
      <c r="E7" s="65">
        <f>VLOOKUP(B7,Secondary!$B:$F,5,0)</f>
        <v>3804916</v>
      </c>
      <c r="F7" s="65">
        <f>VLOOKUP(B7,Tertiary!$B:$E,4,0)</f>
        <v>4449295</v>
      </c>
      <c r="G7" s="65">
        <v>2364834.9599999995</v>
      </c>
      <c r="H7" s="65">
        <f t="shared" si="0"/>
        <v>443837.19999999786</v>
      </c>
      <c r="I7" s="65">
        <v>1902690744</v>
      </c>
      <c r="J7" s="72"/>
      <c r="K7" s="72"/>
      <c r="L7" s="72"/>
    </row>
    <row r="8" spans="1:12">
      <c r="A8" s="43" t="s">
        <v>27</v>
      </c>
      <c r="B8" s="43" t="s">
        <v>162</v>
      </c>
      <c r="C8" s="43" t="s">
        <v>163</v>
      </c>
      <c r="D8" s="65">
        <v>5127855.3099999903</v>
      </c>
      <c r="E8" s="65">
        <f>VLOOKUP(B8,Secondary!$B:$F,5,0)</f>
        <v>15082924</v>
      </c>
      <c r="F8" s="65">
        <f>VLOOKUP(B8,Tertiary!$B:$E,4,0)</f>
        <v>16558138</v>
      </c>
      <c r="G8" s="65">
        <v>5248961.7099999944</v>
      </c>
      <c r="H8" s="65">
        <f t="shared" si="0"/>
        <v>1596320.4000000032</v>
      </c>
      <c r="I8" s="65">
        <v>1902690766</v>
      </c>
      <c r="J8" s="72"/>
      <c r="K8" s="72"/>
      <c r="L8" s="72"/>
    </row>
    <row r="9" spans="1:12">
      <c r="A9" s="43" t="s">
        <v>27</v>
      </c>
      <c r="B9" s="43" t="s">
        <v>226</v>
      </c>
      <c r="C9" s="43" t="s">
        <v>227</v>
      </c>
      <c r="D9" s="65">
        <v>3773255.6800000002</v>
      </c>
      <c r="E9" s="65">
        <f>VLOOKUP(B9,Secondary!$B:$F,5,0)</f>
        <v>6915510</v>
      </c>
      <c r="F9" s="65">
        <f>VLOOKUP(B9,Tertiary!$B:$E,4,0)</f>
        <v>8110249</v>
      </c>
      <c r="G9" s="65">
        <v>3371131.3800000004</v>
      </c>
      <c r="H9" s="65">
        <f t="shared" si="0"/>
        <v>792614.70000000065</v>
      </c>
      <c r="I9" s="65">
        <v>1409852410</v>
      </c>
      <c r="J9" s="72"/>
      <c r="K9" s="72"/>
      <c r="L9" s="72"/>
    </row>
    <row r="10" spans="1:12">
      <c r="A10" s="43" t="s">
        <v>27</v>
      </c>
      <c r="B10" s="43" t="s">
        <v>173</v>
      </c>
      <c r="C10" s="43" t="s">
        <v>174</v>
      </c>
      <c r="D10" s="65">
        <v>4608490.839999998</v>
      </c>
      <c r="E10" s="65">
        <f>VLOOKUP(B10,Secondary!$B:$F,5,0)</f>
        <v>5564869</v>
      </c>
      <c r="F10" s="65">
        <f>VLOOKUP(B10,Tertiary!$B:$E,4,0)</f>
        <v>6707521</v>
      </c>
      <c r="G10" s="65">
        <v>4250003.6399999997</v>
      </c>
      <c r="H10" s="65">
        <f t="shared" si="0"/>
        <v>784164.80000000168</v>
      </c>
      <c r="I10" s="65">
        <v>1902690767</v>
      </c>
      <c r="J10" s="72"/>
      <c r="K10" s="72"/>
      <c r="L10" s="72"/>
    </row>
    <row r="11" spans="1:12">
      <c r="A11" s="43" t="s">
        <v>27</v>
      </c>
      <c r="B11" s="43" t="s">
        <v>36</v>
      </c>
      <c r="C11" s="43" t="s">
        <v>37</v>
      </c>
      <c r="D11" s="65">
        <v>2577282.6999999997</v>
      </c>
      <c r="E11" s="65">
        <f>VLOOKUP(B11,Secondary!$B:$F,5,0)</f>
        <v>5936150</v>
      </c>
      <c r="F11" s="65">
        <f>VLOOKUP(B11,Tertiary!$B:$E,4,0)</f>
        <v>6875203</v>
      </c>
      <c r="G11" s="65">
        <v>2278684.0000000023</v>
      </c>
      <c r="H11" s="65">
        <f t="shared" si="0"/>
        <v>640454.30000000307</v>
      </c>
      <c r="I11" s="65">
        <v>1912693199</v>
      </c>
      <c r="J11" s="72"/>
      <c r="K11" s="72"/>
      <c r="L11" s="72"/>
    </row>
    <row r="12" spans="1:12">
      <c r="A12" s="43" t="s">
        <v>27</v>
      </c>
      <c r="B12" s="43" t="s">
        <v>194</v>
      </c>
      <c r="C12" s="43" t="s">
        <v>195</v>
      </c>
      <c r="D12" s="65">
        <v>4359742.8400000026</v>
      </c>
      <c r="E12" s="65">
        <f>VLOOKUP(B12,Secondary!$B:$F,5,0)</f>
        <v>6346442</v>
      </c>
      <c r="F12" s="65">
        <f>VLOOKUP(B12,Tertiary!$B:$E,4,0)</f>
        <v>7228879</v>
      </c>
      <c r="G12" s="65">
        <v>4240654.7400000012</v>
      </c>
      <c r="H12" s="65">
        <f t="shared" si="0"/>
        <v>763348.89999999758</v>
      </c>
      <c r="I12" s="65">
        <v>1902698200</v>
      </c>
      <c r="J12" s="72"/>
      <c r="K12" s="72"/>
      <c r="L12" s="72"/>
    </row>
    <row r="13" spans="1:12">
      <c r="A13" s="43" t="s">
        <v>27</v>
      </c>
      <c r="B13" s="43" t="s">
        <v>38</v>
      </c>
      <c r="C13" s="43" t="s">
        <v>39</v>
      </c>
      <c r="D13" s="65">
        <v>2056418.0199999986</v>
      </c>
      <c r="E13" s="65">
        <f>VLOOKUP(B13,Secondary!$B:$F,5,0)</f>
        <v>6155987</v>
      </c>
      <c r="F13" s="65">
        <f>VLOOKUP(B13,Tertiary!$B:$E,4,0)</f>
        <v>6871315</v>
      </c>
      <c r="G13" s="65">
        <v>1951124.4199999997</v>
      </c>
      <c r="H13" s="65">
        <f t="shared" si="0"/>
        <v>610034.40000000107</v>
      </c>
      <c r="I13" s="65">
        <v>1969473232</v>
      </c>
      <c r="J13" s="72"/>
      <c r="K13" s="72"/>
      <c r="L13" s="72"/>
    </row>
    <row r="14" spans="1:12">
      <c r="A14" s="43" t="s">
        <v>27</v>
      </c>
      <c r="B14" s="43" t="s">
        <v>88</v>
      </c>
      <c r="C14" s="43" t="s">
        <v>117</v>
      </c>
      <c r="D14" s="65">
        <v>3478323.0800000019</v>
      </c>
      <c r="E14" s="65">
        <f>VLOOKUP(B14,Secondary!$B:$F,5,0)</f>
        <v>2976783</v>
      </c>
      <c r="F14" s="65">
        <f>VLOOKUP(B14,Tertiary!$B:$E,4,0)</f>
        <v>3759192</v>
      </c>
      <c r="G14" s="65">
        <v>3163865.1799999992</v>
      </c>
      <c r="H14" s="65">
        <f t="shared" si="0"/>
        <v>467951.0999999973</v>
      </c>
      <c r="I14" s="65">
        <v>1908426037</v>
      </c>
      <c r="J14" s="72"/>
      <c r="K14" s="72"/>
      <c r="L14" s="72"/>
    </row>
    <row r="15" spans="1:12">
      <c r="A15" s="43" t="s">
        <v>137</v>
      </c>
      <c r="B15" s="43" t="s">
        <v>118</v>
      </c>
      <c r="C15" s="43" t="s">
        <v>119</v>
      </c>
      <c r="D15" s="65">
        <v>5899166.7800000021</v>
      </c>
      <c r="E15" s="65">
        <f>VLOOKUP(B15,Secondary!$B:$F,5,0)</f>
        <v>16502615</v>
      </c>
      <c r="F15" s="65">
        <f>VLOOKUP(B15,Tertiary!$B:$E,4,0)</f>
        <v>18366943</v>
      </c>
      <c r="G15" s="65">
        <v>5990767.1799999969</v>
      </c>
      <c r="H15" s="65">
        <f t="shared" si="0"/>
        <v>1955928.3999999957</v>
      </c>
      <c r="I15" s="65">
        <v>1915198410</v>
      </c>
      <c r="J15" s="72"/>
      <c r="K15" s="72"/>
      <c r="L15" s="72"/>
    </row>
    <row r="16" spans="1:12">
      <c r="A16" s="43" t="s">
        <v>137</v>
      </c>
      <c r="B16" s="43" t="s">
        <v>120</v>
      </c>
      <c r="C16" s="43" t="s">
        <v>121</v>
      </c>
      <c r="D16" s="65">
        <v>3372203.7700000023</v>
      </c>
      <c r="E16" s="65">
        <f>VLOOKUP(B16,Secondary!$B:$F,5,0)</f>
        <v>6928525</v>
      </c>
      <c r="F16" s="65">
        <f>VLOOKUP(B16,Tertiary!$B:$E,4,0)</f>
        <v>7989931</v>
      </c>
      <c r="G16" s="65">
        <v>3091543.370000001</v>
      </c>
      <c r="H16" s="65">
        <f t="shared" si="0"/>
        <v>780745.59999999776</v>
      </c>
      <c r="I16" s="65">
        <v>1908441000</v>
      </c>
      <c r="J16" s="72"/>
      <c r="K16" s="72"/>
      <c r="L16" s="72"/>
    </row>
    <row r="17" spans="1:12">
      <c r="A17" s="43" t="s">
        <v>137</v>
      </c>
      <c r="B17" s="43" t="s">
        <v>122</v>
      </c>
      <c r="C17" s="43" t="s">
        <v>123</v>
      </c>
      <c r="D17" s="65">
        <v>4370602.5500000045</v>
      </c>
      <c r="E17" s="65">
        <f>VLOOKUP(B17,Secondary!$B:$F,5,0)</f>
        <v>14196295</v>
      </c>
      <c r="F17" s="65">
        <f>VLOOKUP(B17,Tertiary!$B:$E,4,0)</f>
        <v>16066900</v>
      </c>
      <c r="G17" s="65">
        <v>3799151.1499999976</v>
      </c>
      <c r="H17" s="65">
        <f t="shared" si="0"/>
        <v>1299153.5999999931</v>
      </c>
      <c r="I17" s="65">
        <v>1984225576</v>
      </c>
      <c r="J17" s="72"/>
      <c r="K17" s="72"/>
      <c r="L17" s="72"/>
    </row>
    <row r="18" spans="1:12">
      <c r="A18" s="43" t="s">
        <v>137</v>
      </c>
      <c r="B18" s="43" t="s">
        <v>309</v>
      </c>
      <c r="C18" s="43" t="s">
        <v>310</v>
      </c>
      <c r="D18" s="65">
        <v>2145838.7700000005</v>
      </c>
      <c r="E18" s="65">
        <f>VLOOKUP(B18,Secondary!$B:$F,5,0)</f>
        <v>7419905</v>
      </c>
      <c r="F18" s="65">
        <f>VLOOKUP(B18,Tertiary!$B:$E,4,0)</f>
        <v>8009282</v>
      </c>
      <c r="G18" s="65">
        <v>2417422.1700000032</v>
      </c>
      <c r="H18" s="65">
        <f t="shared" si="0"/>
        <v>860960.40000000363</v>
      </c>
      <c r="I18" s="65">
        <v>1409868787</v>
      </c>
      <c r="J18" s="72"/>
      <c r="K18" s="72"/>
      <c r="L18" s="72"/>
    </row>
    <row r="19" spans="1:12">
      <c r="A19" s="43" t="s">
        <v>137</v>
      </c>
      <c r="B19" s="43" t="s">
        <v>124</v>
      </c>
      <c r="C19" s="43" t="s">
        <v>149</v>
      </c>
      <c r="D19" s="65">
        <v>6897788.2900000084</v>
      </c>
      <c r="E19" s="65">
        <f>VLOOKUP(B19,Secondary!$B:$F,5,0)</f>
        <v>16673276</v>
      </c>
      <c r="F19" s="65">
        <f>VLOOKUP(B19,Tertiary!$B:$E,4,0)</f>
        <v>20040034</v>
      </c>
      <c r="G19" s="65">
        <v>5041785.8599999938</v>
      </c>
      <c r="H19" s="65">
        <f t="shared" si="0"/>
        <v>1510755.5699999873</v>
      </c>
      <c r="I19" s="65">
        <v>1969475554</v>
      </c>
      <c r="J19" s="72"/>
      <c r="K19" s="72"/>
      <c r="L19" s="72"/>
    </row>
    <row r="20" spans="1:12">
      <c r="A20" s="43" t="s">
        <v>137</v>
      </c>
      <c r="B20" s="43" t="s">
        <v>187</v>
      </c>
      <c r="C20" s="43" t="s">
        <v>188</v>
      </c>
      <c r="D20" s="65">
        <v>1413568.8699999985</v>
      </c>
      <c r="E20" s="65">
        <f>VLOOKUP(B20,Secondary!$B:$F,5,0)</f>
        <v>5252137</v>
      </c>
      <c r="F20" s="65">
        <f>VLOOKUP(B20,Tertiary!$B:$E,4,0)</f>
        <v>5199284</v>
      </c>
      <c r="G20" s="65">
        <v>1908839.0699999998</v>
      </c>
      <c r="H20" s="65">
        <f t="shared" si="0"/>
        <v>442417.20000000158</v>
      </c>
      <c r="I20" s="65">
        <v>1906092260</v>
      </c>
      <c r="J20" s="72"/>
      <c r="K20" s="72"/>
      <c r="L20" s="72"/>
    </row>
    <row r="21" spans="1:12">
      <c r="A21" s="43" t="s">
        <v>137</v>
      </c>
      <c r="B21" s="43" t="s">
        <v>224</v>
      </c>
      <c r="C21" s="43" t="s">
        <v>225</v>
      </c>
      <c r="D21" s="65">
        <v>2776062.5799999945</v>
      </c>
      <c r="E21" s="65">
        <f>VLOOKUP(B21,Secondary!$B:$F,5,0)</f>
        <v>9824106</v>
      </c>
      <c r="F21" s="65">
        <f>VLOOKUP(B21,Tertiary!$B:$E,4,0)</f>
        <v>11211823</v>
      </c>
      <c r="G21" s="65">
        <v>2487208.0799999968</v>
      </c>
      <c r="H21" s="65">
        <f t="shared" si="0"/>
        <v>1098862.5000000023</v>
      </c>
      <c r="I21" s="65">
        <v>1967047216</v>
      </c>
      <c r="J21" s="72"/>
      <c r="K21" s="72"/>
      <c r="L21" s="72"/>
    </row>
    <row r="22" spans="1:12">
      <c r="A22" s="43" t="s">
        <v>137</v>
      </c>
      <c r="B22" s="43" t="s">
        <v>311</v>
      </c>
      <c r="C22" s="43" t="s">
        <v>312</v>
      </c>
      <c r="D22" s="65">
        <v>2597861.2099999967</v>
      </c>
      <c r="E22" s="65">
        <f>VLOOKUP(B22,Secondary!$B:$F,5,0)</f>
        <v>5241902</v>
      </c>
      <c r="F22" s="65">
        <f>VLOOKUP(B22,Tertiary!$B:$E,4,0)</f>
        <v>6363492</v>
      </c>
      <c r="G22" s="65">
        <v>2343895.4099999974</v>
      </c>
      <c r="H22" s="65">
        <f t="shared" si="0"/>
        <v>867624.20000000019</v>
      </c>
      <c r="I22" s="65">
        <v>1906095884</v>
      </c>
      <c r="J22" s="72"/>
      <c r="K22" s="72"/>
      <c r="L22" s="72"/>
    </row>
    <row r="23" spans="1:12">
      <c r="A23" s="43" t="s">
        <v>137</v>
      </c>
      <c r="B23" s="43" t="s">
        <v>125</v>
      </c>
      <c r="C23" s="43" t="s">
        <v>150</v>
      </c>
      <c r="D23" s="65">
        <v>6345724.0599999893</v>
      </c>
      <c r="E23" s="65">
        <f>VLOOKUP(B23,Secondary!$B:$F,5,0)</f>
        <v>15135454</v>
      </c>
      <c r="F23" s="65">
        <f>VLOOKUP(B23,Tertiary!$B:$E,4,0)</f>
        <v>17852785</v>
      </c>
      <c r="G23" s="65">
        <v>5018806.2599999886</v>
      </c>
      <c r="H23" s="65">
        <f t="shared" si="0"/>
        <v>1390413.2000000011</v>
      </c>
      <c r="I23" s="65">
        <v>1912559067</v>
      </c>
      <c r="J23" s="72"/>
      <c r="K23" s="72"/>
      <c r="L23" s="72"/>
    </row>
    <row r="24" spans="1:12">
      <c r="A24" s="43" t="s">
        <v>137</v>
      </c>
      <c r="B24" s="43" t="s">
        <v>126</v>
      </c>
      <c r="C24" s="43" t="s">
        <v>127</v>
      </c>
      <c r="D24" s="65">
        <v>2384080.9400000023</v>
      </c>
      <c r="E24" s="65">
        <f>VLOOKUP(B24,Secondary!$B:$F,5,0)</f>
        <v>8177807</v>
      </c>
      <c r="F24" s="65">
        <f>VLOOKUP(B24,Tertiary!$B:$E,4,0)</f>
        <v>8534010</v>
      </c>
      <c r="G24" s="65">
        <v>2778775.240000003</v>
      </c>
      <c r="H24" s="65">
        <f t="shared" si="0"/>
        <v>750897.30000000168</v>
      </c>
      <c r="I24" s="65">
        <v>1906095879</v>
      </c>
      <c r="J24" s="72"/>
      <c r="K24" s="72"/>
      <c r="L24" s="72"/>
    </row>
    <row r="25" spans="1:12">
      <c r="A25" s="43" t="s">
        <v>25</v>
      </c>
      <c r="B25" s="43" t="s">
        <v>141</v>
      </c>
      <c r="C25" s="43" t="s">
        <v>142</v>
      </c>
      <c r="D25" s="65">
        <v>3541037.6799999992</v>
      </c>
      <c r="E25" s="65">
        <f>VLOOKUP(B25,Secondary!$B:$F,5,0)</f>
        <v>10281000</v>
      </c>
      <c r="F25" s="65">
        <f>VLOOKUP(B25,Tertiary!$B:$E,4,0)</f>
        <v>11438084</v>
      </c>
      <c r="G25" s="65">
        <v>3194657.9799999972</v>
      </c>
      <c r="H25" s="65">
        <f t="shared" si="0"/>
        <v>810704.29999999749</v>
      </c>
      <c r="I25" s="65">
        <v>1906099528</v>
      </c>
      <c r="J25" s="72"/>
      <c r="K25" s="72"/>
      <c r="L25" s="72"/>
    </row>
    <row r="26" spans="1:12">
      <c r="A26" s="43" t="s">
        <v>25</v>
      </c>
      <c r="B26" s="43" t="s">
        <v>179</v>
      </c>
      <c r="C26" s="43" t="s">
        <v>180</v>
      </c>
      <c r="D26" s="65">
        <v>3449161.4799999972</v>
      </c>
      <c r="E26" s="65">
        <f>VLOOKUP(B26,Secondary!$B:$F,5,0)</f>
        <v>8183026</v>
      </c>
      <c r="F26" s="65">
        <f>VLOOKUP(B26,Tertiary!$B:$E,4,0)</f>
        <v>9484889</v>
      </c>
      <c r="G26" s="65">
        <v>2876931.1799999992</v>
      </c>
      <c r="H26" s="65">
        <f t="shared" si="0"/>
        <v>729632.70000000251</v>
      </c>
      <c r="I26" s="65">
        <v>1906093714</v>
      </c>
      <c r="J26" s="72"/>
      <c r="K26" s="72"/>
      <c r="L26" s="72"/>
    </row>
    <row r="27" spans="1:12">
      <c r="A27" s="43" t="s">
        <v>25</v>
      </c>
      <c r="B27" s="43" t="s">
        <v>183</v>
      </c>
      <c r="C27" s="43" t="s">
        <v>184</v>
      </c>
      <c r="D27" s="65">
        <v>3445140.7</v>
      </c>
      <c r="E27" s="65">
        <f>VLOOKUP(B27,Secondary!$B:$F,5,0)</f>
        <v>7081904</v>
      </c>
      <c r="F27" s="65">
        <f>VLOOKUP(B27,Tertiary!$B:$E,4,0)</f>
        <v>8919537</v>
      </c>
      <c r="G27" s="65">
        <v>2183206.8999999985</v>
      </c>
      <c r="H27" s="65">
        <f t="shared" si="0"/>
        <v>575699.19999999925</v>
      </c>
      <c r="I27" s="65">
        <v>1906098437</v>
      </c>
      <c r="J27" s="72"/>
      <c r="K27" s="72"/>
      <c r="L27" s="72"/>
    </row>
    <row r="28" spans="1:12">
      <c r="A28" s="43" t="s">
        <v>25</v>
      </c>
      <c r="B28" s="43" t="s">
        <v>191</v>
      </c>
      <c r="C28" s="43" t="s">
        <v>192</v>
      </c>
      <c r="D28" s="65">
        <v>4420449.4600000028</v>
      </c>
      <c r="E28" s="65">
        <f>VLOOKUP(B28,Secondary!$B:$F,5,0)</f>
        <v>12288242</v>
      </c>
      <c r="F28" s="65">
        <f>VLOOKUP(B28,Tertiary!$B:$E,4,0)</f>
        <v>14060053</v>
      </c>
      <c r="G28" s="65">
        <v>3777587.0599999945</v>
      </c>
      <c r="H28" s="65">
        <f t="shared" si="0"/>
        <v>1128948.5999999917</v>
      </c>
      <c r="I28" s="65">
        <v>1967062216</v>
      </c>
      <c r="J28" s="72"/>
      <c r="K28" s="72"/>
      <c r="L28" s="72"/>
    </row>
    <row r="29" spans="1:12">
      <c r="A29" s="43" t="s">
        <v>25</v>
      </c>
      <c r="B29" s="43" t="s">
        <v>16</v>
      </c>
      <c r="C29" s="43" t="s">
        <v>10</v>
      </c>
      <c r="D29" s="65">
        <v>4152588.8699999996</v>
      </c>
      <c r="E29" s="65">
        <f>VLOOKUP(B29,Secondary!$B:$F,5,0)</f>
        <v>14241590</v>
      </c>
      <c r="F29" s="65">
        <f>VLOOKUP(B29,Tertiary!$B:$E,4,0)</f>
        <v>15743327</v>
      </c>
      <c r="G29" s="65">
        <v>4133365.9699999979</v>
      </c>
      <c r="H29" s="65">
        <f t="shared" si="0"/>
        <v>1482514.0999999968</v>
      </c>
      <c r="I29" s="65">
        <v>1912559075</v>
      </c>
      <c r="J29" s="72"/>
      <c r="K29" s="72"/>
      <c r="L29" s="72"/>
    </row>
    <row r="30" spans="1:12">
      <c r="A30" s="43" t="s">
        <v>25</v>
      </c>
      <c r="B30" s="43" t="s">
        <v>228</v>
      </c>
      <c r="C30" s="43" t="s">
        <v>229</v>
      </c>
      <c r="D30" s="65">
        <v>4724013.1999999965</v>
      </c>
      <c r="E30" s="65">
        <f>VLOOKUP(B30,Secondary!$B:$F,5,0)</f>
        <v>18942747</v>
      </c>
      <c r="F30" s="65">
        <f>VLOOKUP(B30,Tertiary!$B:$E,4,0)</f>
        <v>20492654</v>
      </c>
      <c r="G30" s="65">
        <v>4688112.1999999937</v>
      </c>
      <c r="H30" s="65">
        <f t="shared" si="0"/>
        <v>1514005.9999999981</v>
      </c>
      <c r="I30" s="65">
        <v>1409860228</v>
      </c>
      <c r="J30" s="72"/>
      <c r="K30" s="72"/>
      <c r="L30" s="72"/>
    </row>
    <row r="31" spans="1:12">
      <c r="A31" s="43" t="s">
        <v>25</v>
      </c>
      <c r="B31" s="43" t="s">
        <v>17</v>
      </c>
      <c r="C31" s="43" t="s">
        <v>11</v>
      </c>
      <c r="D31" s="65">
        <v>4253688.13</v>
      </c>
      <c r="E31" s="65">
        <f>VLOOKUP(B31,Secondary!$B:$F,5,0)</f>
        <v>16525272</v>
      </c>
      <c r="F31" s="65">
        <f>VLOOKUP(B31,Tertiary!$B:$E,4,0)</f>
        <v>18848677</v>
      </c>
      <c r="G31" s="65">
        <v>3271008.8199999989</v>
      </c>
      <c r="H31" s="65">
        <f t="shared" si="0"/>
        <v>1340725.69</v>
      </c>
      <c r="I31" s="65">
        <v>1912693258</v>
      </c>
      <c r="J31" s="72"/>
      <c r="K31" s="72"/>
      <c r="L31" s="72"/>
    </row>
    <row r="32" spans="1:12">
      <c r="A32" s="43" t="s">
        <v>25</v>
      </c>
      <c r="B32" s="43" t="s">
        <v>338</v>
      </c>
      <c r="C32" s="43" t="s">
        <v>339</v>
      </c>
      <c r="D32" s="65">
        <v>587012.73000000021</v>
      </c>
      <c r="E32" s="65">
        <f>VLOOKUP(B32,Secondary!$B:$F,5,0)</f>
        <v>839807</v>
      </c>
      <c r="F32" s="65">
        <f>VLOOKUP(B32,Tertiary!$B:$E,4,0)</f>
        <v>671697</v>
      </c>
      <c r="G32" s="65">
        <v>710981.67000000039</v>
      </c>
      <c r="H32" s="87"/>
      <c r="I32" s="65">
        <v>1967017839</v>
      </c>
      <c r="J32" s="72"/>
      <c r="K32" s="72"/>
      <c r="L32" s="72"/>
    </row>
    <row r="33" spans="1:12">
      <c r="A33" s="43" t="s">
        <v>25</v>
      </c>
      <c r="B33" s="43" t="s">
        <v>97</v>
      </c>
      <c r="C33" s="43" t="s">
        <v>98</v>
      </c>
      <c r="D33" s="65">
        <v>3368437.5399999982</v>
      </c>
      <c r="E33" s="65">
        <f>VLOOKUP(B33,Secondary!$B:$F,5,0)</f>
        <v>9933166</v>
      </c>
      <c r="F33" s="65">
        <f>VLOOKUP(B33,Tertiary!$B:$E,4,0)</f>
        <v>11807717</v>
      </c>
      <c r="G33" s="65">
        <v>2392482.5399999954</v>
      </c>
      <c r="H33" s="65">
        <f t="shared" si="0"/>
        <v>898595.99999999627</v>
      </c>
      <c r="I33" s="65">
        <v>1902693960</v>
      </c>
      <c r="J33" s="72"/>
      <c r="K33" s="72"/>
      <c r="L33" s="72"/>
    </row>
    <row r="34" spans="1:12">
      <c r="A34" s="43" t="s">
        <v>25</v>
      </c>
      <c r="B34" s="43" t="s">
        <v>143</v>
      </c>
      <c r="C34" s="43" t="s">
        <v>151</v>
      </c>
      <c r="D34" s="65">
        <v>5108228.0500000026</v>
      </c>
      <c r="E34" s="65">
        <f>VLOOKUP(B34,Secondary!$B:$F,5,0)</f>
        <v>14839354</v>
      </c>
      <c r="F34" s="65">
        <f>VLOOKUP(B34,Tertiary!$B:$E,4,0)</f>
        <v>17730425</v>
      </c>
      <c r="G34" s="65">
        <v>3767344.7499999958</v>
      </c>
      <c r="H34" s="65">
        <f t="shared" si="0"/>
        <v>1550187.6999999913</v>
      </c>
      <c r="I34" s="65">
        <v>1906096282</v>
      </c>
      <c r="J34" s="72"/>
      <c r="K34" s="72"/>
      <c r="L34" s="72"/>
    </row>
    <row r="35" spans="1:12">
      <c r="A35" s="43" t="s">
        <v>25</v>
      </c>
      <c r="B35" s="43" t="s">
        <v>19</v>
      </c>
      <c r="C35" s="43" t="s">
        <v>128</v>
      </c>
      <c r="D35" s="65">
        <v>2638586.9300000016</v>
      </c>
      <c r="E35" s="65">
        <f>VLOOKUP(B35,Secondary!$B:$F,5,0)</f>
        <v>17511052</v>
      </c>
      <c r="F35" s="65">
        <f>VLOOKUP(B35,Tertiary!$B:$E,4,0)</f>
        <v>20116732</v>
      </c>
      <c r="G35" s="65">
        <v>2460611.3100000015</v>
      </c>
      <c r="H35" s="65">
        <f t="shared" si="0"/>
        <v>2427704.3800000018</v>
      </c>
      <c r="I35" s="65">
        <v>1912558994</v>
      </c>
      <c r="J35" s="72"/>
      <c r="K35" s="72"/>
      <c r="L35" s="72"/>
    </row>
    <row r="36" spans="1:12">
      <c r="A36" s="43" t="s">
        <v>25</v>
      </c>
      <c r="B36" s="43" t="s">
        <v>20</v>
      </c>
      <c r="C36" s="43" t="s">
        <v>129</v>
      </c>
      <c r="D36" s="65">
        <v>4952205.9800000228</v>
      </c>
      <c r="E36" s="65">
        <f>VLOOKUP(B36,Secondary!$B:$F,5,0)</f>
        <v>21334095</v>
      </c>
      <c r="F36" s="65">
        <f>VLOOKUP(B36,Tertiary!$B:$E,4,0)</f>
        <v>25343752</v>
      </c>
      <c r="G36" s="65">
        <v>3788596.4799999972</v>
      </c>
      <c r="H36" s="65">
        <f t="shared" si="0"/>
        <v>2846047.4999999744</v>
      </c>
      <c r="I36" s="65">
        <v>1912559006</v>
      </c>
      <c r="J36" s="72"/>
      <c r="K36" s="72"/>
      <c r="L36" s="72"/>
    </row>
    <row r="37" spans="1:12">
      <c r="A37" s="43" t="s">
        <v>25</v>
      </c>
      <c r="B37" s="43" t="s">
        <v>89</v>
      </c>
      <c r="C37" s="43" t="s">
        <v>90</v>
      </c>
      <c r="D37" s="65">
        <v>3845179.4799999986</v>
      </c>
      <c r="E37" s="65">
        <f>VLOOKUP(B37,Secondary!$B:$F,5,0)</f>
        <v>15078576</v>
      </c>
      <c r="F37" s="65">
        <f>VLOOKUP(B37,Tertiary!$B:$E,4,0)</f>
        <v>17324939</v>
      </c>
      <c r="G37" s="65">
        <v>3033445.58</v>
      </c>
      <c r="H37" s="65">
        <f t="shared" si="0"/>
        <v>1434629.1000000034</v>
      </c>
      <c r="I37" s="65">
        <v>1908428484</v>
      </c>
      <c r="J37" s="72"/>
      <c r="K37" s="72"/>
      <c r="L37" s="72"/>
    </row>
    <row r="38" spans="1:12">
      <c r="A38" s="43" t="s">
        <v>25</v>
      </c>
      <c r="B38" s="43" t="s">
        <v>167</v>
      </c>
      <c r="C38" s="43" t="s">
        <v>168</v>
      </c>
      <c r="D38" s="65">
        <v>675459.82999999973</v>
      </c>
      <c r="E38" s="65">
        <f>VLOOKUP(B38,Secondary!$B:$F,5,0)</f>
        <v>6707400</v>
      </c>
      <c r="F38" s="65">
        <f>VLOOKUP(B38,Tertiary!$B:$E,4,0)</f>
        <v>6140870</v>
      </c>
      <c r="G38" s="65">
        <v>1722564.1300000006</v>
      </c>
      <c r="H38" s="65">
        <f t="shared" si="0"/>
        <v>480574.30000000051</v>
      </c>
      <c r="I38" s="65">
        <v>1906098418</v>
      </c>
      <c r="J38" s="72"/>
      <c r="K38" s="72"/>
      <c r="L38" s="72"/>
    </row>
    <row r="39" spans="1:12">
      <c r="A39" s="43" t="s">
        <v>25</v>
      </c>
      <c r="B39" s="43" t="s">
        <v>169</v>
      </c>
      <c r="C39" s="43" t="s">
        <v>170</v>
      </c>
      <c r="D39" s="65">
        <v>4122042.7599999988</v>
      </c>
      <c r="E39" s="65">
        <f>VLOOKUP(B39,Secondary!$B:$F,5,0)</f>
        <v>13965743</v>
      </c>
      <c r="F39" s="65">
        <f>VLOOKUP(B39,Tertiary!$B:$E,4,0)</f>
        <v>16979328</v>
      </c>
      <c r="G39" s="65">
        <v>2621394.8599999961</v>
      </c>
      <c r="H39" s="65">
        <f t="shared" si="0"/>
        <v>1512937.0999999982</v>
      </c>
      <c r="I39" s="65">
        <v>1906098436</v>
      </c>
      <c r="J39" s="72"/>
      <c r="K39" s="72"/>
      <c r="L39" s="72"/>
    </row>
    <row r="40" spans="1:12">
      <c r="A40" s="43" t="s">
        <v>25</v>
      </c>
      <c r="B40" s="43" t="s">
        <v>196</v>
      </c>
      <c r="C40" s="43" t="s">
        <v>197</v>
      </c>
      <c r="D40" s="65">
        <v>1882338.2799999996</v>
      </c>
      <c r="E40" s="65">
        <f>VLOOKUP(B40,Secondary!$B:$F,5,0)</f>
        <v>6380353</v>
      </c>
      <c r="F40" s="65">
        <f>VLOOKUP(B40,Tertiary!$B:$E,4,0)</f>
        <v>7757845</v>
      </c>
      <c r="G40" s="65">
        <v>1144120.3800000006</v>
      </c>
      <c r="H40" s="65">
        <f t="shared" si="0"/>
        <v>639274.10000000126</v>
      </c>
      <c r="I40" s="65">
        <v>1906098461</v>
      </c>
      <c r="J40" s="72"/>
      <c r="K40" s="72"/>
      <c r="L40" s="72"/>
    </row>
    <row r="41" spans="1:12">
      <c r="A41" s="43" t="s">
        <v>25</v>
      </c>
      <c r="B41" s="43" t="s">
        <v>337</v>
      </c>
      <c r="C41" s="43" t="s">
        <v>336</v>
      </c>
      <c r="D41" s="65">
        <v>1636823.2500000021</v>
      </c>
      <c r="E41" s="65">
        <f>VLOOKUP(B41,Secondary!$B:$F,5,0)</f>
        <v>5432232</v>
      </c>
      <c r="F41" s="65">
        <f>VLOOKUP(B41,Tertiary!$B:$E,4,0)</f>
        <v>6171444</v>
      </c>
      <c r="G41" s="65">
        <v>1362485.3100000019</v>
      </c>
      <c r="H41" s="65">
        <f t="shared" si="0"/>
        <v>464874.06000000006</v>
      </c>
      <c r="I41" s="65">
        <v>1902695311</v>
      </c>
      <c r="J41" s="72"/>
      <c r="K41" s="72"/>
      <c r="L41" s="72"/>
    </row>
    <row r="42" spans="1:12">
      <c r="A42" s="43" t="s">
        <v>25</v>
      </c>
      <c r="B42" s="43" t="s">
        <v>340</v>
      </c>
      <c r="C42" s="43" t="s">
        <v>341</v>
      </c>
      <c r="D42" s="65">
        <v>2423637.4399999972</v>
      </c>
      <c r="E42" s="65">
        <f>VLOOKUP(B42,Secondary!$B:$F,5,0)</f>
        <v>5545184</v>
      </c>
      <c r="F42" s="65">
        <f>VLOOKUP(B42,Tertiary!$B:$E,4,0)</f>
        <v>4689127</v>
      </c>
      <c r="G42" s="65">
        <v>2853541.74</v>
      </c>
      <c r="H42" s="87"/>
      <c r="I42" s="65">
        <v>1967017177</v>
      </c>
      <c r="J42" s="72"/>
      <c r="K42" s="72"/>
      <c r="L42" s="72"/>
    </row>
    <row r="43" spans="1:12">
      <c r="A43" s="43" t="s">
        <v>25</v>
      </c>
      <c r="B43" s="43" t="s">
        <v>22</v>
      </c>
      <c r="C43" s="43" t="s">
        <v>13</v>
      </c>
      <c r="D43" s="65">
        <v>4443982.989999989</v>
      </c>
      <c r="E43" s="65">
        <f>VLOOKUP(B43,Secondary!$B:$F,5,0)</f>
        <v>19180915</v>
      </c>
      <c r="F43" s="65">
        <f>VLOOKUP(B43,Tertiary!$B:$E,4,0)</f>
        <v>21188613</v>
      </c>
      <c r="G43" s="65">
        <v>3977924.9599999897</v>
      </c>
      <c r="H43" s="65">
        <f t="shared" si="0"/>
        <v>1541639.9700000025</v>
      </c>
      <c r="I43" s="65">
        <v>1912564164</v>
      </c>
      <c r="J43" s="72"/>
      <c r="K43" s="72"/>
      <c r="L43" s="72"/>
    </row>
    <row r="44" spans="1:12">
      <c r="A44" s="43" t="s">
        <v>25</v>
      </c>
      <c r="B44" s="43" t="s">
        <v>23</v>
      </c>
      <c r="C44" s="43" t="s">
        <v>130</v>
      </c>
      <c r="D44" s="65">
        <v>7170853.6700000241</v>
      </c>
      <c r="E44" s="65">
        <f>VLOOKUP(B44,Secondary!$B:$F,5,0)</f>
        <v>21037585</v>
      </c>
      <c r="F44" s="65">
        <f>VLOOKUP(B44,Tertiary!$B:$E,4,0)</f>
        <v>23440309</v>
      </c>
      <c r="G44" s="65">
        <v>7128761.3200000133</v>
      </c>
      <c r="H44" s="65">
        <f t="shared" si="0"/>
        <v>2360631.6499999892</v>
      </c>
      <c r="I44" s="65">
        <v>1912559001</v>
      </c>
      <c r="J44" s="72"/>
      <c r="K44" s="72"/>
      <c r="L44" s="72"/>
    </row>
    <row r="45" spans="1:12">
      <c r="A45" s="43" t="s">
        <v>25</v>
      </c>
      <c r="B45" s="43" t="s">
        <v>24</v>
      </c>
      <c r="C45" s="43" t="s">
        <v>14</v>
      </c>
      <c r="D45" s="65">
        <v>3420009.5799999977</v>
      </c>
      <c r="E45" s="65">
        <f>VLOOKUP(B45,Secondary!$B:$F,5,0)</f>
        <v>18276241</v>
      </c>
      <c r="F45" s="65">
        <f>VLOOKUP(B45,Tertiary!$B:$E,4,0)</f>
        <v>18593430</v>
      </c>
      <c r="G45" s="65">
        <v>4968626.1299999924</v>
      </c>
      <c r="H45" s="65">
        <f t="shared" si="0"/>
        <v>1865805.5499999942</v>
      </c>
      <c r="I45" s="65">
        <v>1907405014</v>
      </c>
      <c r="J45" s="72"/>
      <c r="K45" s="72"/>
      <c r="L45" s="72"/>
    </row>
    <row r="46" spans="1:12">
      <c r="A46" s="43" t="s">
        <v>138</v>
      </c>
      <c r="B46" s="43" t="s">
        <v>15</v>
      </c>
      <c r="C46" s="43" t="s">
        <v>9</v>
      </c>
      <c r="D46" s="65">
        <v>5183860.7700000023</v>
      </c>
      <c r="E46" s="65">
        <f>VLOOKUP(B46,Secondary!$B:$F,5,0)</f>
        <v>15333223</v>
      </c>
      <c r="F46" s="65">
        <f>VLOOKUP(B46,Tertiary!$B:$E,4,0)</f>
        <v>18541454</v>
      </c>
      <c r="G46" s="65">
        <v>3585959.8699999987</v>
      </c>
      <c r="H46" s="65">
        <f t="shared" si="0"/>
        <v>1610330.0999999954</v>
      </c>
      <c r="I46" s="65">
        <v>1915239726</v>
      </c>
      <c r="J46" s="72"/>
      <c r="K46" s="72"/>
      <c r="L46" s="72"/>
    </row>
    <row r="47" spans="1:12">
      <c r="A47" s="43" t="s">
        <v>138</v>
      </c>
      <c r="B47" s="43" t="s">
        <v>159</v>
      </c>
      <c r="C47" s="43" t="s">
        <v>160</v>
      </c>
      <c r="D47" s="65">
        <v>3623547.48</v>
      </c>
      <c r="E47" s="65">
        <f>VLOOKUP(B47,Secondary!$B:$F,5,0)</f>
        <v>14168980</v>
      </c>
      <c r="F47" s="65">
        <f>VLOOKUP(B47,Tertiary!$B:$E,4,0)</f>
        <v>16101426</v>
      </c>
      <c r="G47" s="65">
        <v>2981647.8799999934</v>
      </c>
      <c r="H47" s="65">
        <f t="shared" si="0"/>
        <v>1290546.3999999929</v>
      </c>
      <c r="I47" s="65">
        <v>1906094401</v>
      </c>
      <c r="J47" s="72"/>
      <c r="K47" s="72"/>
      <c r="L47" s="72"/>
    </row>
    <row r="48" spans="1:12">
      <c r="A48" s="43" t="s">
        <v>138</v>
      </c>
      <c r="B48" s="43" t="s">
        <v>18</v>
      </c>
      <c r="C48" s="43" t="s">
        <v>131</v>
      </c>
      <c r="D48" s="65">
        <v>3733413.7400000016</v>
      </c>
      <c r="E48" s="65">
        <f>VLOOKUP(B48,Secondary!$B:$F,5,0)</f>
        <v>14719838</v>
      </c>
      <c r="F48" s="65">
        <f>VLOOKUP(B48,Tertiary!$B:$E,4,0)</f>
        <v>16617290</v>
      </c>
      <c r="G48" s="65">
        <v>3464875.7399999993</v>
      </c>
      <c r="H48" s="65">
        <f t="shared" si="0"/>
        <v>1628913.9999999972</v>
      </c>
      <c r="I48" s="65">
        <v>1912559080</v>
      </c>
      <c r="J48" s="72"/>
      <c r="K48" s="72"/>
      <c r="L48" s="72"/>
    </row>
    <row r="49" spans="1:12">
      <c r="A49" s="43" t="s">
        <v>138</v>
      </c>
      <c r="B49" s="43" t="s">
        <v>99</v>
      </c>
      <c r="C49" s="43" t="s">
        <v>101</v>
      </c>
      <c r="D49" s="65">
        <v>2250459.3799999948</v>
      </c>
      <c r="E49" s="65">
        <f>VLOOKUP(B49,Secondary!$B:$F,5,0)</f>
        <v>9076687</v>
      </c>
      <c r="F49" s="65">
        <f>VLOOKUP(B49,Tertiary!$B:$E,4,0)</f>
        <v>9820627</v>
      </c>
      <c r="G49" s="65">
        <v>2402550.6799999955</v>
      </c>
      <c r="H49" s="65">
        <f t="shared" si="0"/>
        <v>896031.30000000028</v>
      </c>
      <c r="I49" s="65">
        <v>1902693962</v>
      </c>
      <c r="J49" s="72"/>
      <c r="K49" s="72"/>
      <c r="L49" s="72"/>
    </row>
    <row r="50" spans="1:12">
      <c r="A50" s="43" t="s">
        <v>138</v>
      </c>
      <c r="B50" s="43" t="s">
        <v>100</v>
      </c>
      <c r="C50" s="43" t="s">
        <v>102</v>
      </c>
      <c r="D50" s="65">
        <v>2388366.7900000005</v>
      </c>
      <c r="E50" s="65">
        <f>VLOOKUP(B50,Secondary!$B:$F,5,0)</f>
        <v>7737586</v>
      </c>
      <c r="F50" s="65">
        <f>VLOOKUP(B50,Tertiary!$B:$E,4,0)</f>
        <v>8431673</v>
      </c>
      <c r="G50" s="65">
        <v>2607932.6900000013</v>
      </c>
      <c r="H50" s="65">
        <f t="shared" si="0"/>
        <v>913652.90000000037</v>
      </c>
      <c r="I50" s="65">
        <v>1902695606</v>
      </c>
      <c r="J50" s="72"/>
      <c r="K50" s="72"/>
      <c r="L50" s="72"/>
    </row>
    <row r="51" spans="1:12">
      <c r="A51" s="43" t="s">
        <v>138</v>
      </c>
      <c r="B51" s="43" t="s">
        <v>321</v>
      </c>
      <c r="C51" s="43" t="s">
        <v>322</v>
      </c>
      <c r="D51" s="65">
        <v>1815004.7700000012</v>
      </c>
      <c r="E51" s="65">
        <f>VLOOKUP(B51,Secondary!$B:$F,5,0)</f>
        <v>7877307</v>
      </c>
      <c r="F51" s="65">
        <f>VLOOKUP(B51,Tertiary!$B:$E,4,0)</f>
        <v>8453281</v>
      </c>
      <c r="G51" s="65">
        <v>2089996.4699999997</v>
      </c>
      <c r="H51" s="65">
        <f t="shared" si="0"/>
        <v>850965.69999999832</v>
      </c>
      <c r="I51" s="65">
        <v>1906090001</v>
      </c>
      <c r="J51" s="72"/>
      <c r="K51" s="72"/>
      <c r="L51" s="72"/>
    </row>
    <row r="52" spans="1:12">
      <c r="A52" s="43" t="s">
        <v>138</v>
      </c>
      <c r="B52" s="43" t="s">
        <v>85</v>
      </c>
      <c r="C52" s="43" t="s">
        <v>86</v>
      </c>
      <c r="D52" s="65">
        <v>3143011.5900000036</v>
      </c>
      <c r="E52" s="65">
        <f>VLOOKUP(B52,Secondary!$B:$F,5,0)</f>
        <v>5759168</v>
      </c>
      <c r="F52" s="65">
        <f>VLOOKUP(B52,Tertiary!$B:$E,4,0)</f>
        <v>6181988</v>
      </c>
      <c r="G52" s="65">
        <v>2901169.89</v>
      </c>
      <c r="H52" s="65">
        <f t="shared" si="0"/>
        <v>180978.29999999655</v>
      </c>
      <c r="I52" s="65">
        <v>1908424991</v>
      </c>
      <c r="J52" s="72"/>
      <c r="K52" s="72"/>
      <c r="L52" s="72"/>
    </row>
    <row r="53" spans="1:12">
      <c r="A53" s="43" t="s">
        <v>138</v>
      </c>
      <c r="B53" s="43" t="s">
        <v>144</v>
      </c>
      <c r="C53" s="43" t="s">
        <v>145</v>
      </c>
      <c r="D53" s="65">
        <v>2456899.5600000005</v>
      </c>
      <c r="E53" s="65">
        <f>VLOOKUP(B53,Secondary!$B:$F,5,0)</f>
        <v>5079861</v>
      </c>
      <c r="F53" s="65">
        <f>VLOOKUP(B53,Tertiary!$B:$E,4,0)</f>
        <v>6402146</v>
      </c>
      <c r="G53" s="65">
        <v>1681934.4600000011</v>
      </c>
      <c r="H53" s="65">
        <f t="shared" si="0"/>
        <v>547319.90000000061</v>
      </c>
      <c r="I53" s="65">
        <v>1906095327</v>
      </c>
      <c r="J53" s="72"/>
      <c r="K53" s="72"/>
      <c r="L53" s="72"/>
    </row>
    <row r="54" spans="1:12">
      <c r="A54" s="43" t="s">
        <v>138</v>
      </c>
      <c r="B54" s="43" t="s">
        <v>165</v>
      </c>
      <c r="C54" s="43" t="s">
        <v>166</v>
      </c>
      <c r="D54" s="65">
        <v>3469451.3999999994</v>
      </c>
      <c r="E54" s="65">
        <f>VLOOKUP(B54,Secondary!$B:$F,5,0)</f>
        <v>8532661</v>
      </c>
      <c r="F54" s="65">
        <f>VLOOKUP(B54,Tertiary!$B:$E,4,0)</f>
        <v>9729335</v>
      </c>
      <c r="G54" s="65">
        <v>3284055.2999999993</v>
      </c>
      <c r="H54" s="65">
        <f t="shared" si="0"/>
        <v>1011277.9000000008</v>
      </c>
      <c r="I54" s="65">
        <v>1906098419</v>
      </c>
      <c r="J54" s="72"/>
      <c r="K54" s="72"/>
      <c r="L54" s="72"/>
    </row>
    <row r="55" spans="1:12">
      <c r="A55" s="43" t="s">
        <v>138</v>
      </c>
      <c r="B55" s="43" t="s">
        <v>112</v>
      </c>
      <c r="C55" s="43" t="s">
        <v>132</v>
      </c>
      <c r="D55" s="65">
        <v>4022405.0299999947</v>
      </c>
      <c r="E55" s="65">
        <f>VLOOKUP(B55,Secondary!$B:$F,5,0)</f>
        <v>14251497</v>
      </c>
      <c r="F55" s="65">
        <f>VLOOKUP(B55,Tertiary!$B:$E,4,0)</f>
        <v>16287302</v>
      </c>
      <c r="G55" s="65">
        <v>3333502.5299999961</v>
      </c>
      <c r="H55" s="65">
        <f t="shared" si="0"/>
        <v>1346902.5000000023</v>
      </c>
      <c r="I55" s="65">
        <v>1906091850</v>
      </c>
      <c r="J55" s="72"/>
      <c r="K55" s="72"/>
      <c r="L55" s="72"/>
    </row>
    <row r="56" spans="1:12">
      <c r="A56" s="43" t="s">
        <v>138</v>
      </c>
      <c r="B56" s="43" t="s">
        <v>21</v>
      </c>
      <c r="C56" s="43" t="s">
        <v>12</v>
      </c>
      <c r="D56" s="65">
        <v>1851417.1799999995</v>
      </c>
      <c r="E56" s="65">
        <f>VLOOKUP(B56,Secondary!$B:$F,5,0)</f>
        <v>11364564</v>
      </c>
      <c r="F56" s="65">
        <f>VLOOKUP(B56,Tertiary!$B:$E,4,0)</f>
        <v>11693419</v>
      </c>
      <c r="G56" s="65">
        <v>2942303.0800000019</v>
      </c>
      <c r="H56" s="65">
        <f t="shared" si="0"/>
        <v>1419740.9000000022</v>
      </c>
      <c r="I56" s="65">
        <v>1912558979</v>
      </c>
      <c r="J56" s="72"/>
      <c r="K56" s="72"/>
      <c r="L56" s="72"/>
    </row>
    <row r="57" spans="1:12">
      <c r="A57" s="43" t="s">
        <v>28</v>
      </c>
      <c r="B57" s="43" t="s">
        <v>40</v>
      </c>
      <c r="C57" s="43" t="s">
        <v>106</v>
      </c>
      <c r="D57" s="65">
        <v>2963878.5099999961</v>
      </c>
      <c r="E57" s="65">
        <f>VLOOKUP(B57,Secondary!$B:$F,5,0)</f>
        <v>7039195</v>
      </c>
      <c r="F57" s="65">
        <f>VLOOKUP(B57,Tertiary!$B:$E,4,0)</f>
        <v>7889892</v>
      </c>
      <c r="G57" s="65">
        <v>2876645.3099999945</v>
      </c>
      <c r="H57" s="65">
        <f t="shared" si="0"/>
        <v>763463.79999999842</v>
      </c>
      <c r="I57" s="65">
        <v>1912559095</v>
      </c>
      <c r="J57" s="72"/>
      <c r="K57" s="72"/>
      <c r="L57" s="72"/>
    </row>
    <row r="58" spans="1:12">
      <c r="A58" s="43" t="s">
        <v>28</v>
      </c>
      <c r="B58" s="43" t="s">
        <v>171</v>
      </c>
      <c r="C58" s="43" t="s">
        <v>172</v>
      </c>
      <c r="D58" s="65">
        <v>1916417.8000000003</v>
      </c>
      <c r="E58" s="65">
        <f>VLOOKUP(B58,Secondary!$B:$F,5,0)</f>
        <v>4666195</v>
      </c>
      <c r="F58" s="65">
        <f>VLOOKUP(B58,Tertiary!$B:$E,4,0)</f>
        <v>5449262</v>
      </c>
      <c r="G58" s="65">
        <v>1914090.6000000008</v>
      </c>
      <c r="H58" s="65">
        <f t="shared" si="0"/>
        <v>780739.8</v>
      </c>
      <c r="I58" s="65">
        <v>1908445968</v>
      </c>
      <c r="J58" s="72"/>
      <c r="K58" s="72"/>
      <c r="L58" s="72"/>
    </row>
    <row r="59" spans="1:12">
      <c r="A59" s="43" t="s">
        <v>28</v>
      </c>
      <c r="B59" s="43" t="s">
        <v>209</v>
      </c>
      <c r="C59" s="43" t="s">
        <v>210</v>
      </c>
      <c r="D59" s="65">
        <v>3601689.2299999995</v>
      </c>
      <c r="E59" s="65">
        <f>VLOOKUP(B59,Secondary!$B:$F,5,0)</f>
        <v>6504047</v>
      </c>
      <c r="F59" s="65">
        <f>VLOOKUP(B59,Tertiary!$B:$E,4,0)</f>
        <v>7289194</v>
      </c>
      <c r="G59" s="65">
        <v>3190721.9299999978</v>
      </c>
      <c r="H59" s="65">
        <f t="shared" si="0"/>
        <v>374179.69999999739</v>
      </c>
      <c r="I59" s="65">
        <v>1908427600</v>
      </c>
      <c r="J59" s="72"/>
      <c r="K59" s="72"/>
      <c r="L59" s="72"/>
    </row>
    <row r="60" spans="1:12">
      <c r="A60" s="43" t="s">
        <v>28</v>
      </c>
      <c r="B60" s="43" t="s">
        <v>116</v>
      </c>
      <c r="C60" s="43" t="s">
        <v>133</v>
      </c>
      <c r="D60" s="65">
        <v>2477976.19</v>
      </c>
      <c r="E60" s="65">
        <f>VLOOKUP(B60,Secondary!$B:$F,5,0)</f>
        <v>3097094</v>
      </c>
      <c r="F60" s="65">
        <f>VLOOKUP(B60,Tertiary!$B:$E,4,0)</f>
        <v>4003836</v>
      </c>
      <c r="G60" s="65">
        <v>1980879.0899999989</v>
      </c>
      <c r="H60" s="65">
        <f t="shared" si="0"/>
        <v>409644.89999999944</v>
      </c>
      <c r="I60" s="65">
        <v>1908431203</v>
      </c>
      <c r="J60" s="72"/>
      <c r="K60" s="72"/>
      <c r="L60" s="72"/>
    </row>
    <row r="61" spans="1:12">
      <c r="A61" s="43" t="s">
        <v>28</v>
      </c>
      <c r="B61" s="43" t="s">
        <v>55</v>
      </c>
      <c r="C61" s="43" t="s">
        <v>153</v>
      </c>
      <c r="D61" s="65">
        <v>3871874.7499999977</v>
      </c>
      <c r="E61" s="65">
        <f>VLOOKUP(B61,Secondary!$B:$F,5,0)</f>
        <v>9431048</v>
      </c>
      <c r="F61" s="65">
        <f>VLOOKUP(B61,Tertiary!$B:$E,4,0)</f>
        <v>11435544</v>
      </c>
      <c r="G61" s="65">
        <v>3097064.3499999973</v>
      </c>
      <c r="H61" s="65">
        <f t="shared" si="0"/>
        <v>1229685.5999999992</v>
      </c>
      <c r="I61" s="65">
        <v>1908445965</v>
      </c>
      <c r="J61" s="72"/>
      <c r="K61" s="72"/>
      <c r="L61" s="72"/>
    </row>
    <row r="62" spans="1:12">
      <c r="A62" s="43" t="s">
        <v>28</v>
      </c>
      <c r="B62" s="43" t="s">
        <v>56</v>
      </c>
      <c r="C62" s="43" t="s">
        <v>152</v>
      </c>
      <c r="D62" s="65">
        <v>2764008.7000000007</v>
      </c>
      <c r="E62" s="65">
        <f>VLOOKUP(B62,Secondary!$B:$F,5,0)</f>
        <v>3910129</v>
      </c>
      <c r="F62" s="65">
        <f>VLOOKUP(B62,Tertiary!$B:$E,4,0)</f>
        <v>4613530</v>
      </c>
      <c r="G62" s="65">
        <v>2745935.2000000016</v>
      </c>
      <c r="H62" s="65">
        <f t="shared" si="0"/>
        <v>685327.50000000047</v>
      </c>
      <c r="I62" s="65">
        <v>1969474704</v>
      </c>
      <c r="J62" s="72"/>
      <c r="K62" s="72"/>
      <c r="L62" s="72"/>
    </row>
    <row r="63" spans="1:12">
      <c r="A63" s="43" t="s">
        <v>28</v>
      </c>
      <c r="B63" s="43" t="s">
        <v>103</v>
      </c>
      <c r="C63" s="43" t="s">
        <v>104</v>
      </c>
      <c r="D63" s="65">
        <v>1508034.4900000014</v>
      </c>
      <c r="E63" s="65">
        <f>VLOOKUP(B63,Secondary!$B:$F,5,0)</f>
        <v>1357070</v>
      </c>
      <c r="F63" s="65">
        <f>VLOOKUP(B63,Tertiary!$B:$E,4,0)</f>
        <v>1639552</v>
      </c>
      <c r="G63" s="65">
        <v>1493538.5900000012</v>
      </c>
      <c r="H63" s="65">
        <f t="shared" si="0"/>
        <v>267986.10000000009</v>
      </c>
      <c r="I63" s="65">
        <v>1908431184</v>
      </c>
      <c r="J63" s="72"/>
      <c r="K63" s="72"/>
      <c r="L63" s="72"/>
    </row>
    <row r="64" spans="1:12">
      <c r="A64" s="43" t="s">
        <v>28</v>
      </c>
      <c r="B64" s="43" t="s">
        <v>313</v>
      </c>
      <c r="C64" s="43" t="s">
        <v>314</v>
      </c>
      <c r="D64" s="65">
        <v>2947032.8900000034</v>
      </c>
      <c r="E64" s="65">
        <f>VLOOKUP(B64,Secondary!$B:$F,5,0)</f>
        <v>3899993</v>
      </c>
      <c r="F64" s="65">
        <f>VLOOKUP(B64,Tertiary!$B:$E,4,0)</f>
        <v>5052538</v>
      </c>
      <c r="G64" s="65">
        <v>2446491.29</v>
      </c>
      <c r="H64" s="65">
        <f t="shared" si="0"/>
        <v>652003.39999999665</v>
      </c>
      <c r="I64" s="65">
        <v>1967010001</v>
      </c>
      <c r="J64" s="72"/>
      <c r="K64" s="72"/>
      <c r="L64" s="72"/>
    </row>
    <row r="65" spans="1:12">
      <c r="A65" s="43" t="s">
        <v>28</v>
      </c>
      <c r="B65" s="43" t="s">
        <v>57</v>
      </c>
      <c r="C65" s="43" t="s">
        <v>58</v>
      </c>
      <c r="D65" s="65">
        <v>4643410.6700000046</v>
      </c>
      <c r="E65" s="65">
        <f>VLOOKUP(B65,Secondary!$B:$F,5,0)</f>
        <v>4542231</v>
      </c>
      <c r="F65" s="65">
        <f>VLOOKUP(B65,Tertiary!$B:$E,4,0)</f>
        <v>7460498</v>
      </c>
      <c r="G65" s="65">
        <v>2554737.2700000033</v>
      </c>
      <c r="H65" s="65">
        <f t="shared" si="0"/>
        <v>829593.59999999776</v>
      </c>
      <c r="I65" s="65">
        <v>1912563356</v>
      </c>
      <c r="J65" s="72"/>
      <c r="K65" s="72"/>
      <c r="L65" s="72"/>
    </row>
    <row r="66" spans="1:12">
      <c r="A66" s="43" t="s">
        <v>28</v>
      </c>
      <c r="B66" s="43" t="s">
        <v>329</v>
      </c>
      <c r="C66" s="43" t="s">
        <v>330</v>
      </c>
      <c r="D66" s="65">
        <v>1469361.6099999994</v>
      </c>
      <c r="E66" s="65">
        <f>VLOOKUP(B66,Secondary!$B:$F,5,0)</f>
        <v>2945573</v>
      </c>
      <c r="F66" s="65">
        <f>VLOOKUP(B66,Tertiary!$B:$E,4,0)</f>
        <v>3402376</v>
      </c>
      <c r="G66" s="65">
        <v>1383183.7099999995</v>
      </c>
      <c r="H66" s="65">
        <f t="shared" si="0"/>
        <v>370625.10000000009</v>
      </c>
      <c r="I66" s="65">
        <v>1967047867</v>
      </c>
      <c r="J66" s="72"/>
      <c r="K66" s="72"/>
      <c r="L66" s="72"/>
    </row>
    <row r="67" spans="1:12">
      <c r="A67" s="43" t="s">
        <v>28</v>
      </c>
      <c r="B67" s="43" t="s">
        <v>59</v>
      </c>
      <c r="C67" s="43" t="s">
        <v>60</v>
      </c>
      <c r="D67" s="65">
        <v>5720071.3699999973</v>
      </c>
      <c r="E67" s="65">
        <f>VLOOKUP(B67,Secondary!$B:$F,5,0)</f>
        <v>9088244</v>
      </c>
      <c r="F67" s="65">
        <f>VLOOKUP(B67,Tertiary!$B:$E,4,0)</f>
        <v>11355827</v>
      </c>
      <c r="G67" s="65">
        <v>4705388.2700000033</v>
      </c>
      <c r="H67" s="65">
        <f t="shared" si="0"/>
        <v>1252899.900000006</v>
      </c>
      <c r="I67" s="65">
        <v>1915293506</v>
      </c>
      <c r="J67" s="72"/>
      <c r="K67" s="72"/>
      <c r="L67" s="72"/>
    </row>
    <row r="68" spans="1:12">
      <c r="A68" s="43" t="s">
        <v>28</v>
      </c>
      <c r="B68" s="43" t="s">
        <v>181</v>
      </c>
      <c r="C68" s="43" t="s">
        <v>182</v>
      </c>
      <c r="D68" s="65">
        <v>1305529.6799999981</v>
      </c>
      <c r="E68" s="65">
        <f>VLOOKUP(B68,Secondary!$B:$F,5,0)</f>
        <v>2616813</v>
      </c>
      <c r="F68" s="65">
        <f>VLOOKUP(B68,Tertiary!$B:$E,4,0)</f>
        <v>3021841</v>
      </c>
      <c r="G68" s="65">
        <v>1274534.7799999991</v>
      </c>
      <c r="H68" s="65">
        <f t="shared" si="0"/>
        <v>374033.10000000126</v>
      </c>
      <c r="I68" s="65">
        <v>1908446069</v>
      </c>
      <c r="J68" s="72"/>
      <c r="K68" s="72"/>
      <c r="L68" s="72"/>
    </row>
    <row r="69" spans="1:12">
      <c r="A69" s="43" t="s">
        <v>28</v>
      </c>
      <c r="B69" s="43" t="s">
        <v>61</v>
      </c>
      <c r="C69" s="43" t="s">
        <v>62</v>
      </c>
      <c r="D69" s="65">
        <v>6569911.5499999933</v>
      </c>
      <c r="E69" s="65">
        <f>VLOOKUP(B69,Secondary!$B:$F,5,0)</f>
        <v>9769116</v>
      </c>
      <c r="F69" s="65">
        <f>VLOOKUP(B69,Tertiary!$B:$E,4,0)</f>
        <v>11400446</v>
      </c>
      <c r="G69" s="65">
        <v>6326199.6499999985</v>
      </c>
      <c r="H69" s="65">
        <f t="shared" si="0"/>
        <v>1387618.1000000052</v>
      </c>
      <c r="I69" s="65">
        <v>1912559105</v>
      </c>
      <c r="J69" s="72"/>
      <c r="K69" s="72"/>
      <c r="L69" s="72"/>
    </row>
    <row r="70" spans="1:12">
      <c r="A70" s="43" t="s">
        <v>28</v>
      </c>
      <c r="B70" s="43" t="s">
        <v>91</v>
      </c>
      <c r="C70" s="43" t="s">
        <v>92</v>
      </c>
      <c r="D70" s="65">
        <v>2466329.13</v>
      </c>
      <c r="E70" s="65">
        <f>VLOOKUP(B70,Secondary!$B:$F,5,0)</f>
        <v>3334527</v>
      </c>
      <c r="F70" s="65">
        <f>VLOOKUP(B70,Tertiary!$B:$E,4,0)</f>
        <v>4072032</v>
      </c>
      <c r="G70" s="65">
        <v>2268609.2300000014</v>
      </c>
      <c r="H70" s="65">
        <f t="shared" si="0"/>
        <v>539785.10000000149</v>
      </c>
      <c r="I70" s="65">
        <v>1908430773</v>
      </c>
      <c r="J70" s="72"/>
      <c r="K70" s="72"/>
      <c r="L70" s="72"/>
    </row>
    <row r="71" spans="1:12">
      <c r="A71" s="43" t="s">
        <v>139</v>
      </c>
      <c r="B71" s="43" t="s">
        <v>41</v>
      </c>
      <c r="C71" s="43" t="s">
        <v>42</v>
      </c>
      <c r="D71" s="65">
        <v>4086196.0400000094</v>
      </c>
      <c r="E71" s="65">
        <f>VLOOKUP(B71,Secondary!$B:$F,5,0)</f>
        <v>5953369</v>
      </c>
      <c r="F71" s="65">
        <f>VLOOKUP(B71,Tertiary!$B:$E,4,0)</f>
        <v>8097032</v>
      </c>
      <c r="G71" s="65">
        <v>3153585.9400000027</v>
      </c>
      <c r="H71" s="65">
        <f t="shared" si="0"/>
        <v>1211052.8999999925</v>
      </c>
      <c r="I71" s="65">
        <v>1915317808</v>
      </c>
      <c r="J71" s="72"/>
      <c r="K71" s="72"/>
      <c r="L71" s="72"/>
    </row>
    <row r="72" spans="1:12">
      <c r="A72" s="43" t="s">
        <v>139</v>
      </c>
      <c r="B72" s="43" t="s">
        <v>317</v>
      </c>
      <c r="C72" s="43" t="s">
        <v>318</v>
      </c>
      <c r="D72" s="65">
        <v>2048971.6700000016</v>
      </c>
      <c r="E72" s="65">
        <f>VLOOKUP(B72,Secondary!$B:$F,5,0)</f>
        <v>4735212</v>
      </c>
      <c r="F72" s="65">
        <f>VLOOKUP(B72,Tertiary!$B:$E,4,0)</f>
        <v>5543890</v>
      </c>
      <c r="G72" s="65">
        <v>1963225.8700000008</v>
      </c>
      <c r="H72" s="65">
        <f>G72-(D72+E72-F72)</f>
        <v>722932.19999999902</v>
      </c>
      <c r="I72" s="65">
        <v>1409851286</v>
      </c>
      <c r="J72" s="72"/>
      <c r="K72" s="72"/>
      <c r="L72" s="72"/>
    </row>
    <row r="73" spans="1:12">
      <c r="A73" s="43" t="s">
        <v>139</v>
      </c>
      <c r="B73" s="43" t="s">
        <v>43</v>
      </c>
      <c r="C73" s="43" t="s">
        <v>44</v>
      </c>
      <c r="D73" s="65">
        <v>3824576.6799999988</v>
      </c>
      <c r="E73" s="65">
        <f>VLOOKUP(B73,Secondary!$B:$F,5,0)</f>
        <v>9008817</v>
      </c>
      <c r="F73" s="65">
        <f>VLOOKUP(B73,Tertiary!$B:$E,4,0)</f>
        <v>10086046</v>
      </c>
      <c r="G73" s="65">
        <v>3566046.1799999969</v>
      </c>
      <c r="H73" s="65">
        <f t="shared" ref="H73:H84" si="1">G73-(D73+E73-F73)</f>
        <v>818698.49999999721</v>
      </c>
      <c r="I73" s="65">
        <v>1902696760</v>
      </c>
      <c r="J73" s="72"/>
      <c r="K73" s="72"/>
      <c r="L73" s="72"/>
    </row>
    <row r="74" spans="1:12">
      <c r="A74" s="43" t="s">
        <v>139</v>
      </c>
      <c r="B74" s="43" t="s">
        <v>45</v>
      </c>
      <c r="C74" s="43" t="s">
        <v>46</v>
      </c>
      <c r="D74" s="65">
        <v>2125186.180000003</v>
      </c>
      <c r="E74" s="65">
        <f>VLOOKUP(B74,Secondary!$B:$F,5,0)</f>
        <v>3586555</v>
      </c>
      <c r="F74" s="65">
        <f>VLOOKUP(B74,Tertiary!$B:$E,4,0)</f>
        <v>4326749</v>
      </c>
      <c r="G74" s="65">
        <v>1786221.2800000024</v>
      </c>
      <c r="H74" s="65">
        <f t="shared" si="1"/>
        <v>401229.09999999893</v>
      </c>
      <c r="I74" s="65">
        <v>1907404968</v>
      </c>
      <c r="J74" s="72"/>
      <c r="K74" s="72"/>
      <c r="L74" s="72"/>
    </row>
    <row r="75" spans="1:12">
      <c r="A75" s="43" t="s">
        <v>139</v>
      </c>
      <c r="B75" s="43" t="s">
        <v>198</v>
      </c>
      <c r="C75" s="43" t="s">
        <v>199</v>
      </c>
      <c r="D75" s="65">
        <v>5708028.1600000057</v>
      </c>
      <c r="E75" s="65">
        <f>VLOOKUP(B75,Secondary!$B:$F,5,0)</f>
        <v>6903576</v>
      </c>
      <c r="F75" s="65">
        <f>VLOOKUP(B75,Tertiary!$B:$E,4,0)</f>
        <v>9056229</v>
      </c>
      <c r="G75" s="65">
        <v>4605802.1599999946</v>
      </c>
      <c r="H75" s="65">
        <f t="shared" si="1"/>
        <v>1050426.9999999888</v>
      </c>
      <c r="I75" s="65">
        <v>1967058420</v>
      </c>
      <c r="J75" s="72"/>
      <c r="K75" s="72"/>
      <c r="L75" s="72"/>
    </row>
    <row r="76" spans="1:12">
      <c r="A76" s="43" t="s">
        <v>139</v>
      </c>
      <c r="B76" s="43" t="s">
        <v>47</v>
      </c>
      <c r="C76" s="43" t="s">
        <v>48</v>
      </c>
      <c r="D76" s="65">
        <v>1951655.8699999999</v>
      </c>
      <c r="E76" s="65">
        <f>VLOOKUP(B76,Secondary!$B:$F,5,0)</f>
        <v>3872699</v>
      </c>
      <c r="F76" s="65">
        <f>VLOOKUP(B76,Tertiary!$B:$E,4,0)</f>
        <v>4648911</v>
      </c>
      <c r="G76" s="65">
        <v>1685122.8700000006</v>
      </c>
      <c r="H76" s="65">
        <f t="shared" si="1"/>
        <v>509679.00000000047</v>
      </c>
      <c r="I76" s="65">
        <v>1912563005</v>
      </c>
      <c r="J76" s="72"/>
      <c r="K76" s="72"/>
      <c r="L76" s="72"/>
    </row>
    <row r="77" spans="1:12">
      <c r="A77" s="43" t="s">
        <v>139</v>
      </c>
      <c r="B77" s="43" t="s">
        <v>87</v>
      </c>
      <c r="C77" s="43" t="s">
        <v>134</v>
      </c>
      <c r="D77" s="65">
        <v>1707866.91</v>
      </c>
      <c r="E77" s="65">
        <f>VLOOKUP(B77,Secondary!$B:$F,5,0)</f>
        <v>4005254</v>
      </c>
      <c r="F77" s="65">
        <f>VLOOKUP(B77,Tertiary!$B:$E,4,0)</f>
        <v>4817456</v>
      </c>
      <c r="G77" s="65">
        <v>1641192.0100000009</v>
      </c>
      <c r="H77" s="65">
        <f t="shared" si="1"/>
        <v>745527.10000000079</v>
      </c>
      <c r="I77" s="65">
        <v>1908427128</v>
      </c>
      <c r="J77" s="72"/>
      <c r="K77" s="72"/>
      <c r="L77" s="72"/>
    </row>
    <row r="78" spans="1:12">
      <c r="A78" s="43" t="s">
        <v>139</v>
      </c>
      <c r="B78" s="43" t="s">
        <v>49</v>
      </c>
      <c r="C78" s="43" t="s">
        <v>50</v>
      </c>
      <c r="D78" s="65">
        <v>3871988.7399999984</v>
      </c>
      <c r="E78" s="65">
        <f>VLOOKUP(B78,Secondary!$B:$F,5,0)</f>
        <v>8029124</v>
      </c>
      <c r="F78" s="65">
        <f>VLOOKUP(B78,Tertiary!$B:$E,4,0)</f>
        <v>10184660</v>
      </c>
      <c r="G78" s="65">
        <v>3377080.7399999965</v>
      </c>
      <c r="H78" s="65">
        <f t="shared" si="1"/>
        <v>1660627.9999999981</v>
      </c>
      <c r="I78" s="65">
        <v>1915314419</v>
      </c>
      <c r="J78" s="72"/>
      <c r="K78" s="72"/>
      <c r="L78" s="72"/>
    </row>
    <row r="79" spans="1:12">
      <c r="A79" s="43" t="s">
        <v>139</v>
      </c>
      <c r="B79" s="43" t="s">
        <v>108</v>
      </c>
      <c r="C79" s="43" t="s">
        <v>109</v>
      </c>
      <c r="D79" s="65">
        <v>2714705.9399999995</v>
      </c>
      <c r="E79" s="65">
        <f>VLOOKUP(B79,Secondary!$B:$F,5,0)</f>
        <v>2554729</v>
      </c>
      <c r="F79" s="65">
        <f>VLOOKUP(B79,Tertiary!$B:$E,4,0)</f>
        <v>3507889</v>
      </c>
      <c r="G79" s="65">
        <v>2376492.9399999995</v>
      </c>
      <c r="H79" s="65">
        <f t="shared" si="1"/>
        <v>614947</v>
      </c>
      <c r="I79" s="65">
        <v>1902693299</v>
      </c>
      <c r="J79" s="72"/>
      <c r="K79" s="72"/>
      <c r="L79" s="72"/>
    </row>
    <row r="80" spans="1:12">
      <c r="A80" s="43" t="s">
        <v>139</v>
      </c>
      <c r="B80" s="43" t="s">
        <v>51</v>
      </c>
      <c r="C80" s="43" t="s">
        <v>107</v>
      </c>
      <c r="D80" s="65">
        <v>2025339.3300000015</v>
      </c>
      <c r="E80" s="65">
        <f>VLOOKUP(B80,Secondary!$B:$F,5,0)</f>
        <v>3050546</v>
      </c>
      <c r="F80" s="65">
        <f>VLOOKUP(B80,Tertiary!$B:$E,4,0)</f>
        <v>4090122</v>
      </c>
      <c r="G80" s="65">
        <v>1480748.3300000022</v>
      </c>
      <c r="H80" s="65">
        <f t="shared" si="1"/>
        <v>494985.00000000023</v>
      </c>
      <c r="I80" s="65">
        <v>1915296606</v>
      </c>
      <c r="J80" s="72"/>
      <c r="K80" s="72"/>
      <c r="L80" s="72"/>
    </row>
    <row r="81" spans="1:12">
      <c r="A81" s="43" t="s">
        <v>139</v>
      </c>
      <c r="B81" s="43" t="s">
        <v>52</v>
      </c>
      <c r="C81" s="43" t="s">
        <v>135</v>
      </c>
      <c r="D81" s="65">
        <v>4594480.650000006</v>
      </c>
      <c r="E81" s="65">
        <f>VLOOKUP(B81,Secondary!$B:$F,5,0)</f>
        <v>11656614</v>
      </c>
      <c r="F81" s="65">
        <f>VLOOKUP(B81,Tertiary!$B:$E,4,0)</f>
        <v>13922210</v>
      </c>
      <c r="G81" s="65">
        <v>4160187.4900000053</v>
      </c>
      <c r="H81" s="65">
        <f t="shared" si="1"/>
        <v>1831302.8399999994</v>
      </c>
      <c r="I81" s="65">
        <v>1915300105</v>
      </c>
      <c r="J81" s="72"/>
      <c r="K81" s="72"/>
      <c r="L81" s="72"/>
    </row>
    <row r="82" spans="1:12">
      <c r="A82" s="43" t="s">
        <v>139</v>
      </c>
      <c r="B82" s="43" t="s">
        <v>53</v>
      </c>
      <c r="C82" s="43" t="s">
        <v>136</v>
      </c>
      <c r="D82" s="65">
        <v>2495794.1300000031</v>
      </c>
      <c r="E82" s="65">
        <f>VLOOKUP(B82,Secondary!$B:$F,5,0)</f>
        <v>4214479</v>
      </c>
      <c r="F82" s="65">
        <f>VLOOKUP(B82,Tertiary!$B:$E,4,0)</f>
        <v>5221693</v>
      </c>
      <c r="G82" s="65">
        <v>2180694.6400000029</v>
      </c>
      <c r="H82" s="65">
        <f t="shared" si="1"/>
        <v>692114.51000000024</v>
      </c>
      <c r="I82" s="65">
        <v>1984224800</v>
      </c>
      <c r="J82" s="72"/>
      <c r="K82" s="72"/>
      <c r="L82" s="72"/>
    </row>
    <row r="83" spans="1:12">
      <c r="A83" s="43" t="s">
        <v>139</v>
      </c>
      <c r="B83" s="43" t="s">
        <v>114</v>
      </c>
      <c r="C83" s="43" t="s">
        <v>115</v>
      </c>
      <c r="D83" s="65">
        <v>1580361.5899999982</v>
      </c>
      <c r="E83" s="65">
        <f>VLOOKUP(B83,Secondary!$B:$F,5,0)</f>
        <v>2882085</v>
      </c>
      <c r="F83" s="65">
        <f>VLOOKUP(B83,Tertiary!$B:$E,4,0)</f>
        <v>3855442</v>
      </c>
      <c r="G83" s="65">
        <v>1961958.2399999984</v>
      </c>
      <c r="H83" s="65">
        <f t="shared" si="1"/>
        <v>1354953.6500000004</v>
      </c>
      <c r="I83" s="65">
        <v>1902695102</v>
      </c>
      <c r="J83" s="72"/>
      <c r="K83" s="72"/>
      <c r="L83" s="72"/>
    </row>
    <row r="84" spans="1:12">
      <c r="A84" s="43" t="s">
        <v>139</v>
      </c>
      <c r="B84" s="43" t="s">
        <v>54</v>
      </c>
      <c r="C84" s="43" t="s">
        <v>154</v>
      </c>
      <c r="D84" s="65">
        <v>2236542.1500000008</v>
      </c>
      <c r="E84" s="65">
        <f>VLOOKUP(B84,Secondary!$B:$F,5,0)</f>
        <v>2609208</v>
      </c>
      <c r="F84" s="65">
        <f>VLOOKUP(B84,Tertiary!$B:$E,4,0)</f>
        <v>3783749</v>
      </c>
      <c r="G84" s="65">
        <v>1663329.9500000011</v>
      </c>
      <c r="H84" s="65">
        <f t="shared" si="1"/>
        <v>601328.80000000075</v>
      </c>
      <c r="I84" s="65">
        <v>1984225056</v>
      </c>
      <c r="J84" s="72"/>
      <c r="K84" s="72"/>
      <c r="L84" s="72"/>
    </row>
    <row r="89" spans="1:12">
      <c r="E89" s="72"/>
    </row>
    <row r="91" spans="1:12">
      <c r="F91" s="72"/>
    </row>
    <row r="93" spans="1:12">
      <c r="E93" s="72"/>
    </row>
    <row r="94" spans="1:12">
      <c r="E94" s="72"/>
    </row>
  </sheetData>
  <autoFilter ref="A1:L84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T85"/>
  <sheetViews>
    <sheetView tabSelected="1" zoomScale="86" zoomScaleNormal="86" workbookViewId="0">
      <pane xSplit="2" ySplit="2" topLeftCell="C73" activePane="bottomRight" state="frozen"/>
      <selection pane="topRight" activeCell="C1" sqref="C1"/>
      <selection pane="bottomLeft" activeCell="A3" sqref="A3"/>
      <selection pane="bottomRight" activeCell="H96" sqref="H96"/>
    </sheetView>
  </sheetViews>
  <sheetFormatPr defaultRowHeight="12.75"/>
  <cols>
    <col min="1" max="1" width="12.85546875" style="2" bestFit="1" customWidth="1"/>
    <col min="2" max="2" width="14.5703125" style="2" bestFit="1" customWidth="1"/>
    <col min="3" max="3" width="30.140625" style="10" bestFit="1" customWidth="1"/>
    <col min="4" max="4" width="30.85546875" style="10" bestFit="1" customWidth="1"/>
    <col min="5" max="5" width="15.140625" style="1" bestFit="1" customWidth="1"/>
    <col min="6" max="6" width="18.7109375" style="1" customWidth="1"/>
    <col min="7" max="7" width="11" style="1" customWidth="1"/>
    <col min="8" max="8" width="19.28515625" style="1" customWidth="1"/>
    <col min="9" max="9" width="13.5703125" style="1" customWidth="1"/>
    <col min="10" max="10" width="10.140625" style="17" customWidth="1"/>
    <col min="11" max="11" width="14.42578125" style="2" bestFit="1" customWidth="1"/>
    <col min="12" max="13" width="14.42578125" style="1" bestFit="1" customWidth="1"/>
    <col min="14" max="14" width="16.28515625" style="1" customWidth="1"/>
    <col min="15" max="15" width="14.42578125" style="1" customWidth="1"/>
    <col min="16" max="16" width="20.28515625" style="17" bestFit="1" customWidth="1"/>
    <col min="17" max="17" width="18.42578125" style="1" customWidth="1"/>
    <col min="18" max="18" width="11.140625" style="17" customWidth="1"/>
    <col min="19" max="16384" width="9.140625" style="1"/>
  </cols>
  <sheetData>
    <row r="1" spans="1:20">
      <c r="A1" s="12" t="s">
        <v>31</v>
      </c>
    </row>
    <row r="2" spans="1:20" s="2" customFormat="1" ht="27.75" customHeight="1">
      <c r="A2" s="3" t="s">
        <v>2</v>
      </c>
      <c r="B2" s="3" t="s">
        <v>0</v>
      </c>
      <c r="C2" s="3" t="s">
        <v>1</v>
      </c>
      <c r="D2" s="3" t="s">
        <v>236</v>
      </c>
      <c r="E2" s="4" t="s">
        <v>93</v>
      </c>
      <c r="F2" s="3" t="s">
        <v>4</v>
      </c>
      <c r="G2" s="3" t="s">
        <v>3</v>
      </c>
      <c r="H2" s="3" t="s">
        <v>26</v>
      </c>
      <c r="I2" s="3" t="s">
        <v>5</v>
      </c>
      <c r="J2" s="3" t="s">
        <v>113</v>
      </c>
      <c r="K2" s="3" t="s">
        <v>65</v>
      </c>
      <c r="L2" s="3" t="s">
        <v>63</v>
      </c>
      <c r="M2" s="3" t="s">
        <v>64</v>
      </c>
      <c r="N2" s="4" t="s">
        <v>325</v>
      </c>
      <c r="O2" s="3" t="s">
        <v>326</v>
      </c>
      <c r="P2" s="4" t="s">
        <v>342</v>
      </c>
      <c r="Q2" s="69" t="s">
        <v>303</v>
      </c>
      <c r="R2" s="4" t="s">
        <v>304</v>
      </c>
    </row>
    <row r="3" spans="1:20">
      <c r="A3" s="43" t="s">
        <v>27</v>
      </c>
      <c r="B3" s="43" t="s">
        <v>146</v>
      </c>
      <c r="C3" s="43" t="s">
        <v>148</v>
      </c>
      <c r="D3" s="43" t="s">
        <v>237</v>
      </c>
      <c r="E3" s="6">
        <v>8</v>
      </c>
      <c r="F3" s="85">
        <v>713.04836873351894</v>
      </c>
      <c r="G3" s="6">
        <v>556</v>
      </c>
      <c r="H3" s="20">
        <f t="shared" ref="H3:H45" si="0">G3/F3</f>
        <v>0.77975074957052293</v>
      </c>
      <c r="I3" s="14">
        <f ca="1">'At a Glance'!$R$2/'At a Glance'!$R$7</f>
        <v>0.77419354838709675</v>
      </c>
      <c r="J3" s="6">
        <v>633</v>
      </c>
      <c r="K3" s="20">
        <f t="shared" ref="K3:K44" si="1">(G3-J3)/J3</f>
        <v>-0.12164296998420221</v>
      </c>
      <c r="L3" s="27">
        <f ca="1">G3/'At a Glance'!$R$2</f>
        <v>23.166666666666668</v>
      </c>
      <c r="M3" s="6">
        <f ca="1">(F3-G3)/'At a Glance'!$R$9</f>
        <v>22.435481247645562</v>
      </c>
      <c r="N3" s="42">
        <f ca="1">L3*'At a Glance'!$R$7</f>
        <v>718.16666666666674</v>
      </c>
      <c r="O3" s="86">
        <f ca="1">N3/F3</f>
        <v>1.0071780515285922</v>
      </c>
      <c r="P3" s="71">
        <v>545</v>
      </c>
      <c r="Q3" s="66">
        <f t="shared" ref="Q3:Q45" si="2">P3/G3</f>
        <v>0.98021582733812951</v>
      </c>
      <c r="R3" s="70">
        <f>IF(G3-P3&lt;=0,"",G3-P3)</f>
        <v>11</v>
      </c>
      <c r="S3" s="33"/>
      <c r="T3" s="33"/>
    </row>
    <row r="4" spans="1:20">
      <c r="A4" s="43" t="s">
        <v>27</v>
      </c>
      <c r="B4" s="43" t="s">
        <v>323</v>
      </c>
      <c r="C4" s="43" t="s">
        <v>324</v>
      </c>
      <c r="D4" s="43" t="s">
        <v>237</v>
      </c>
      <c r="E4" s="32">
        <v>75</v>
      </c>
      <c r="F4" s="85">
        <v>1951</v>
      </c>
      <c r="G4" s="32">
        <v>1717</v>
      </c>
      <c r="H4" s="20">
        <f t="shared" si="0"/>
        <v>0.88006150691952845</v>
      </c>
      <c r="I4" s="14">
        <f ca="1">'At a Glance'!$R$2/'At a Glance'!$R$7</f>
        <v>0.77419354838709675</v>
      </c>
      <c r="J4" s="32">
        <v>1817</v>
      </c>
      <c r="K4" s="20">
        <f t="shared" si="1"/>
        <v>-5.5035773252614197E-2</v>
      </c>
      <c r="L4" s="27">
        <f ca="1">G4/'At a Glance'!$R$2</f>
        <v>71.541666666666671</v>
      </c>
      <c r="M4" s="32">
        <f ca="1">(F4-G4)/'At a Glance'!$R$9</f>
        <v>33.428571428571431</v>
      </c>
      <c r="N4" s="42">
        <f ca="1">L4*'At a Glance'!$R$7</f>
        <v>2217.791666666667</v>
      </c>
      <c r="O4" s="86">
        <f t="shared" ref="O4:O70" ca="1" si="3">N4/F4</f>
        <v>1.136746113104391</v>
      </c>
      <c r="P4" s="71">
        <v>1643</v>
      </c>
      <c r="Q4" s="66">
        <f t="shared" si="2"/>
        <v>0.95690157251019214</v>
      </c>
      <c r="R4" s="70">
        <f t="shared" ref="R4:R72" si="4">IF(G4-P4&lt;=0,"",G4-P4)</f>
        <v>74</v>
      </c>
      <c r="S4" s="33"/>
      <c r="T4" s="33"/>
    </row>
    <row r="5" spans="1:20">
      <c r="A5" s="43" t="s">
        <v>27</v>
      </c>
      <c r="B5" s="43" t="s">
        <v>32</v>
      </c>
      <c r="C5" s="43" t="s">
        <v>33</v>
      </c>
      <c r="D5" s="43" t="s">
        <v>238</v>
      </c>
      <c r="E5" s="32">
        <v>13</v>
      </c>
      <c r="F5" s="85">
        <v>816.8190130961957</v>
      </c>
      <c r="G5" s="32">
        <v>586</v>
      </c>
      <c r="H5" s="20">
        <f t="shared" si="0"/>
        <v>0.71741718863611659</v>
      </c>
      <c r="I5" s="14">
        <f ca="1">'At a Glance'!$R$2/'At a Glance'!$R$7</f>
        <v>0.77419354838709675</v>
      </c>
      <c r="J5" s="32">
        <v>576</v>
      </c>
      <c r="K5" s="20">
        <f t="shared" si="1"/>
        <v>1.7361111111111112E-2</v>
      </c>
      <c r="L5" s="27">
        <f ca="1">G5/'At a Glance'!$R$2</f>
        <v>24.416666666666668</v>
      </c>
      <c r="M5" s="32">
        <f ca="1">(F5-G5)/'At a Glance'!$R$9</f>
        <v>32.974144728027959</v>
      </c>
      <c r="N5" s="42">
        <f ca="1">L5*'At a Glance'!$R$7</f>
        <v>756.91666666666674</v>
      </c>
      <c r="O5" s="86">
        <f t="shared" ca="1" si="3"/>
        <v>0.92666386865498396</v>
      </c>
      <c r="P5" s="71">
        <v>574</v>
      </c>
      <c r="Q5" s="66">
        <f t="shared" si="2"/>
        <v>0.97952218430034133</v>
      </c>
      <c r="R5" s="70">
        <f t="shared" si="4"/>
        <v>12</v>
      </c>
      <c r="S5" s="33"/>
      <c r="T5" s="33"/>
    </row>
    <row r="6" spans="1:20">
      <c r="A6" s="43" t="s">
        <v>27</v>
      </c>
      <c r="B6" s="43" t="s">
        <v>34</v>
      </c>
      <c r="C6" s="43" t="s">
        <v>35</v>
      </c>
      <c r="D6" s="43" t="s">
        <v>239</v>
      </c>
      <c r="E6" s="32">
        <v>92</v>
      </c>
      <c r="F6" s="85">
        <v>2912.4837488312478</v>
      </c>
      <c r="G6" s="32">
        <v>2246</v>
      </c>
      <c r="H6" s="20">
        <f t="shared" si="0"/>
        <v>0.77116310121946552</v>
      </c>
      <c r="I6" s="14">
        <f ca="1">'At a Glance'!$R$2/'At a Glance'!$R$7</f>
        <v>0.77419354838709675</v>
      </c>
      <c r="J6" s="32">
        <v>2715</v>
      </c>
      <c r="K6" s="20">
        <f t="shared" si="1"/>
        <v>-0.172744014732965</v>
      </c>
      <c r="L6" s="27">
        <f ca="1">G6/'At a Glance'!$R$2</f>
        <v>93.583333333333329</v>
      </c>
      <c r="M6" s="32">
        <f ca="1">(F6-G6)/'At a Glance'!$R$9</f>
        <v>95.211964118749691</v>
      </c>
      <c r="N6" s="42">
        <f ca="1">L6*'At a Glance'!$R$7</f>
        <v>2901.083333333333</v>
      </c>
      <c r="O6" s="86">
        <f t="shared" ca="1" si="3"/>
        <v>0.99608567240847623</v>
      </c>
      <c r="P6" s="71">
        <v>2150</v>
      </c>
      <c r="Q6" s="66">
        <f t="shared" si="2"/>
        <v>0.95725734639358862</v>
      </c>
      <c r="R6" s="70">
        <f t="shared" si="4"/>
        <v>96</v>
      </c>
      <c r="S6" s="33"/>
      <c r="T6" s="33"/>
    </row>
    <row r="7" spans="1:20">
      <c r="A7" s="43" t="s">
        <v>27</v>
      </c>
      <c r="B7" s="43" t="s">
        <v>110</v>
      </c>
      <c r="C7" s="43" t="s">
        <v>111</v>
      </c>
      <c r="D7" s="43" t="s">
        <v>239</v>
      </c>
      <c r="E7" s="32">
        <v>36</v>
      </c>
      <c r="F7" s="85">
        <v>865.2528745616944</v>
      </c>
      <c r="G7" s="32">
        <v>687</v>
      </c>
      <c r="H7" s="20">
        <f t="shared" si="0"/>
        <v>0.79398753843841219</v>
      </c>
      <c r="I7" s="14">
        <f ca="1">'At a Glance'!$R$2/'At a Glance'!$R$7</f>
        <v>0.77419354838709675</v>
      </c>
      <c r="J7" s="32">
        <v>671</v>
      </c>
      <c r="K7" s="20">
        <f t="shared" si="1"/>
        <v>2.3845007451564829E-2</v>
      </c>
      <c r="L7" s="27">
        <f ca="1">G7/'At a Glance'!$R$2</f>
        <v>28.625</v>
      </c>
      <c r="M7" s="32">
        <f ca="1">(F7-G7)/'At a Glance'!$R$9</f>
        <v>25.464696365956343</v>
      </c>
      <c r="N7" s="42">
        <f ca="1">L7*'At a Glance'!$R$7</f>
        <v>887.375</v>
      </c>
      <c r="O7" s="86">
        <f t="shared" ca="1" si="3"/>
        <v>1.0255672371496158</v>
      </c>
      <c r="P7" s="71">
        <v>638</v>
      </c>
      <c r="Q7" s="66">
        <f t="shared" si="2"/>
        <v>0.92867540029112083</v>
      </c>
      <c r="R7" s="70">
        <f t="shared" si="4"/>
        <v>49</v>
      </c>
      <c r="S7" s="33"/>
      <c r="T7" s="33"/>
    </row>
    <row r="8" spans="1:20">
      <c r="A8" s="43" t="s">
        <v>27</v>
      </c>
      <c r="B8" s="43" t="s">
        <v>156</v>
      </c>
      <c r="C8" s="43" t="s">
        <v>157</v>
      </c>
      <c r="D8" s="43" t="s">
        <v>238</v>
      </c>
      <c r="E8" s="32">
        <v>88</v>
      </c>
      <c r="F8" s="85">
        <v>1910.6865571417452</v>
      </c>
      <c r="G8" s="32">
        <v>1449</v>
      </c>
      <c r="H8" s="20">
        <f t="shared" si="0"/>
        <v>0.75836614571026428</v>
      </c>
      <c r="I8" s="14">
        <f ca="1">'At a Glance'!$R$2/'At a Glance'!$R$7</f>
        <v>0.77419354838709675</v>
      </c>
      <c r="J8" s="32">
        <v>1313</v>
      </c>
      <c r="K8" s="20">
        <f t="shared" si="1"/>
        <v>0.10357958872810358</v>
      </c>
      <c r="L8" s="27">
        <f ca="1">G8/'At a Glance'!$R$2</f>
        <v>60.375</v>
      </c>
      <c r="M8" s="32">
        <f ca="1">(F8-G8)/'At a Glance'!$R$9</f>
        <v>65.955222448820749</v>
      </c>
      <c r="N8" s="42">
        <f ca="1">L8*'At a Glance'!$R$7</f>
        <v>1871.625</v>
      </c>
      <c r="O8" s="86">
        <f t="shared" ca="1" si="3"/>
        <v>0.97955627154242475</v>
      </c>
      <c r="P8" s="71">
        <v>1344</v>
      </c>
      <c r="Q8" s="66">
        <f t="shared" si="2"/>
        <v>0.92753623188405798</v>
      </c>
      <c r="R8" s="70">
        <f t="shared" si="4"/>
        <v>105</v>
      </c>
      <c r="S8" s="33"/>
      <c r="T8" s="33"/>
    </row>
    <row r="9" spans="1:20">
      <c r="A9" s="43" t="s">
        <v>27</v>
      </c>
      <c r="B9" s="43" t="s">
        <v>162</v>
      </c>
      <c r="C9" s="43" t="s">
        <v>163</v>
      </c>
      <c r="D9" s="43" t="s">
        <v>240</v>
      </c>
      <c r="E9" s="32">
        <v>217</v>
      </c>
      <c r="F9" s="85">
        <v>6455.9377344045579</v>
      </c>
      <c r="G9" s="32">
        <v>4852</v>
      </c>
      <c r="H9" s="20">
        <f t="shared" si="0"/>
        <v>0.75155619518184658</v>
      </c>
      <c r="I9" s="14">
        <f ca="1">'At a Glance'!$R$2/'At a Glance'!$R$7</f>
        <v>0.77419354838709675</v>
      </c>
      <c r="J9" s="32">
        <v>4743</v>
      </c>
      <c r="K9" s="20">
        <f t="shared" si="1"/>
        <v>2.2981235504954671E-2</v>
      </c>
      <c r="L9" s="27">
        <f ca="1">G9/'At a Glance'!$R$2</f>
        <v>202.16666666666666</v>
      </c>
      <c r="M9" s="32">
        <f ca="1">(F9-G9)/'At a Glance'!$R$9</f>
        <v>229.13396205779398</v>
      </c>
      <c r="N9" s="42">
        <f ca="1">L9*'At a Glance'!$R$7</f>
        <v>6267.1666666666661</v>
      </c>
      <c r="O9" s="86">
        <f t="shared" ca="1" si="3"/>
        <v>0.97076008544321835</v>
      </c>
      <c r="P9" s="71">
        <v>4639</v>
      </c>
      <c r="Q9" s="66">
        <f t="shared" si="2"/>
        <v>0.95610057708161578</v>
      </c>
      <c r="R9" s="70">
        <f t="shared" si="4"/>
        <v>213</v>
      </c>
      <c r="S9" s="33"/>
      <c r="T9" s="33"/>
    </row>
    <row r="10" spans="1:20">
      <c r="A10" s="43" t="s">
        <v>27</v>
      </c>
      <c r="B10" s="43" t="s">
        <v>226</v>
      </c>
      <c r="C10" s="43" t="s">
        <v>227</v>
      </c>
      <c r="D10" s="43" t="s">
        <v>241</v>
      </c>
      <c r="E10" s="32">
        <v>193</v>
      </c>
      <c r="F10" s="85">
        <v>3193</v>
      </c>
      <c r="G10" s="32">
        <v>2640</v>
      </c>
      <c r="H10" s="20">
        <f t="shared" si="0"/>
        <v>0.82680864390854991</v>
      </c>
      <c r="I10" s="14">
        <f ca="1">'At a Glance'!$R$2/'At a Glance'!$R$7</f>
        <v>0.77419354838709675</v>
      </c>
      <c r="J10" s="32">
        <v>2396</v>
      </c>
      <c r="K10" s="20">
        <f t="shared" si="1"/>
        <v>0.1018363939899833</v>
      </c>
      <c r="L10" s="27">
        <f ca="1">G10/'At a Glance'!$R$2</f>
        <v>110</v>
      </c>
      <c r="M10" s="32">
        <f ca="1">(F10-G10)/'At a Glance'!$R$9</f>
        <v>79</v>
      </c>
      <c r="N10" s="42">
        <f ca="1">L10*'At a Glance'!$R$7</f>
        <v>3410</v>
      </c>
      <c r="O10" s="86">
        <f t="shared" ca="1" si="3"/>
        <v>1.0679611650485437</v>
      </c>
      <c r="P10" s="71">
        <v>2446</v>
      </c>
      <c r="Q10" s="66">
        <f t="shared" si="2"/>
        <v>0.92651515151515151</v>
      </c>
      <c r="R10" s="70">
        <f t="shared" si="4"/>
        <v>194</v>
      </c>
      <c r="S10" s="33"/>
      <c r="T10" s="33"/>
    </row>
    <row r="11" spans="1:20">
      <c r="A11" s="43" t="s">
        <v>27</v>
      </c>
      <c r="B11" s="43" t="s">
        <v>173</v>
      </c>
      <c r="C11" s="43" t="s">
        <v>174</v>
      </c>
      <c r="D11" s="43" t="s">
        <v>242</v>
      </c>
      <c r="E11" s="32">
        <v>132</v>
      </c>
      <c r="F11" s="85">
        <v>2976.9343900607205</v>
      </c>
      <c r="G11" s="32">
        <v>2291</v>
      </c>
      <c r="H11" s="20">
        <f t="shared" si="0"/>
        <v>0.76958363867511048</v>
      </c>
      <c r="I11" s="14">
        <f ca="1">'At a Glance'!$R$2/'At a Glance'!$R$7</f>
        <v>0.77419354838709675</v>
      </c>
      <c r="J11" s="32">
        <v>2148</v>
      </c>
      <c r="K11" s="20">
        <f t="shared" si="1"/>
        <v>6.6573556797020483E-2</v>
      </c>
      <c r="L11" s="27">
        <f ca="1">G11/'At a Glance'!$R$2</f>
        <v>95.458333333333329</v>
      </c>
      <c r="M11" s="32">
        <f ca="1">(F11-G11)/'At a Glance'!$R$9</f>
        <v>97.990627151531498</v>
      </c>
      <c r="N11" s="42">
        <f ca="1">L11*'At a Glance'!$R$7</f>
        <v>2959.208333333333</v>
      </c>
      <c r="O11" s="86">
        <f t="shared" ca="1" si="3"/>
        <v>0.99404553328868428</v>
      </c>
      <c r="P11" s="71">
        <v>2167</v>
      </c>
      <c r="Q11" s="66">
        <f t="shared" si="2"/>
        <v>0.94587516368398084</v>
      </c>
      <c r="R11" s="70">
        <f t="shared" si="4"/>
        <v>124</v>
      </c>
      <c r="S11" s="33"/>
      <c r="T11" s="33"/>
    </row>
    <row r="12" spans="1:20">
      <c r="A12" s="43" t="s">
        <v>27</v>
      </c>
      <c r="B12" s="43" t="s">
        <v>36</v>
      </c>
      <c r="C12" s="43" t="s">
        <v>37</v>
      </c>
      <c r="D12" s="43" t="s">
        <v>243</v>
      </c>
      <c r="E12" s="32">
        <v>64</v>
      </c>
      <c r="F12" s="85">
        <v>2808.4548781211483</v>
      </c>
      <c r="G12" s="32">
        <v>2007</v>
      </c>
      <c r="H12" s="20">
        <f t="shared" si="0"/>
        <v>0.71462782458612251</v>
      </c>
      <c r="I12" s="14">
        <f ca="1">'At a Glance'!$R$2/'At a Glance'!$R$7</f>
        <v>0.77419354838709675</v>
      </c>
      <c r="J12" s="32">
        <v>1761</v>
      </c>
      <c r="K12" s="20">
        <f t="shared" si="1"/>
        <v>0.13969335604770017</v>
      </c>
      <c r="L12" s="27">
        <f ca="1">G12/'At a Glance'!$R$2</f>
        <v>83.625</v>
      </c>
      <c r="M12" s="32">
        <f ca="1">(F12-G12)/'At a Glance'!$R$9</f>
        <v>114.49355401730691</v>
      </c>
      <c r="N12" s="42">
        <f ca="1">L12*'At a Glance'!$R$7</f>
        <v>2592.375</v>
      </c>
      <c r="O12" s="86">
        <f t="shared" ca="1" si="3"/>
        <v>0.92306094009040818</v>
      </c>
      <c r="P12" s="71">
        <v>1947</v>
      </c>
      <c r="Q12" s="66">
        <f t="shared" si="2"/>
        <v>0.97010463378176381</v>
      </c>
      <c r="R12" s="70">
        <f t="shared" si="4"/>
        <v>60</v>
      </c>
      <c r="S12" s="33"/>
      <c r="T12" s="33"/>
    </row>
    <row r="13" spans="1:20">
      <c r="A13" s="43" t="s">
        <v>27</v>
      </c>
      <c r="B13" s="43" t="s">
        <v>194</v>
      </c>
      <c r="C13" s="43" t="s">
        <v>195</v>
      </c>
      <c r="D13" s="43" t="s">
        <v>244</v>
      </c>
      <c r="E13" s="32">
        <v>88</v>
      </c>
      <c r="F13" s="85">
        <v>3183.9095956371166</v>
      </c>
      <c r="G13" s="32">
        <v>2453</v>
      </c>
      <c r="H13" s="20">
        <f t="shared" si="0"/>
        <v>0.77043644812067669</v>
      </c>
      <c r="I13" s="14">
        <f ca="1">'At a Glance'!$R$2/'At a Glance'!$R$7</f>
        <v>0.77419354838709675</v>
      </c>
      <c r="J13" s="32">
        <v>2479</v>
      </c>
      <c r="K13" s="20">
        <f t="shared" si="1"/>
        <v>-1.0488100040338847E-2</v>
      </c>
      <c r="L13" s="27">
        <f ca="1">G13/'At a Glance'!$R$2</f>
        <v>102.20833333333333</v>
      </c>
      <c r="M13" s="32">
        <f ca="1">(F13-G13)/'At a Glance'!$R$9</f>
        <v>104.41565651958808</v>
      </c>
      <c r="N13" s="42">
        <f ca="1">L13*'At a Glance'!$R$7</f>
        <v>3168.458333333333</v>
      </c>
      <c r="O13" s="86">
        <f t="shared" ca="1" si="3"/>
        <v>0.99514707882254061</v>
      </c>
      <c r="P13" s="71">
        <v>2366</v>
      </c>
      <c r="Q13" s="66">
        <f t="shared" si="2"/>
        <v>0.96453322462291069</v>
      </c>
      <c r="R13" s="70">
        <f t="shared" si="4"/>
        <v>87</v>
      </c>
      <c r="S13" s="33"/>
      <c r="T13" s="33"/>
    </row>
    <row r="14" spans="1:20">
      <c r="A14" s="43" t="s">
        <v>27</v>
      </c>
      <c r="B14" s="43" t="s">
        <v>38</v>
      </c>
      <c r="C14" s="43" t="s">
        <v>39</v>
      </c>
      <c r="D14" s="43" t="s">
        <v>245</v>
      </c>
      <c r="E14" s="32">
        <v>60</v>
      </c>
      <c r="F14" s="85">
        <v>2548.4577208068154</v>
      </c>
      <c r="G14" s="32">
        <v>1930</v>
      </c>
      <c r="H14" s="20">
        <f t="shared" si="0"/>
        <v>0.75732078434833994</v>
      </c>
      <c r="I14" s="14">
        <f ca="1">'At a Glance'!$R$2/'At a Glance'!$R$7</f>
        <v>0.77419354838709675</v>
      </c>
      <c r="J14" s="32">
        <v>1817</v>
      </c>
      <c r="K14" s="20">
        <f t="shared" si="1"/>
        <v>6.2190423775454043E-2</v>
      </c>
      <c r="L14" s="27">
        <f ca="1">G14/'At a Glance'!$R$2</f>
        <v>80.416666666666671</v>
      </c>
      <c r="M14" s="32">
        <f ca="1">(F14-G14)/'At a Glance'!$R$9</f>
        <v>88.351102972402188</v>
      </c>
      <c r="N14" s="42">
        <f ca="1">L14*'At a Glance'!$R$7</f>
        <v>2492.916666666667</v>
      </c>
      <c r="O14" s="86">
        <f t="shared" ca="1" si="3"/>
        <v>0.97820601311660582</v>
      </c>
      <c r="P14" s="71">
        <v>1903</v>
      </c>
      <c r="Q14" s="66">
        <f t="shared" si="2"/>
        <v>0.98601036269430054</v>
      </c>
      <c r="R14" s="70">
        <f t="shared" si="4"/>
        <v>27</v>
      </c>
      <c r="S14" s="33"/>
      <c r="T14" s="33"/>
    </row>
    <row r="15" spans="1:20">
      <c r="A15" s="43" t="s">
        <v>27</v>
      </c>
      <c r="B15" s="43" t="s">
        <v>88</v>
      </c>
      <c r="C15" s="43" t="s">
        <v>117</v>
      </c>
      <c r="D15" s="43" t="s">
        <v>246</v>
      </c>
      <c r="E15" s="32">
        <v>58</v>
      </c>
      <c r="F15" s="85">
        <v>1943</v>
      </c>
      <c r="G15" s="32">
        <v>1534</v>
      </c>
      <c r="H15" s="20">
        <f t="shared" si="0"/>
        <v>0.7895007720020587</v>
      </c>
      <c r="I15" s="14">
        <f ca="1">'At a Glance'!$R$2/'At a Glance'!$R$7</f>
        <v>0.77419354838709675</v>
      </c>
      <c r="J15" s="32">
        <v>1473</v>
      </c>
      <c r="K15" s="20">
        <f t="shared" si="1"/>
        <v>4.1412084181941616E-2</v>
      </c>
      <c r="L15" s="27">
        <f ca="1">G15/'At a Glance'!$R$2</f>
        <v>63.916666666666664</v>
      </c>
      <c r="M15" s="32">
        <f ca="1">(F15-G15)/'At a Glance'!$R$9</f>
        <v>58.428571428571431</v>
      </c>
      <c r="N15" s="42">
        <f ca="1">L15*'At a Glance'!$R$7</f>
        <v>1981.4166666666665</v>
      </c>
      <c r="O15" s="86">
        <f t="shared" ca="1" si="3"/>
        <v>1.0197718305026591</v>
      </c>
      <c r="P15" s="71">
        <v>1476</v>
      </c>
      <c r="Q15" s="66">
        <f t="shared" si="2"/>
        <v>0.96219035202086045</v>
      </c>
      <c r="R15" s="70">
        <f t="shared" si="4"/>
        <v>58</v>
      </c>
      <c r="S15" s="33"/>
      <c r="T15" s="33"/>
    </row>
    <row r="16" spans="1:20">
      <c r="A16" s="43" t="s">
        <v>137</v>
      </c>
      <c r="B16" s="43" t="s">
        <v>118</v>
      </c>
      <c r="C16" s="43" t="s">
        <v>119</v>
      </c>
      <c r="D16" s="43" t="s">
        <v>247</v>
      </c>
      <c r="E16" s="32">
        <v>272</v>
      </c>
      <c r="F16" s="32">
        <v>7891.0393645220147</v>
      </c>
      <c r="G16" s="32">
        <v>6034</v>
      </c>
      <c r="H16" s="20">
        <f t="shared" si="0"/>
        <v>0.7646647952522917</v>
      </c>
      <c r="I16" s="14">
        <f ca="1">'At a Glance'!$R$2/'At a Glance'!$R$7</f>
        <v>0.77419354838709675</v>
      </c>
      <c r="J16" s="32">
        <v>5835</v>
      </c>
      <c r="K16" s="20">
        <f t="shared" si="1"/>
        <v>3.4104541559554412E-2</v>
      </c>
      <c r="L16" s="27">
        <f ca="1">G16/'At a Glance'!$R$2</f>
        <v>251.41666666666666</v>
      </c>
      <c r="M16" s="32">
        <f ca="1">(F16-G16)/'At a Glance'!$R$9</f>
        <v>265.29133778885927</v>
      </c>
      <c r="N16" s="42">
        <f ca="1">L16*'At a Glance'!$R$7</f>
        <v>7793.9166666666661</v>
      </c>
      <c r="O16" s="86">
        <f t="shared" ca="1" si="3"/>
        <v>0.98769202720087668</v>
      </c>
      <c r="P16" s="71">
        <v>5759</v>
      </c>
      <c r="Q16" s="66">
        <f t="shared" si="2"/>
        <v>0.95442492542260526</v>
      </c>
      <c r="R16" s="70">
        <f t="shared" si="4"/>
        <v>275</v>
      </c>
      <c r="S16" s="33"/>
      <c r="T16" s="33"/>
    </row>
    <row r="17" spans="1:20">
      <c r="A17" s="43" t="s">
        <v>137</v>
      </c>
      <c r="B17" s="43" t="s">
        <v>120</v>
      </c>
      <c r="C17" s="43" t="s">
        <v>121</v>
      </c>
      <c r="D17" s="43" t="s">
        <v>248</v>
      </c>
      <c r="E17" s="32">
        <v>111</v>
      </c>
      <c r="F17" s="32">
        <v>3386.5051104455692</v>
      </c>
      <c r="G17" s="32">
        <v>2688</v>
      </c>
      <c r="H17" s="20">
        <f t="shared" si="0"/>
        <v>0.79373865159953483</v>
      </c>
      <c r="I17" s="14">
        <f ca="1">'At a Glance'!$R$2/'At a Glance'!$R$7</f>
        <v>0.77419354838709675</v>
      </c>
      <c r="J17" s="32">
        <v>2392</v>
      </c>
      <c r="K17" s="20">
        <f t="shared" si="1"/>
        <v>0.12374581939799331</v>
      </c>
      <c r="L17" s="27">
        <f ca="1">G17/'At a Glance'!$R$2</f>
        <v>112</v>
      </c>
      <c r="M17" s="32">
        <f ca="1">(F17-G17)/'At a Glance'!$R$9</f>
        <v>99.786444349367031</v>
      </c>
      <c r="N17" s="42">
        <f ca="1">L17*'At a Glance'!$R$7</f>
        <v>3472</v>
      </c>
      <c r="O17" s="86">
        <f t="shared" ca="1" si="3"/>
        <v>1.0252457583160659</v>
      </c>
      <c r="P17" s="71">
        <v>2564</v>
      </c>
      <c r="Q17" s="66">
        <f t="shared" si="2"/>
        <v>0.95386904761904767</v>
      </c>
      <c r="R17" s="70">
        <f t="shared" si="4"/>
        <v>124</v>
      </c>
      <c r="S17" s="33"/>
      <c r="T17" s="33"/>
    </row>
    <row r="18" spans="1:20">
      <c r="A18" s="43" t="s">
        <v>137</v>
      </c>
      <c r="B18" s="43" t="s">
        <v>122</v>
      </c>
      <c r="C18" s="43" t="s">
        <v>123</v>
      </c>
      <c r="D18" s="43" t="s">
        <v>249</v>
      </c>
      <c r="E18" s="32">
        <v>181</v>
      </c>
      <c r="F18" s="32">
        <v>6112.330082779672</v>
      </c>
      <c r="G18" s="32">
        <v>3872</v>
      </c>
      <c r="H18" s="20">
        <f t="shared" si="0"/>
        <v>0.6334736422217484</v>
      </c>
      <c r="I18" s="14">
        <f ca="1">'At a Glance'!$R$2/'At a Glance'!$R$7</f>
        <v>0.77419354838709675</v>
      </c>
      <c r="J18" s="32">
        <v>2858</v>
      </c>
      <c r="K18" s="20">
        <f t="shared" si="1"/>
        <v>0.35479356193142059</v>
      </c>
      <c r="L18" s="27">
        <f ca="1">G18/'At a Glance'!$R$2</f>
        <v>161.33333333333334</v>
      </c>
      <c r="M18" s="32">
        <f ca="1">(F18-G18)/'At a Glance'!$R$9</f>
        <v>320.04715468281029</v>
      </c>
      <c r="N18" s="42">
        <f ca="1">L18*'At a Glance'!$R$7</f>
        <v>5001.3333333333339</v>
      </c>
      <c r="O18" s="86">
        <f t="shared" ca="1" si="3"/>
        <v>0.81823678786975851</v>
      </c>
      <c r="P18" s="71">
        <v>3690</v>
      </c>
      <c r="Q18" s="66">
        <f t="shared" si="2"/>
        <v>0.95299586776859502</v>
      </c>
      <c r="R18" s="70">
        <f t="shared" si="4"/>
        <v>182</v>
      </c>
      <c r="S18" s="33"/>
      <c r="T18" s="33"/>
    </row>
    <row r="19" spans="1:20">
      <c r="A19" s="43" t="s">
        <v>137</v>
      </c>
      <c r="B19" s="43" t="s">
        <v>309</v>
      </c>
      <c r="C19" s="43" t="s">
        <v>310</v>
      </c>
      <c r="D19" s="43" t="s">
        <v>249</v>
      </c>
      <c r="E19" s="32">
        <v>173</v>
      </c>
      <c r="F19" s="32">
        <v>2894.111422607778</v>
      </c>
      <c r="G19" s="32">
        <v>2372</v>
      </c>
      <c r="H19" s="20">
        <f t="shared" ref="H19" si="5">G19/F19</f>
        <v>0.81959525865893501</v>
      </c>
      <c r="I19" s="14">
        <f ca="1">'At a Glance'!$R$2/'At a Glance'!$R$7</f>
        <v>0.77419354838709675</v>
      </c>
      <c r="J19" s="32">
        <v>2276</v>
      </c>
      <c r="K19" s="20">
        <f t="shared" ref="K19" si="6">(G19-J19)/J19</f>
        <v>4.21792618629174E-2</v>
      </c>
      <c r="L19" s="27">
        <f ca="1">G19/'At a Glance'!$R$2</f>
        <v>98.833333333333329</v>
      </c>
      <c r="M19" s="32">
        <f ca="1">(F19-G19)/'At a Glance'!$R$9</f>
        <v>74.58734608682542</v>
      </c>
      <c r="N19" s="42">
        <f ca="1">L19*'At a Glance'!$R$7</f>
        <v>3063.833333333333</v>
      </c>
      <c r="O19" s="86">
        <f t="shared" ca="1" si="3"/>
        <v>1.058643875767791</v>
      </c>
      <c r="P19" s="71">
        <v>2199</v>
      </c>
      <c r="Q19" s="66">
        <f t="shared" ref="Q19" si="7">P19/G19</f>
        <v>0.92706576728499157</v>
      </c>
      <c r="R19" s="70">
        <f t="shared" ref="R19" si="8">IF(G19-P19&lt;=0,"",G19-P19)</f>
        <v>173</v>
      </c>
      <c r="S19" s="33"/>
      <c r="T19" s="33"/>
    </row>
    <row r="20" spans="1:20">
      <c r="A20" s="43" t="s">
        <v>137</v>
      </c>
      <c r="B20" s="43" t="s">
        <v>124</v>
      </c>
      <c r="C20" s="43" t="s">
        <v>149</v>
      </c>
      <c r="D20" s="43" t="s">
        <v>250</v>
      </c>
      <c r="E20" s="32">
        <v>160</v>
      </c>
      <c r="F20" s="32">
        <v>5869.249654606585</v>
      </c>
      <c r="G20" s="32">
        <v>4589</v>
      </c>
      <c r="H20" s="20">
        <f t="shared" si="0"/>
        <v>0.78187166504294836</v>
      </c>
      <c r="I20" s="14">
        <f ca="1">'At a Glance'!$R$2/'At a Glance'!$R$7</f>
        <v>0.77419354838709675</v>
      </c>
      <c r="J20" s="32">
        <v>4042</v>
      </c>
      <c r="K20" s="20">
        <f t="shared" si="1"/>
        <v>0.13532904502721424</v>
      </c>
      <c r="L20" s="27">
        <f ca="1">G20/'At a Glance'!$R$2</f>
        <v>191.20833333333334</v>
      </c>
      <c r="M20" s="32">
        <f ca="1">(F20-G20)/'At a Glance'!$R$9</f>
        <v>182.89280780094072</v>
      </c>
      <c r="N20" s="42">
        <f ca="1">L20*'At a Glance'!$R$7</f>
        <v>5927.4583333333339</v>
      </c>
      <c r="O20" s="86">
        <f t="shared" ca="1" si="3"/>
        <v>1.0099175673471417</v>
      </c>
      <c r="P20" s="71">
        <v>4450</v>
      </c>
      <c r="Q20" s="66">
        <f t="shared" si="2"/>
        <v>0.96971017650904334</v>
      </c>
      <c r="R20" s="70">
        <f t="shared" si="4"/>
        <v>139</v>
      </c>
      <c r="S20" s="33"/>
      <c r="T20" s="33"/>
    </row>
    <row r="21" spans="1:20">
      <c r="A21" s="43" t="s">
        <v>137</v>
      </c>
      <c r="B21" s="43" t="s">
        <v>187</v>
      </c>
      <c r="C21" s="43" t="s">
        <v>188</v>
      </c>
      <c r="D21" s="43" t="s">
        <v>251</v>
      </c>
      <c r="E21" s="32">
        <v>69</v>
      </c>
      <c r="F21" s="32">
        <v>1734.8047651669019</v>
      </c>
      <c r="G21" s="32">
        <v>1283</v>
      </c>
      <c r="H21" s="20">
        <f t="shared" si="0"/>
        <v>0.73956448919286044</v>
      </c>
      <c r="I21" s="14">
        <f ca="1">'At a Glance'!$R$2/'At a Glance'!$R$7</f>
        <v>0.77419354838709675</v>
      </c>
      <c r="J21" s="32">
        <v>1098</v>
      </c>
      <c r="K21" s="20">
        <f t="shared" si="1"/>
        <v>0.16848816029143898</v>
      </c>
      <c r="L21" s="27">
        <f ca="1">G21/'At a Glance'!$R$2</f>
        <v>53.458333333333336</v>
      </c>
      <c r="M21" s="32">
        <f ca="1">(F21-G21)/'At a Glance'!$R$9</f>
        <v>64.543537880985994</v>
      </c>
      <c r="N21" s="42">
        <f ca="1">L21*'At a Glance'!$R$7</f>
        <v>1657.2083333333335</v>
      </c>
      <c r="O21" s="86">
        <f t="shared" ca="1" si="3"/>
        <v>0.95527079854077812</v>
      </c>
      <c r="P21" s="71">
        <v>1210</v>
      </c>
      <c r="Q21" s="66">
        <f t="shared" si="2"/>
        <v>0.94310210444271236</v>
      </c>
      <c r="R21" s="70">
        <f t="shared" si="4"/>
        <v>73</v>
      </c>
      <c r="S21" s="33"/>
      <c r="T21" s="33"/>
    </row>
    <row r="22" spans="1:20">
      <c r="A22" s="43" t="s">
        <v>137</v>
      </c>
      <c r="B22" s="43" t="s">
        <v>224</v>
      </c>
      <c r="C22" s="43" t="s">
        <v>225</v>
      </c>
      <c r="D22" s="43" t="s">
        <v>252</v>
      </c>
      <c r="E22" s="32">
        <v>97</v>
      </c>
      <c r="F22" s="32">
        <v>4830.2906617950157</v>
      </c>
      <c r="G22" s="32">
        <v>3318</v>
      </c>
      <c r="H22" s="20">
        <f t="shared" si="0"/>
        <v>0.68691518426491061</v>
      </c>
      <c r="I22" s="14">
        <f ca="1">'At a Glance'!$R$2/'At a Glance'!$R$7</f>
        <v>0.77419354838709675</v>
      </c>
      <c r="J22" s="32">
        <v>3462</v>
      </c>
      <c r="K22" s="20">
        <f t="shared" si="1"/>
        <v>-4.1594454072790298E-2</v>
      </c>
      <c r="L22" s="27">
        <f ca="1">G22/'At a Glance'!$R$2</f>
        <v>138.25</v>
      </c>
      <c r="M22" s="32">
        <f ca="1">(F22-G22)/'At a Glance'!$R$9</f>
        <v>216.04152311357367</v>
      </c>
      <c r="N22" s="42">
        <f ca="1">L22*'At a Glance'!$R$7</f>
        <v>4285.75</v>
      </c>
      <c r="O22" s="86">
        <f t="shared" ca="1" si="3"/>
        <v>0.88726544634217619</v>
      </c>
      <c r="P22" s="71">
        <v>3217</v>
      </c>
      <c r="Q22" s="66">
        <f t="shared" si="2"/>
        <v>0.96955997588908982</v>
      </c>
      <c r="R22" s="70">
        <f t="shared" si="4"/>
        <v>101</v>
      </c>
      <c r="S22" s="33"/>
      <c r="T22" s="33"/>
    </row>
    <row r="23" spans="1:20">
      <c r="A23" s="43" t="s">
        <v>137</v>
      </c>
      <c r="B23" s="43" t="s">
        <v>311</v>
      </c>
      <c r="C23" s="43" t="s">
        <v>312</v>
      </c>
      <c r="D23" s="43" t="s">
        <v>252</v>
      </c>
      <c r="E23" s="32">
        <v>95</v>
      </c>
      <c r="F23" s="32">
        <v>2382.7445441610153</v>
      </c>
      <c r="G23" s="32">
        <v>2339</v>
      </c>
      <c r="H23" s="20">
        <f t="shared" ref="H23" si="9">G23/F23</f>
        <v>0.98164111034554147</v>
      </c>
      <c r="I23" s="14">
        <f ca="1">'At a Glance'!$R$2/'At a Glance'!$R$7</f>
        <v>0.77419354838709675</v>
      </c>
      <c r="J23" s="32">
        <v>1672</v>
      </c>
      <c r="K23" s="20">
        <f t="shared" ref="K23" si="10">(G23-J23)/J23</f>
        <v>0.39892344497607657</v>
      </c>
      <c r="L23" s="27">
        <f ca="1">G23/'At a Glance'!$R$2</f>
        <v>97.458333333333329</v>
      </c>
      <c r="M23" s="32">
        <f ca="1">(F23-G23)/'At a Glance'!$R$9</f>
        <v>6.2492205944307511</v>
      </c>
      <c r="N23" s="42">
        <f ca="1">L23*'At a Glance'!$R$7</f>
        <v>3021.208333333333</v>
      </c>
      <c r="O23" s="86">
        <f t="shared" ca="1" si="3"/>
        <v>1.267953100862991</v>
      </c>
      <c r="P23" s="71">
        <v>2253</v>
      </c>
      <c r="Q23" s="66">
        <f t="shared" ref="Q23" si="11">P23/G23</f>
        <v>0.96323215049166311</v>
      </c>
      <c r="R23" s="70">
        <f t="shared" ref="R23" si="12">IF(G23-P23&lt;=0,"",G23-P23)</f>
        <v>86</v>
      </c>
      <c r="S23" s="33"/>
      <c r="T23" s="33"/>
    </row>
    <row r="24" spans="1:20">
      <c r="A24" s="43" t="s">
        <v>137</v>
      </c>
      <c r="B24" s="43" t="s">
        <v>125</v>
      </c>
      <c r="C24" s="43" t="s">
        <v>150</v>
      </c>
      <c r="D24" s="43" t="s">
        <v>253</v>
      </c>
      <c r="E24" s="32">
        <v>224</v>
      </c>
      <c r="F24" s="32">
        <v>5370.6231352771756</v>
      </c>
      <c r="G24" s="32">
        <v>4142</v>
      </c>
      <c r="H24" s="20">
        <f t="shared" si="0"/>
        <v>0.77123266624185371</v>
      </c>
      <c r="I24" s="14">
        <f ca="1">'At a Glance'!$R$2/'At a Glance'!$R$7</f>
        <v>0.77419354838709675</v>
      </c>
      <c r="J24" s="32">
        <v>4158</v>
      </c>
      <c r="K24" s="20">
        <f t="shared" si="1"/>
        <v>-3.8480038480038481E-3</v>
      </c>
      <c r="L24" s="27">
        <f ca="1">G24/'At a Glance'!$R$2</f>
        <v>172.58333333333334</v>
      </c>
      <c r="M24" s="32">
        <f ca="1">(F24-G24)/'At a Glance'!$R$9</f>
        <v>175.51759075388222</v>
      </c>
      <c r="N24" s="42">
        <f ca="1">L24*'At a Glance'!$R$7</f>
        <v>5350.0833333333339</v>
      </c>
      <c r="O24" s="86">
        <f t="shared" ca="1" si="3"/>
        <v>0.99617552722906122</v>
      </c>
      <c r="P24" s="71">
        <v>3851</v>
      </c>
      <c r="Q24" s="66">
        <f t="shared" si="2"/>
        <v>0.92974408498309991</v>
      </c>
      <c r="R24" s="70">
        <f t="shared" si="4"/>
        <v>291</v>
      </c>
      <c r="S24" s="33"/>
      <c r="T24" s="33"/>
    </row>
    <row r="25" spans="1:20">
      <c r="A25" s="43" t="s">
        <v>137</v>
      </c>
      <c r="B25" s="43" t="s">
        <v>126</v>
      </c>
      <c r="C25" s="43" t="s">
        <v>127</v>
      </c>
      <c r="D25" s="43" t="s">
        <v>254</v>
      </c>
      <c r="E25" s="32">
        <v>35</v>
      </c>
      <c r="F25" s="32">
        <v>2670.768294158147</v>
      </c>
      <c r="G25" s="32">
        <v>2425</v>
      </c>
      <c r="H25" s="20">
        <f t="shared" si="0"/>
        <v>0.90797842901770121</v>
      </c>
      <c r="I25" s="14">
        <f ca="1">'At a Glance'!$R$2/'At a Glance'!$R$7</f>
        <v>0.77419354838709675</v>
      </c>
      <c r="J25" s="32">
        <v>2097</v>
      </c>
      <c r="K25" s="20">
        <f t="shared" si="1"/>
        <v>0.15641392465426801</v>
      </c>
      <c r="L25" s="27">
        <f ca="1">G25/'At a Glance'!$R$2</f>
        <v>101.04166666666667</v>
      </c>
      <c r="M25" s="32">
        <f ca="1">(F25-G25)/'At a Glance'!$R$9</f>
        <v>35.109756308306714</v>
      </c>
      <c r="N25" s="42">
        <f ca="1">L25*'At a Glance'!$R$7</f>
        <v>3132.291666666667</v>
      </c>
      <c r="O25" s="86">
        <f t="shared" ca="1" si="3"/>
        <v>1.1728054708145308</v>
      </c>
      <c r="P25" s="71">
        <v>2393</v>
      </c>
      <c r="Q25" s="66">
        <f t="shared" si="2"/>
        <v>0.98680412371134019</v>
      </c>
      <c r="R25" s="70">
        <f t="shared" si="4"/>
        <v>32</v>
      </c>
      <c r="S25" s="33"/>
      <c r="T25" s="33"/>
    </row>
    <row r="26" spans="1:20">
      <c r="A26" s="43" t="s">
        <v>25</v>
      </c>
      <c r="B26" s="43" t="s">
        <v>141</v>
      </c>
      <c r="C26" s="43" t="s">
        <v>142</v>
      </c>
      <c r="D26" s="43" t="s">
        <v>255</v>
      </c>
      <c r="E26" s="32">
        <v>96</v>
      </c>
      <c r="F26" s="85">
        <v>2935.9087180065821</v>
      </c>
      <c r="G26" s="32">
        <v>2164</v>
      </c>
      <c r="H26" s="20">
        <f t="shared" si="0"/>
        <v>0.73708013697009922</v>
      </c>
      <c r="I26" s="14">
        <f ca="1">'At a Glance'!$R$2/'At a Glance'!$R$7</f>
        <v>0.77419354838709675</v>
      </c>
      <c r="J26" s="32">
        <v>1999</v>
      </c>
      <c r="K26" s="20">
        <f t="shared" si="1"/>
        <v>8.254127063531766E-2</v>
      </c>
      <c r="L26" s="27">
        <f ca="1">G26/'At a Glance'!$R$2</f>
        <v>90.166666666666671</v>
      </c>
      <c r="M26" s="32">
        <f ca="1">(F26-G26)/'At a Glance'!$R$9</f>
        <v>110.27267400094031</v>
      </c>
      <c r="N26" s="42">
        <f ca="1">L26*'At a Glance'!$R$7</f>
        <v>2795.166666666667</v>
      </c>
      <c r="O26" s="86">
        <f t="shared" ca="1" si="3"/>
        <v>0.95206184358637824</v>
      </c>
      <c r="P26" s="71">
        <v>2072</v>
      </c>
      <c r="Q26" s="66">
        <f t="shared" si="2"/>
        <v>0.95748613678373384</v>
      </c>
      <c r="R26" s="70">
        <f t="shared" si="4"/>
        <v>92</v>
      </c>
      <c r="S26" s="33"/>
      <c r="T26" s="33"/>
    </row>
    <row r="27" spans="1:20">
      <c r="A27" s="43" t="s">
        <v>25</v>
      </c>
      <c r="B27" s="43" t="s">
        <v>179</v>
      </c>
      <c r="C27" s="43" t="s">
        <v>180</v>
      </c>
      <c r="D27" s="43" t="s">
        <v>256</v>
      </c>
      <c r="E27" s="32">
        <v>124</v>
      </c>
      <c r="F27" s="85">
        <v>4059.9908645214055</v>
      </c>
      <c r="G27" s="32">
        <v>3439</v>
      </c>
      <c r="H27" s="20">
        <f t="shared" si="0"/>
        <v>0.84704624092926173</v>
      </c>
      <c r="I27" s="14">
        <f ca="1">'At a Glance'!$R$2/'At a Glance'!$R$7</f>
        <v>0.77419354838709675</v>
      </c>
      <c r="J27" s="32">
        <v>3317</v>
      </c>
      <c r="K27" s="20">
        <f t="shared" si="1"/>
        <v>3.6780223093156469E-2</v>
      </c>
      <c r="L27" s="27">
        <f ca="1">G27/'At a Glance'!$R$2</f>
        <v>143.29166666666666</v>
      </c>
      <c r="M27" s="32">
        <f ca="1">(F27-G27)/'At a Glance'!$R$9</f>
        <v>88.712980645915067</v>
      </c>
      <c r="N27" s="42">
        <f ca="1">L27*'At a Glance'!$R$7</f>
        <v>4442.0416666666661</v>
      </c>
      <c r="O27" s="86">
        <f t="shared" ca="1" si="3"/>
        <v>1.0941013945336295</v>
      </c>
      <c r="P27" s="71">
        <v>3338</v>
      </c>
      <c r="Q27" s="66">
        <f t="shared" si="2"/>
        <v>0.97063099738296021</v>
      </c>
      <c r="R27" s="70">
        <f t="shared" si="4"/>
        <v>101</v>
      </c>
      <c r="S27" s="33"/>
      <c r="T27" s="33"/>
    </row>
    <row r="28" spans="1:20">
      <c r="A28" s="43" t="s">
        <v>25</v>
      </c>
      <c r="B28" s="43" t="s">
        <v>183</v>
      </c>
      <c r="C28" s="43" t="s">
        <v>184</v>
      </c>
      <c r="D28" s="43" t="s">
        <v>257</v>
      </c>
      <c r="E28" s="32">
        <v>64</v>
      </c>
      <c r="F28" s="85">
        <v>3853.8983907152383</v>
      </c>
      <c r="G28" s="32">
        <v>2676</v>
      </c>
      <c r="H28" s="20">
        <f t="shared" si="0"/>
        <v>0.69436184577335625</v>
      </c>
      <c r="I28" s="14">
        <f ca="1">'At a Glance'!$R$2/'At a Glance'!$R$7</f>
        <v>0.77419354838709675</v>
      </c>
      <c r="J28" s="32">
        <v>2713</v>
      </c>
      <c r="K28" s="20">
        <f t="shared" si="1"/>
        <v>-1.363803907113896E-2</v>
      </c>
      <c r="L28" s="27">
        <f ca="1">G28/'At a Glance'!$R$2</f>
        <v>111.5</v>
      </c>
      <c r="M28" s="32">
        <f ca="1">(F28-G28)/'At a Glance'!$R$9</f>
        <v>168.27119867360548</v>
      </c>
      <c r="N28" s="42">
        <f ca="1">L28*'At a Glance'!$R$7</f>
        <v>3456.5</v>
      </c>
      <c r="O28" s="86">
        <f t="shared" ca="1" si="3"/>
        <v>0.89688405079058509</v>
      </c>
      <c r="P28" s="71">
        <v>2627</v>
      </c>
      <c r="Q28" s="66">
        <f t="shared" si="2"/>
        <v>0.98168908819133038</v>
      </c>
      <c r="R28" s="70">
        <f t="shared" si="4"/>
        <v>49</v>
      </c>
      <c r="S28" s="33"/>
      <c r="T28" s="33"/>
    </row>
    <row r="29" spans="1:20">
      <c r="A29" s="43" t="s">
        <v>25</v>
      </c>
      <c r="B29" s="43" t="s">
        <v>191</v>
      </c>
      <c r="C29" s="43" t="s">
        <v>192</v>
      </c>
      <c r="D29" s="43" t="s">
        <v>258</v>
      </c>
      <c r="E29" s="32">
        <v>175</v>
      </c>
      <c r="F29" s="85">
        <v>4868.0171303817342</v>
      </c>
      <c r="G29" s="32">
        <v>3166</v>
      </c>
      <c r="H29" s="20">
        <f t="shared" si="0"/>
        <v>0.65036747308071463</v>
      </c>
      <c r="I29" s="14">
        <f ca="1">'At a Glance'!$R$2/'At a Glance'!$R$7</f>
        <v>0.77419354838709675</v>
      </c>
      <c r="J29" s="32">
        <v>5760</v>
      </c>
      <c r="K29" s="20">
        <f t="shared" si="1"/>
        <v>-0.45034722222222223</v>
      </c>
      <c r="L29" s="27">
        <f ca="1">G29/'At a Glance'!$R$2</f>
        <v>131.91666666666666</v>
      </c>
      <c r="M29" s="32">
        <f ca="1">(F29-G29)/'At a Glance'!$R$9</f>
        <v>243.14530434024775</v>
      </c>
      <c r="N29" s="42">
        <f ca="1">L29*'At a Glance'!$R$7</f>
        <v>4089.4166666666665</v>
      </c>
      <c r="O29" s="86">
        <f t="shared" ca="1" si="3"/>
        <v>0.84005798606258963</v>
      </c>
      <c r="P29" s="71">
        <v>2999</v>
      </c>
      <c r="Q29" s="66">
        <f t="shared" si="2"/>
        <v>0.94725205306380289</v>
      </c>
      <c r="R29" s="70">
        <f t="shared" si="4"/>
        <v>167</v>
      </c>
      <c r="S29" s="33"/>
      <c r="T29" s="33"/>
    </row>
    <row r="30" spans="1:20">
      <c r="A30" s="43" t="s">
        <v>25</v>
      </c>
      <c r="B30" s="43" t="s">
        <v>16</v>
      </c>
      <c r="C30" s="43" t="s">
        <v>10</v>
      </c>
      <c r="D30" s="43" t="s">
        <v>259</v>
      </c>
      <c r="E30" s="32">
        <v>234</v>
      </c>
      <c r="F30" s="85">
        <v>6528.4356066194987</v>
      </c>
      <c r="G30" s="32">
        <v>5025</v>
      </c>
      <c r="H30" s="20">
        <f t="shared" si="0"/>
        <v>0.76970966748985126</v>
      </c>
      <c r="I30" s="14">
        <f ca="1">'At a Glance'!$R$2/'At a Glance'!$R$7</f>
        <v>0.77419354838709675</v>
      </c>
      <c r="J30" s="32">
        <v>4956</v>
      </c>
      <c r="K30" s="20">
        <f t="shared" si="1"/>
        <v>1.3922518159806295E-2</v>
      </c>
      <c r="L30" s="27">
        <f ca="1">G30/'At a Glance'!$R$2</f>
        <v>209.375</v>
      </c>
      <c r="M30" s="32">
        <f ca="1">(F30-G30)/'At a Glance'!$R$9</f>
        <v>214.77651523135697</v>
      </c>
      <c r="N30" s="42">
        <f ca="1">L30*'At a Glance'!$R$7</f>
        <v>6490.625</v>
      </c>
      <c r="O30" s="86">
        <f t="shared" ca="1" si="3"/>
        <v>0.99420832050772456</v>
      </c>
      <c r="P30" s="71">
        <v>4795</v>
      </c>
      <c r="Q30" s="66">
        <f t="shared" si="2"/>
        <v>0.95422885572139304</v>
      </c>
      <c r="R30" s="70">
        <f t="shared" si="4"/>
        <v>230</v>
      </c>
      <c r="S30" s="33"/>
      <c r="T30" s="33"/>
    </row>
    <row r="31" spans="1:20">
      <c r="A31" s="43" t="s">
        <v>25</v>
      </c>
      <c r="B31" s="43" t="s">
        <v>228</v>
      </c>
      <c r="C31" s="43" t="s">
        <v>229</v>
      </c>
      <c r="D31" s="43" t="s">
        <v>259</v>
      </c>
      <c r="E31" s="32">
        <v>184</v>
      </c>
      <c r="F31" s="85">
        <v>7166.1807275039082</v>
      </c>
      <c r="G31" s="32">
        <v>5654</v>
      </c>
      <c r="H31" s="20">
        <f t="shared" si="0"/>
        <v>0.7889837299664888</v>
      </c>
      <c r="I31" s="14">
        <f ca="1">'At a Glance'!$R$2/'At a Glance'!$R$7</f>
        <v>0.77419354838709675</v>
      </c>
      <c r="J31" s="32">
        <v>5654</v>
      </c>
      <c r="K31" s="20">
        <f t="shared" si="1"/>
        <v>0</v>
      </c>
      <c r="L31" s="27">
        <f ca="1">G31/'At a Glance'!$R$2</f>
        <v>235.58333333333334</v>
      </c>
      <c r="M31" s="32">
        <f ca="1">(F31-G31)/'At a Glance'!$R$9</f>
        <v>216.02581821484404</v>
      </c>
      <c r="N31" s="42">
        <f ca="1">L31*'At a Glance'!$R$7</f>
        <v>7303.0833333333339</v>
      </c>
      <c r="O31" s="86">
        <f t="shared" ca="1" si="3"/>
        <v>1.0191039845400482</v>
      </c>
      <c r="P31" s="71">
        <v>5327</v>
      </c>
      <c r="Q31" s="66">
        <f t="shared" si="2"/>
        <v>0.94216483905199855</v>
      </c>
      <c r="R31" s="70">
        <f t="shared" si="4"/>
        <v>327</v>
      </c>
      <c r="S31" s="33"/>
      <c r="T31" s="33"/>
    </row>
    <row r="32" spans="1:20">
      <c r="A32" s="43" t="s">
        <v>25</v>
      </c>
      <c r="B32" s="43" t="s">
        <v>17</v>
      </c>
      <c r="C32" s="43" t="s">
        <v>11</v>
      </c>
      <c r="D32" s="43" t="s">
        <v>260</v>
      </c>
      <c r="E32" s="32">
        <v>213</v>
      </c>
      <c r="F32" s="85">
        <v>6416.3909952740696</v>
      </c>
      <c r="G32" s="32">
        <v>4709</v>
      </c>
      <c r="H32" s="20">
        <f t="shared" si="0"/>
        <v>0.73390165958844589</v>
      </c>
      <c r="I32" s="14">
        <f ca="1">'At a Glance'!$R$2/'At a Glance'!$R$7</f>
        <v>0.77419354838709675</v>
      </c>
      <c r="J32" s="32">
        <v>6381</v>
      </c>
      <c r="K32" s="20">
        <f t="shared" si="1"/>
        <v>-0.26202789531421405</v>
      </c>
      <c r="L32" s="27">
        <f ca="1">G32/'At a Glance'!$R$2</f>
        <v>196.20833333333334</v>
      </c>
      <c r="M32" s="32">
        <f ca="1">(F32-G32)/'At a Glance'!$R$9</f>
        <v>243.91299932486709</v>
      </c>
      <c r="N32" s="42">
        <f ca="1">L32*'At a Glance'!$R$7</f>
        <v>6082.4583333333339</v>
      </c>
      <c r="O32" s="86">
        <f t="shared" ca="1" si="3"/>
        <v>0.94795631030174277</v>
      </c>
      <c r="P32" s="71">
        <v>4500</v>
      </c>
      <c r="Q32" s="66">
        <f t="shared" si="2"/>
        <v>0.95561690380123165</v>
      </c>
      <c r="R32" s="70">
        <f t="shared" si="4"/>
        <v>209</v>
      </c>
      <c r="S32" s="33"/>
      <c r="T32" s="33"/>
    </row>
    <row r="33" spans="1:20">
      <c r="A33" s="43" t="s">
        <v>25</v>
      </c>
      <c r="B33" s="43" t="s">
        <v>338</v>
      </c>
      <c r="C33" s="43" t="s">
        <v>339</v>
      </c>
      <c r="D33" s="43" t="s">
        <v>260</v>
      </c>
      <c r="E33" s="32">
        <v>18</v>
      </c>
      <c r="F33" s="85">
        <v>687.5</v>
      </c>
      <c r="G33" s="32">
        <v>158</v>
      </c>
      <c r="H33" s="20">
        <f t="shared" si="0"/>
        <v>0.22981818181818181</v>
      </c>
      <c r="I33" s="14">
        <f ca="1">'At a Glance'!$R$2/'At a Glance'!$R$7</f>
        <v>0.77419354838709675</v>
      </c>
      <c r="J33" s="32">
        <v>0</v>
      </c>
      <c r="K33" s="20" t="e">
        <f t="shared" si="1"/>
        <v>#DIV/0!</v>
      </c>
      <c r="L33" s="27">
        <f ca="1">G33/'At a Glance'!$R$2</f>
        <v>6.583333333333333</v>
      </c>
      <c r="M33" s="32">
        <f ca="1">(F33-G33)/'At a Glance'!$R$9</f>
        <v>75.642857142857139</v>
      </c>
      <c r="N33" s="42">
        <f ca="1">L33*'At a Glance'!$R$7</f>
        <v>204.08333333333331</v>
      </c>
      <c r="O33" s="86">
        <f t="shared" ca="1" si="3"/>
        <v>0.29684848484848481</v>
      </c>
      <c r="P33" s="71">
        <v>139</v>
      </c>
      <c r="Q33" s="66">
        <f t="shared" si="2"/>
        <v>0.879746835443038</v>
      </c>
      <c r="R33" s="70">
        <f t="shared" si="4"/>
        <v>19</v>
      </c>
      <c r="S33" s="33"/>
      <c r="T33" s="33"/>
    </row>
    <row r="34" spans="1:20">
      <c r="A34" s="43" t="s">
        <v>25</v>
      </c>
      <c r="B34" s="43" t="s">
        <v>97</v>
      </c>
      <c r="C34" s="43" t="s">
        <v>98</v>
      </c>
      <c r="D34" s="43" t="s">
        <v>261</v>
      </c>
      <c r="E34" s="32">
        <v>88</v>
      </c>
      <c r="F34" s="85">
        <v>4301.9622718211958</v>
      </c>
      <c r="G34" s="32">
        <v>3014</v>
      </c>
      <c r="H34" s="20">
        <f t="shared" si="0"/>
        <v>0.70061051435582467</v>
      </c>
      <c r="I34" s="14">
        <f ca="1">'At a Glance'!$R$2/'At a Glance'!$R$7</f>
        <v>0.77419354838709675</v>
      </c>
      <c r="J34" s="32">
        <v>3130</v>
      </c>
      <c r="K34" s="20">
        <f t="shared" si="1"/>
        <v>-3.7060702875399358E-2</v>
      </c>
      <c r="L34" s="27">
        <f ca="1">G34/'At a Glance'!$R$2</f>
        <v>125.58333333333333</v>
      </c>
      <c r="M34" s="32">
        <f ca="1">(F34-G34)/'At a Glance'!$R$9</f>
        <v>183.99461026017084</v>
      </c>
      <c r="N34" s="42">
        <f ca="1">L34*'At a Glance'!$R$7</f>
        <v>3893.083333333333</v>
      </c>
      <c r="O34" s="86">
        <f t="shared" ca="1" si="3"/>
        <v>0.90495524770960678</v>
      </c>
      <c r="P34" s="71">
        <v>2929</v>
      </c>
      <c r="Q34" s="66">
        <f t="shared" si="2"/>
        <v>0.97179827471798275</v>
      </c>
      <c r="R34" s="70">
        <f t="shared" si="4"/>
        <v>85</v>
      </c>
      <c r="S34" s="33"/>
      <c r="T34" s="33"/>
    </row>
    <row r="35" spans="1:20">
      <c r="A35" s="43" t="s">
        <v>25</v>
      </c>
      <c r="B35" s="43" t="s">
        <v>143</v>
      </c>
      <c r="C35" s="43" t="s">
        <v>151</v>
      </c>
      <c r="D35" s="43" t="s">
        <v>262</v>
      </c>
      <c r="E35" s="32">
        <v>315</v>
      </c>
      <c r="F35" s="85">
        <v>7303.8906690875838</v>
      </c>
      <c r="G35" s="32">
        <v>5461</v>
      </c>
      <c r="H35" s="20">
        <f t="shared" si="0"/>
        <v>0.74768370001932116</v>
      </c>
      <c r="I35" s="14">
        <f ca="1">'At a Glance'!$R$2/'At a Glance'!$R$7</f>
        <v>0.77419354838709675</v>
      </c>
      <c r="J35" s="32">
        <v>6535</v>
      </c>
      <c r="K35" s="20">
        <f t="shared" si="1"/>
        <v>-0.16434583014537107</v>
      </c>
      <c r="L35" s="27">
        <f ca="1">G35/'At a Glance'!$R$2</f>
        <v>227.54166666666666</v>
      </c>
      <c r="M35" s="32">
        <f ca="1">(F35-G35)/'At a Glance'!$R$9</f>
        <v>263.27009558394053</v>
      </c>
      <c r="N35" s="42">
        <f ca="1">L35*'At a Glance'!$R$7</f>
        <v>7053.7916666666661</v>
      </c>
      <c r="O35" s="86">
        <f t="shared" ca="1" si="3"/>
        <v>0.96575811252495647</v>
      </c>
      <c r="P35" s="71">
        <v>5139</v>
      </c>
      <c r="Q35" s="66">
        <f t="shared" si="2"/>
        <v>0.94103644021241528</v>
      </c>
      <c r="R35" s="70">
        <f t="shared" si="4"/>
        <v>322</v>
      </c>
      <c r="S35" s="33"/>
      <c r="T35" s="33"/>
    </row>
    <row r="36" spans="1:20">
      <c r="A36" s="43" t="s">
        <v>25</v>
      </c>
      <c r="B36" s="43" t="s">
        <v>19</v>
      </c>
      <c r="C36" s="43" t="s">
        <v>128</v>
      </c>
      <c r="D36" s="43" t="s">
        <v>263</v>
      </c>
      <c r="E36" s="32">
        <v>273</v>
      </c>
      <c r="F36" s="85">
        <v>7231.959199461985</v>
      </c>
      <c r="G36" s="32">
        <v>5382</v>
      </c>
      <c r="H36" s="20">
        <f t="shared" si="0"/>
        <v>0.7441966763861706</v>
      </c>
      <c r="I36" s="14">
        <f ca="1">'At a Glance'!$R$2/'At a Glance'!$R$7</f>
        <v>0.77419354838709675</v>
      </c>
      <c r="J36" s="32">
        <v>7431</v>
      </c>
      <c r="K36" s="20">
        <f t="shared" si="1"/>
        <v>-0.27573677836092048</v>
      </c>
      <c r="L36" s="27">
        <f ca="1">G36/'At a Glance'!$R$2</f>
        <v>224.25</v>
      </c>
      <c r="M36" s="32">
        <f ca="1">(F36-G36)/'At a Glance'!$R$9</f>
        <v>264.27988563742645</v>
      </c>
      <c r="N36" s="42">
        <f ca="1">L36*'At a Glance'!$R$7</f>
        <v>6951.75</v>
      </c>
      <c r="O36" s="86">
        <f t="shared" ca="1" si="3"/>
        <v>0.96125404033213702</v>
      </c>
      <c r="P36" s="71">
        <v>5110</v>
      </c>
      <c r="Q36" s="66">
        <f t="shared" si="2"/>
        <v>0.94946116685247117</v>
      </c>
      <c r="R36" s="70">
        <f t="shared" si="4"/>
        <v>272</v>
      </c>
      <c r="S36" s="33"/>
      <c r="T36" s="33"/>
    </row>
    <row r="37" spans="1:20">
      <c r="A37" s="43" t="s">
        <v>25</v>
      </c>
      <c r="B37" s="43" t="s">
        <v>20</v>
      </c>
      <c r="C37" s="43" t="s">
        <v>129</v>
      </c>
      <c r="D37" s="43" t="s">
        <v>264</v>
      </c>
      <c r="E37" s="32">
        <v>182</v>
      </c>
      <c r="F37" s="85">
        <v>9159</v>
      </c>
      <c r="G37" s="32">
        <v>6222</v>
      </c>
      <c r="H37" s="20">
        <f t="shared" si="0"/>
        <v>0.67933180478218147</v>
      </c>
      <c r="I37" s="14">
        <f ca="1">'At a Glance'!$R$2/'At a Glance'!$R$7</f>
        <v>0.77419354838709675</v>
      </c>
      <c r="J37" s="32">
        <v>10262</v>
      </c>
      <c r="K37" s="20">
        <f t="shared" si="1"/>
        <v>-0.39368544143441825</v>
      </c>
      <c r="L37" s="27">
        <f ca="1">G37/'At a Glance'!$R$2</f>
        <v>259.25</v>
      </c>
      <c r="M37" s="32">
        <f ca="1">(F37-G37)/'At a Glance'!$R$9</f>
        <v>419.57142857142856</v>
      </c>
      <c r="N37" s="42">
        <f ca="1">L37*'At a Glance'!$R$7</f>
        <v>8036.75</v>
      </c>
      <c r="O37" s="86">
        <f t="shared" ca="1" si="3"/>
        <v>0.87747024784365102</v>
      </c>
      <c r="P37" s="71">
        <v>6046</v>
      </c>
      <c r="Q37" s="66">
        <f t="shared" si="2"/>
        <v>0.97171327547412412</v>
      </c>
      <c r="R37" s="70">
        <f t="shared" si="4"/>
        <v>176</v>
      </c>
      <c r="S37" s="33"/>
      <c r="T37" s="33"/>
    </row>
    <row r="38" spans="1:20">
      <c r="A38" s="43" t="s">
        <v>25</v>
      </c>
      <c r="B38" s="43" t="s">
        <v>89</v>
      </c>
      <c r="C38" s="43" t="s">
        <v>90</v>
      </c>
      <c r="D38" s="43" t="s">
        <v>265</v>
      </c>
      <c r="E38" s="32">
        <v>192</v>
      </c>
      <c r="F38" s="85">
        <v>5889.9866229685904</v>
      </c>
      <c r="G38" s="32">
        <v>4426</v>
      </c>
      <c r="H38" s="20">
        <f t="shared" si="0"/>
        <v>0.7514448305774365</v>
      </c>
      <c r="I38" s="14">
        <f ca="1">'At a Glance'!$R$2/'At a Glance'!$R$7</f>
        <v>0.77419354838709675</v>
      </c>
      <c r="J38" s="32">
        <v>4021</v>
      </c>
      <c r="K38" s="20">
        <f t="shared" si="1"/>
        <v>0.10072121362845063</v>
      </c>
      <c r="L38" s="27">
        <f ca="1">G38/'At a Glance'!$R$2</f>
        <v>184.41666666666666</v>
      </c>
      <c r="M38" s="32">
        <f ca="1">(F38-G38)/'At a Glance'!$R$9</f>
        <v>209.14094613837005</v>
      </c>
      <c r="N38" s="42">
        <f ca="1">L38*'At a Glance'!$R$7</f>
        <v>5716.9166666666661</v>
      </c>
      <c r="O38" s="86">
        <f t="shared" ca="1" si="3"/>
        <v>0.9706162394958554</v>
      </c>
      <c r="P38" s="71">
        <v>4225</v>
      </c>
      <c r="Q38" s="66">
        <f t="shared" si="2"/>
        <v>0.95458653411658378</v>
      </c>
      <c r="R38" s="70">
        <f t="shared" si="4"/>
        <v>201</v>
      </c>
      <c r="S38" s="33"/>
      <c r="T38" s="33"/>
    </row>
    <row r="39" spans="1:20">
      <c r="A39" s="43" t="s">
        <v>25</v>
      </c>
      <c r="B39" s="43" t="s">
        <v>167</v>
      </c>
      <c r="C39" s="43" t="s">
        <v>168</v>
      </c>
      <c r="D39" s="43" t="s">
        <v>266</v>
      </c>
      <c r="E39" s="32">
        <v>55</v>
      </c>
      <c r="F39" s="85">
        <v>2479.2902212137647</v>
      </c>
      <c r="G39" s="32">
        <v>1755</v>
      </c>
      <c r="H39" s="20">
        <f t="shared" si="0"/>
        <v>0.70786388176081294</v>
      </c>
      <c r="I39" s="14">
        <f ca="1">'At a Glance'!$R$2/'At a Glance'!$R$7</f>
        <v>0.77419354838709675</v>
      </c>
      <c r="J39" s="32">
        <v>1729</v>
      </c>
      <c r="K39" s="20">
        <f t="shared" si="1"/>
        <v>1.5037593984962405E-2</v>
      </c>
      <c r="L39" s="27">
        <f ca="1">G39/'At a Glance'!$R$2</f>
        <v>73.125</v>
      </c>
      <c r="M39" s="32">
        <f ca="1">(F39-G39)/'At a Glance'!$R$9</f>
        <v>103.47003160196638</v>
      </c>
      <c r="N39" s="42">
        <f ca="1">L39*'At a Glance'!$R$7</f>
        <v>2266.875</v>
      </c>
      <c r="O39" s="86">
        <f t="shared" ca="1" si="3"/>
        <v>0.9143241806077167</v>
      </c>
      <c r="P39" s="71">
        <v>1699</v>
      </c>
      <c r="Q39" s="66">
        <f t="shared" si="2"/>
        <v>0.96809116809116813</v>
      </c>
      <c r="R39" s="70">
        <f t="shared" si="4"/>
        <v>56</v>
      </c>
      <c r="S39" s="33"/>
      <c r="T39" s="33"/>
    </row>
    <row r="40" spans="1:20">
      <c r="A40" s="43" t="s">
        <v>25</v>
      </c>
      <c r="B40" s="43" t="s">
        <v>169</v>
      </c>
      <c r="C40" s="43" t="s">
        <v>170</v>
      </c>
      <c r="D40" s="43" t="s">
        <v>266</v>
      </c>
      <c r="E40" s="32">
        <v>189</v>
      </c>
      <c r="F40" s="85">
        <v>6324.6339962421425</v>
      </c>
      <c r="G40" s="32">
        <v>4699</v>
      </c>
      <c r="H40" s="20">
        <f t="shared" si="0"/>
        <v>0.74296789391954809</v>
      </c>
      <c r="I40" s="14">
        <f ca="1">'At a Glance'!$R$2/'At a Glance'!$R$7</f>
        <v>0.77419354838709675</v>
      </c>
      <c r="J40" s="32">
        <v>4763</v>
      </c>
      <c r="K40" s="20">
        <f t="shared" si="1"/>
        <v>-1.3436909510812512E-2</v>
      </c>
      <c r="L40" s="27">
        <f ca="1">G40/'At a Glance'!$R$2</f>
        <v>195.79166666666666</v>
      </c>
      <c r="M40" s="32">
        <f ca="1">(F40-G40)/'At a Glance'!$R$9</f>
        <v>232.23342803459178</v>
      </c>
      <c r="N40" s="42">
        <f ca="1">L40*'At a Glance'!$R$7</f>
        <v>6069.5416666666661</v>
      </c>
      <c r="O40" s="86">
        <f t="shared" ca="1" si="3"/>
        <v>0.95966686297941628</v>
      </c>
      <c r="P40" s="71">
        <v>4506</v>
      </c>
      <c r="Q40" s="66">
        <f t="shared" si="2"/>
        <v>0.95892743136837622</v>
      </c>
      <c r="R40" s="70">
        <f t="shared" si="4"/>
        <v>193</v>
      </c>
      <c r="S40" s="33"/>
      <c r="T40" s="33"/>
    </row>
    <row r="41" spans="1:20">
      <c r="A41" s="43" t="s">
        <v>25</v>
      </c>
      <c r="B41" s="43" t="s">
        <v>196</v>
      </c>
      <c r="C41" s="43" t="s">
        <v>197</v>
      </c>
      <c r="D41" s="43" t="s">
        <v>267</v>
      </c>
      <c r="E41" s="32">
        <v>75</v>
      </c>
      <c r="F41" s="85">
        <v>3062.3171612143124</v>
      </c>
      <c r="G41" s="32">
        <v>1970</v>
      </c>
      <c r="H41" s="20">
        <f t="shared" si="0"/>
        <v>0.64330371293704547</v>
      </c>
      <c r="I41" s="14">
        <f ca="1">'At a Glance'!$R$2/'At a Glance'!$R$7</f>
        <v>0.77419354838709675</v>
      </c>
      <c r="J41" s="32">
        <v>2212</v>
      </c>
      <c r="K41" s="20">
        <f t="shared" si="1"/>
        <v>-0.10940325497287523</v>
      </c>
      <c r="L41" s="27">
        <f ca="1">G41/'At a Glance'!$R$2</f>
        <v>82.083333333333329</v>
      </c>
      <c r="M41" s="32">
        <f ca="1">(F41-G41)/'At a Glance'!$R$9</f>
        <v>156.04530874490177</v>
      </c>
      <c r="N41" s="42">
        <f ca="1">L41*'At a Glance'!$R$7</f>
        <v>2544.583333333333</v>
      </c>
      <c r="O41" s="86">
        <f t="shared" ca="1" si="3"/>
        <v>0.83093396254368368</v>
      </c>
      <c r="P41" s="71">
        <v>1903</v>
      </c>
      <c r="Q41" s="66">
        <f t="shared" si="2"/>
        <v>0.96598984771573604</v>
      </c>
      <c r="R41" s="70">
        <f t="shared" si="4"/>
        <v>67</v>
      </c>
      <c r="S41" s="33"/>
      <c r="T41" s="33"/>
    </row>
    <row r="42" spans="1:20">
      <c r="A42" s="43" t="s">
        <v>25</v>
      </c>
      <c r="B42" s="43" t="s">
        <v>337</v>
      </c>
      <c r="C42" s="43" t="s">
        <v>336</v>
      </c>
      <c r="D42" s="43" t="s">
        <v>263</v>
      </c>
      <c r="E42" s="32">
        <v>137</v>
      </c>
      <c r="F42" s="85">
        <v>3089.0322580645161</v>
      </c>
      <c r="G42" s="32">
        <v>1731</v>
      </c>
      <c r="H42" s="20">
        <f t="shared" si="0"/>
        <v>0.56036967418546368</v>
      </c>
      <c r="I42" s="14">
        <f ca="1">'At a Glance'!$R$2/'At a Glance'!$R$7</f>
        <v>0.77419354838709675</v>
      </c>
      <c r="J42" s="32">
        <v>0</v>
      </c>
      <c r="K42" s="20" t="e">
        <f t="shared" si="1"/>
        <v>#DIV/0!</v>
      </c>
      <c r="L42" s="27">
        <f ca="1">G42/'At a Glance'!$R$2</f>
        <v>72.125</v>
      </c>
      <c r="M42" s="32">
        <f ca="1">(F42-G42)/'At a Glance'!$R$9</f>
        <v>194.00460829493088</v>
      </c>
      <c r="N42" s="42">
        <f ca="1">L42*'At a Glance'!$R$7</f>
        <v>2235.875</v>
      </c>
      <c r="O42" s="86">
        <f t="shared" ca="1" si="3"/>
        <v>0.72381082915622386</v>
      </c>
      <c r="P42" s="71">
        <v>1587</v>
      </c>
      <c r="Q42" s="66">
        <f t="shared" si="2"/>
        <v>0.91681109185441945</v>
      </c>
      <c r="R42" s="70">
        <f t="shared" si="4"/>
        <v>144</v>
      </c>
      <c r="S42" s="33"/>
      <c r="T42" s="33"/>
    </row>
    <row r="43" spans="1:20">
      <c r="A43" s="43" t="s">
        <v>25</v>
      </c>
      <c r="B43" s="43" t="s">
        <v>340</v>
      </c>
      <c r="C43" s="43" t="s">
        <v>341</v>
      </c>
      <c r="D43" s="43" t="s">
        <v>264</v>
      </c>
      <c r="E43" s="32">
        <v>122</v>
      </c>
      <c r="F43" s="85">
        <v>3132</v>
      </c>
      <c r="G43" s="32">
        <v>459</v>
      </c>
      <c r="H43" s="20">
        <f t="shared" si="0"/>
        <v>0.14655172413793102</v>
      </c>
      <c r="I43" s="14">
        <f ca="1">'At a Glance'!$R$2/'At a Glance'!$R$7</f>
        <v>0.77419354838709675</v>
      </c>
      <c r="J43" s="32">
        <v>0</v>
      </c>
      <c r="K43" s="20" t="e">
        <f t="shared" si="1"/>
        <v>#DIV/0!</v>
      </c>
      <c r="L43" s="27">
        <f ca="1">G43/'At a Glance'!$R$2</f>
        <v>19.125</v>
      </c>
      <c r="M43" s="32">
        <f ca="1">(F43-G43)/'At a Glance'!$R$9</f>
        <v>381.85714285714283</v>
      </c>
      <c r="N43" s="42">
        <f ca="1">L43*'At a Glance'!$R$7</f>
        <v>592.875</v>
      </c>
      <c r="O43" s="86">
        <f t="shared" ca="1" si="3"/>
        <v>0.18929597701149425</v>
      </c>
      <c r="P43" s="71">
        <v>471</v>
      </c>
      <c r="Q43" s="66">
        <f t="shared" si="2"/>
        <v>1.0261437908496731</v>
      </c>
      <c r="R43" s="70" t="str">
        <f t="shared" si="4"/>
        <v/>
      </c>
      <c r="S43" s="33"/>
      <c r="T43" s="33"/>
    </row>
    <row r="44" spans="1:20">
      <c r="A44" s="43" t="s">
        <v>25</v>
      </c>
      <c r="B44" s="43" t="s">
        <v>22</v>
      </c>
      <c r="C44" s="43" t="s">
        <v>13</v>
      </c>
      <c r="D44" s="43" t="s">
        <v>268</v>
      </c>
      <c r="E44" s="32">
        <v>178</v>
      </c>
      <c r="F44" s="85">
        <v>6581.2528192214422</v>
      </c>
      <c r="G44" s="32">
        <v>4451</v>
      </c>
      <c r="H44" s="20">
        <f t="shared" si="0"/>
        <v>0.67631499993439703</v>
      </c>
      <c r="I44" s="14">
        <f ca="1">'At a Glance'!$R$2/'At a Glance'!$R$7</f>
        <v>0.77419354838709675</v>
      </c>
      <c r="J44" s="32">
        <v>7710</v>
      </c>
      <c r="K44" s="20">
        <f t="shared" si="1"/>
        <v>-0.42269779507133592</v>
      </c>
      <c r="L44" s="27">
        <f ca="1">G44/'At a Glance'!$R$2</f>
        <v>185.45833333333334</v>
      </c>
      <c r="M44" s="32">
        <f ca="1">(F44-G44)/'At a Glance'!$R$9</f>
        <v>304.32183131734888</v>
      </c>
      <c r="N44" s="42">
        <f ca="1">L44*'At a Glance'!$R$7</f>
        <v>5749.2083333333339</v>
      </c>
      <c r="O44" s="86">
        <f t="shared" ca="1" si="3"/>
        <v>0.87357354158192957</v>
      </c>
      <c r="P44" s="71">
        <v>4273</v>
      </c>
      <c r="Q44" s="66">
        <f t="shared" si="2"/>
        <v>0.96000898674455182</v>
      </c>
      <c r="R44" s="70">
        <f t="shared" si="4"/>
        <v>178</v>
      </c>
      <c r="S44" s="33"/>
      <c r="T44" s="33"/>
    </row>
    <row r="45" spans="1:20">
      <c r="A45" s="43" t="s">
        <v>25</v>
      </c>
      <c r="B45" s="43" t="s">
        <v>23</v>
      </c>
      <c r="C45" s="43" t="s">
        <v>130</v>
      </c>
      <c r="D45" s="43" t="s">
        <v>301</v>
      </c>
      <c r="E45" s="32">
        <v>187</v>
      </c>
      <c r="F45" s="85">
        <v>11880</v>
      </c>
      <c r="G45" s="32">
        <v>8173</v>
      </c>
      <c r="H45" s="20">
        <f t="shared" si="0"/>
        <v>0.687962962962963</v>
      </c>
      <c r="I45" s="14">
        <f ca="1">'At a Glance'!$R$2/'At a Glance'!$R$7</f>
        <v>0.77419354838709675</v>
      </c>
      <c r="J45" s="32">
        <v>7826</v>
      </c>
      <c r="K45" s="20">
        <f t="shared" ref="K45:K72" si="13">(G45-J45)/J45</f>
        <v>4.4339381548683873E-2</v>
      </c>
      <c r="L45" s="27">
        <f ca="1">G45/'At a Glance'!$R$2</f>
        <v>340.54166666666669</v>
      </c>
      <c r="M45" s="32">
        <f ca="1">(F45-G45)/'At a Glance'!$R$9</f>
        <v>529.57142857142856</v>
      </c>
      <c r="N45" s="42">
        <f ca="1">L45*'At a Glance'!$R$7</f>
        <v>10556.791666666668</v>
      </c>
      <c r="O45" s="86">
        <f t="shared" ca="1" si="3"/>
        <v>0.8886188271604939</v>
      </c>
      <c r="P45" s="71">
        <v>7999</v>
      </c>
      <c r="Q45" s="66">
        <f t="shared" si="2"/>
        <v>0.978710387862474</v>
      </c>
      <c r="R45" s="70">
        <f t="shared" si="4"/>
        <v>174</v>
      </c>
      <c r="S45" s="33"/>
      <c r="T45" s="33"/>
    </row>
    <row r="46" spans="1:20">
      <c r="A46" s="43" t="s">
        <v>25</v>
      </c>
      <c r="B46" s="43" t="s">
        <v>24</v>
      </c>
      <c r="C46" s="43" t="s">
        <v>14</v>
      </c>
      <c r="D46" s="43" t="s">
        <v>269</v>
      </c>
      <c r="E46" s="32">
        <v>431</v>
      </c>
      <c r="F46" s="85">
        <v>7720</v>
      </c>
      <c r="G46" s="32">
        <v>7022</v>
      </c>
      <c r="H46" s="20">
        <f t="shared" ref="H46:H72" si="14">G46/F46</f>
        <v>0.90958549222797924</v>
      </c>
      <c r="I46" s="14">
        <f ca="1">'At a Glance'!$R$2/'At a Glance'!$R$7</f>
        <v>0.77419354838709675</v>
      </c>
      <c r="J46" s="32">
        <v>7883</v>
      </c>
      <c r="K46" s="20">
        <f t="shared" si="13"/>
        <v>-0.10922237726753774</v>
      </c>
      <c r="L46" s="27">
        <f ca="1">G46/'At a Glance'!$R$2</f>
        <v>292.58333333333331</v>
      </c>
      <c r="M46" s="32">
        <f ca="1">(F46-G46)/'At a Glance'!$R$9</f>
        <v>99.714285714285708</v>
      </c>
      <c r="N46" s="42">
        <f ca="1">L46*'At a Glance'!$R$7</f>
        <v>9070.0833333333321</v>
      </c>
      <c r="O46" s="86">
        <f t="shared" ca="1" si="3"/>
        <v>1.174881260794473</v>
      </c>
      <c r="P46" s="71">
        <v>6596</v>
      </c>
      <c r="Q46" s="66">
        <f t="shared" ref="Q46:Q72" si="15">P46/G46</f>
        <v>0.93933352321275987</v>
      </c>
      <c r="R46" s="70">
        <f t="shared" si="4"/>
        <v>426</v>
      </c>
      <c r="S46" s="33"/>
      <c r="T46" s="33"/>
    </row>
    <row r="47" spans="1:20">
      <c r="A47" s="43" t="s">
        <v>138</v>
      </c>
      <c r="B47" s="43" t="s">
        <v>15</v>
      </c>
      <c r="C47" s="43" t="s">
        <v>9</v>
      </c>
      <c r="D47" s="43" t="s">
        <v>270</v>
      </c>
      <c r="E47" s="32">
        <v>250</v>
      </c>
      <c r="F47" s="85">
        <v>7383.7483864459045</v>
      </c>
      <c r="G47" s="32">
        <v>5466</v>
      </c>
      <c r="H47" s="20">
        <f t="shared" si="14"/>
        <v>0.74027441265925986</v>
      </c>
      <c r="I47" s="14">
        <f ca="1">'At a Glance'!$R$2/'At a Glance'!$R$7</f>
        <v>0.77419354838709675</v>
      </c>
      <c r="J47" s="32">
        <v>6775</v>
      </c>
      <c r="K47" s="20">
        <f t="shared" si="13"/>
        <v>-0.19321033210332103</v>
      </c>
      <c r="L47" s="27">
        <f ca="1">G47/'At a Glance'!$R$2</f>
        <v>227.75</v>
      </c>
      <c r="M47" s="32">
        <f ca="1">(F47-G47)/'At a Glance'!$R$9</f>
        <v>273.96405520655782</v>
      </c>
      <c r="N47" s="42">
        <f ca="1">L47*'At a Glance'!$R$7</f>
        <v>7060.25</v>
      </c>
      <c r="O47" s="86">
        <f t="shared" ca="1" si="3"/>
        <v>0.95618778301821072</v>
      </c>
      <c r="P47" s="71">
        <v>5219</v>
      </c>
      <c r="Q47" s="66">
        <f t="shared" si="15"/>
        <v>0.95481156238565679</v>
      </c>
      <c r="R47" s="70">
        <f t="shared" si="4"/>
        <v>247</v>
      </c>
      <c r="S47" s="33"/>
      <c r="T47" s="33"/>
    </row>
    <row r="48" spans="1:20">
      <c r="A48" s="43" t="s">
        <v>138</v>
      </c>
      <c r="B48" s="43" t="s">
        <v>159</v>
      </c>
      <c r="C48" s="43" t="s">
        <v>160</v>
      </c>
      <c r="D48" s="43" t="s">
        <v>271</v>
      </c>
      <c r="E48" s="32">
        <v>142</v>
      </c>
      <c r="F48" s="85">
        <v>7656.4307742034807</v>
      </c>
      <c r="G48" s="32">
        <v>5406</v>
      </c>
      <c r="H48" s="20">
        <f t="shared" si="14"/>
        <v>0.70607312459667615</v>
      </c>
      <c r="I48" s="14">
        <f ca="1">'At a Glance'!$R$2/'At a Glance'!$R$7</f>
        <v>0.77419354838709675</v>
      </c>
      <c r="J48" s="32">
        <v>5318</v>
      </c>
      <c r="K48" s="20">
        <f t="shared" si="13"/>
        <v>1.6547574276043624E-2</v>
      </c>
      <c r="L48" s="27">
        <f ca="1">G48/'At a Glance'!$R$2</f>
        <v>225.25</v>
      </c>
      <c r="M48" s="32">
        <f ca="1">(F48-G48)/'At a Glance'!$R$9</f>
        <v>321.49011060049725</v>
      </c>
      <c r="N48" s="42">
        <f ca="1">L48*'At a Glance'!$R$7</f>
        <v>6982.75</v>
      </c>
      <c r="O48" s="86">
        <f t="shared" ca="1" si="3"/>
        <v>0.91201111927070666</v>
      </c>
      <c r="P48" s="71">
        <v>5270</v>
      </c>
      <c r="Q48" s="66">
        <f t="shared" si="15"/>
        <v>0.97484276729559749</v>
      </c>
      <c r="R48" s="70">
        <f t="shared" si="4"/>
        <v>136</v>
      </c>
      <c r="S48" s="33"/>
      <c r="T48" s="33"/>
    </row>
    <row r="49" spans="1:20">
      <c r="A49" s="43" t="s">
        <v>138</v>
      </c>
      <c r="B49" s="43" t="s">
        <v>18</v>
      </c>
      <c r="C49" s="43" t="s">
        <v>131</v>
      </c>
      <c r="D49" s="43" t="s">
        <v>272</v>
      </c>
      <c r="E49" s="32">
        <v>196</v>
      </c>
      <c r="F49" s="85">
        <v>7183.4230005679738</v>
      </c>
      <c r="G49" s="32">
        <v>5765</v>
      </c>
      <c r="H49" s="20">
        <f t="shared" si="14"/>
        <v>0.80254218630090102</v>
      </c>
      <c r="I49" s="14">
        <f ca="1">'At a Glance'!$R$2/'At a Glance'!$R$7</f>
        <v>0.77419354838709675</v>
      </c>
      <c r="J49" s="32">
        <v>5247</v>
      </c>
      <c r="K49" s="20">
        <f t="shared" si="13"/>
        <v>9.8723079855155327E-2</v>
      </c>
      <c r="L49" s="27">
        <f ca="1">G49/'At a Glance'!$R$2</f>
        <v>240.20833333333334</v>
      </c>
      <c r="M49" s="32">
        <f ca="1">(F49-G49)/'At a Glance'!$R$9</f>
        <v>202.63185722399626</v>
      </c>
      <c r="N49" s="42">
        <f ca="1">L49*'At a Glance'!$R$7</f>
        <v>7446.4583333333339</v>
      </c>
      <c r="O49" s="86">
        <f t="shared" ca="1" si="3"/>
        <v>1.036616990638664</v>
      </c>
      <c r="P49" s="71">
        <v>5589</v>
      </c>
      <c r="Q49" s="66">
        <f t="shared" si="15"/>
        <v>0.96947094535993061</v>
      </c>
      <c r="R49" s="70">
        <f t="shared" si="4"/>
        <v>176</v>
      </c>
      <c r="S49" s="33"/>
      <c r="T49" s="33"/>
    </row>
    <row r="50" spans="1:20">
      <c r="A50" s="43" t="s">
        <v>138</v>
      </c>
      <c r="B50" s="43" t="s">
        <v>99</v>
      </c>
      <c r="C50" s="43" t="s">
        <v>101</v>
      </c>
      <c r="D50" s="43" t="s">
        <v>273</v>
      </c>
      <c r="E50" s="32">
        <v>174</v>
      </c>
      <c r="F50" s="85">
        <v>4102.1792004428107</v>
      </c>
      <c r="G50" s="32">
        <v>3320</v>
      </c>
      <c r="H50" s="20">
        <f t="shared" si="14"/>
        <v>0.80932593087147964</v>
      </c>
      <c r="I50" s="14">
        <f ca="1">'At a Glance'!$R$2/'At a Glance'!$R$7</f>
        <v>0.77419354838709675</v>
      </c>
      <c r="J50" s="32">
        <v>3082</v>
      </c>
      <c r="K50" s="20">
        <f t="shared" si="13"/>
        <v>7.722258273848151E-2</v>
      </c>
      <c r="L50" s="27">
        <f ca="1">G50/'At a Glance'!$R$2</f>
        <v>138.33333333333334</v>
      </c>
      <c r="M50" s="32">
        <f ca="1">(F50-G50)/'At a Glance'!$R$9</f>
        <v>111.73988577754439</v>
      </c>
      <c r="N50" s="42">
        <f ca="1">L50*'At a Glance'!$R$7</f>
        <v>4288.3333333333339</v>
      </c>
      <c r="O50" s="86">
        <f t="shared" ca="1" si="3"/>
        <v>1.0453793273756613</v>
      </c>
      <c r="P50" s="71">
        <v>3145</v>
      </c>
      <c r="Q50" s="66">
        <f t="shared" si="15"/>
        <v>0.94728915662650603</v>
      </c>
      <c r="R50" s="70">
        <f t="shared" si="4"/>
        <v>175</v>
      </c>
      <c r="S50" s="33"/>
      <c r="T50" s="33"/>
    </row>
    <row r="51" spans="1:20">
      <c r="A51" s="43" t="s">
        <v>138</v>
      </c>
      <c r="B51" s="43" t="s">
        <v>100</v>
      </c>
      <c r="C51" s="43" t="s">
        <v>102</v>
      </c>
      <c r="D51" s="43" t="s">
        <v>274</v>
      </c>
      <c r="E51" s="32">
        <v>31</v>
      </c>
      <c r="F51" s="85">
        <v>3281.0217808994653</v>
      </c>
      <c r="G51" s="32">
        <v>3299</v>
      </c>
      <c r="H51" s="20">
        <f t="shared" si="14"/>
        <v>1.0054794574072001</v>
      </c>
      <c r="I51" s="14">
        <f ca="1">'At a Glance'!$R$2/'At a Glance'!$R$7</f>
        <v>0.77419354838709675</v>
      </c>
      <c r="J51" s="32">
        <v>2914</v>
      </c>
      <c r="K51" s="20">
        <f t="shared" si="13"/>
        <v>0.13212079615648592</v>
      </c>
      <c r="L51" s="27">
        <f ca="1">G51/'At a Glance'!$R$2</f>
        <v>137.45833333333334</v>
      </c>
      <c r="M51" s="32">
        <f ca="1">(F51-G51)/'At a Glance'!$R$9</f>
        <v>-2.5683170143621021</v>
      </c>
      <c r="N51" s="42">
        <f ca="1">L51*'At a Glance'!$R$7</f>
        <v>4261.2083333333339</v>
      </c>
      <c r="O51" s="86">
        <f t="shared" ca="1" si="3"/>
        <v>1.298744299150967</v>
      </c>
      <c r="P51" s="71">
        <v>3267</v>
      </c>
      <c r="Q51" s="66">
        <f t="shared" si="15"/>
        <v>0.9903000909366475</v>
      </c>
      <c r="R51" s="70">
        <f t="shared" si="4"/>
        <v>32</v>
      </c>
      <c r="S51" s="33"/>
      <c r="T51" s="33"/>
    </row>
    <row r="52" spans="1:20">
      <c r="A52" s="43" t="s">
        <v>138</v>
      </c>
      <c r="B52" s="43" t="s">
        <v>321</v>
      </c>
      <c r="C52" s="43" t="s">
        <v>322</v>
      </c>
      <c r="D52" s="43" t="s">
        <v>272</v>
      </c>
      <c r="E52" s="32">
        <v>106</v>
      </c>
      <c r="F52" s="85">
        <v>3501.4518633106677</v>
      </c>
      <c r="G52" s="32">
        <v>2947</v>
      </c>
      <c r="H52" s="20">
        <f t="shared" ref="H52" si="16">G52/F52</f>
        <v>0.84165086799553301</v>
      </c>
      <c r="I52" s="14">
        <f ca="1">'At a Glance'!$R$2/'At a Glance'!$R$7</f>
        <v>0.77419354838709675</v>
      </c>
      <c r="J52" s="32">
        <v>2285</v>
      </c>
      <c r="K52" s="20">
        <f t="shared" ref="K52" si="17">(G52-J52)/J52</f>
        <v>0.28971553610503281</v>
      </c>
      <c r="L52" s="27">
        <f ca="1">G52/'At a Glance'!$R$2</f>
        <v>122.79166666666667</v>
      </c>
      <c r="M52" s="32">
        <f ca="1">(F52-G52)/'At a Glance'!$R$9</f>
        <v>79.207409044381095</v>
      </c>
      <c r="N52" s="42">
        <f ca="1">L52*'At a Glance'!$R$7</f>
        <v>3806.541666666667</v>
      </c>
      <c r="O52" s="86">
        <f t="shared" ca="1" si="3"/>
        <v>1.0871323711608969</v>
      </c>
      <c r="P52" s="71">
        <v>2835</v>
      </c>
      <c r="Q52" s="66">
        <f t="shared" ref="Q52" si="18">P52/G52</f>
        <v>0.96199524940617576</v>
      </c>
      <c r="R52" s="70">
        <f t="shared" ref="R52" si="19">IF(G52-P52&lt;=0,"",G52-P52)</f>
        <v>112</v>
      </c>
      <c r="S52" s="33"/>
      <c r="T52" s="33"/>
    </row>
    <row r="53" spans="1:20">
      <c r="A53" s="43" t="s">
        <v>138</v>
      </c>
      <c r="B53" s="43" t="s">
        <v>85</v>
      </c>
      <c r="C53" s="43" t="s">
        <v>86</v>
      </c>
      <c r="D53" s="43" t="s">
        <v>275</v>
      </c>
      <c r="E53" s="32">
        <v>141</v>
      </c>
      <c r="F53" s="85">
        <v>3943.1082537383504</v>
      </c>
      <c r="G53" s="32">
        <v>2870</v>
      </c>
      <c r="H53" s="20">
        <f t="shared" si="14"/>
        <v>0.72785219560711611</v>
      </c>
      <c r="I53" s="14">
        <f ca="1">'At a Glance'!$R$2/'At a Glance'!$R$7</f>
        <v>0.77419354838709675</v>
      </c>
      <c r="J53" s="32">
        <v>2970</v>
      </c>
      <c r="K53" s="20">
        <f t="shared" si="13"/>
        <v>-3.3670033670033669E-2</v>
      </c>
      <c r="L53" s="27">
        <f ca="1">G53/'At a Glance'!$R$2</f>
        <v>119.58333333333333</v>
      </c>
      <c r="M53" s="32">
        <f ca="1">(F53-G53)/'At a Glance'!$R$9</f>
        <v>153.30117910547864</v>
      </c>
      <c r="N53" s="42">
        <f ca="1">L53*'At a Glance'!$R$7</f>
        <v>3707.083333333333</v>
      </c>
      <c r="O53" s="86">
        <f t="shared" ca="1" si="3"/>
        <v>0.94014241932585829</v>
      </c>
      <c r="P53" s="71">
        <v>2729</v>
      </c>
      <c r="Q53" s="66">
        <f t="shared" si="15"/>
        <v>0.95087108013937283</v>
      </c>
      <c r="R53" s="70">
        <f t="shared" si="4"/>
        <v>141</v>
      </c>
      <c r="S53" s="33"/>
      <c r="T53" s="33"/>
    </row>
    <row r="54" spans="1:20">
      <c r="A54" s="43" t="s">
        <v>138</v>
      </c>
      <c r="B54" s="43" t="s">
        <v>144</v>
      </c>
      <c r="C54" s="43" t="s">
        <v>145</v>
      </c>
      <c r="D54" s="43" t="s">
        <v>331</v>
      </c>
      <c r="E54" s="32">
        <v>91</v>
      </c>
      <c r="F54" s="85">
        <v>3142.0057666279463</v>
      </c>
      <c r="G54" s="32">
        <v>1988</v>
      </c>
      <c r="H54" s="20">
        <f t="shared" si="14"/>
        <v>0.63271685275535161</v>
      </c>
      <c r="I54" s="14">
        <f ca="1">'At a Glance'!$R$2/'At a Glance'!$R$7</f>
        <v>0.77419354838709675</v>
      </c>
      <c r="J54" s="32">
        <v>1594</v>
      </c>
      <c r="K54" s="20">
        <f t="shared" si="13"/>
        <v>0.24717691342534504</v>
      </c>
      <c r="L54" s="27">
        <f ca="1">G54/'At a Glance'!$R$2</f>
        <v>82.833333333333329</v>
      </c>
      <c r="M54" s="32">
        <f ca="1">(F54-G54)/'At a Glance'!$R$9</f>
        <v>164.85796666113518</v>
      </c>
      <c r="N54" s="42">
        <f ca="1">L54*'At a Glance'!$R$7</f>
        <v>2567.833333333333</v>
      </c>
      <c r="O54" s="86">
        <f t="shared" ca="1" si="3"/>
        <v>0.81725926814232908</v>
      </c>
      <c r="P54" s="71">
        <v>1891</v>
      </c>
      <c r="Q54" s="66">
        <f t="shared" si="15"/>
        <v>0.95120724346076457</v>
      </c>
      <c r="R54" s="70">
        <f t="shared" si="4"/>
        <v>97</v>
      </c>
      <c r="S54" s="33"/>
      <c r="T54" s="33"/>
    </row>
    <row r="55" spans="1:20">
      <c r="A55" s="43" t="s">
        <v>138</v>
      </c>
      <c r="B55" s="43" t="s">
        <v>165</v>
      </c>
      <c r="C55" s="43" t="s">
        <v>166</v>
      </c>
      <c r="D55" s="43" t="s">
        <v>276</v>
      </c>
      <c r="E55" s="32">
        <v>273</v>
      </c>
      <c r="F55" s="85">
        <v>3808.6207725968502</v>
      </c>
      <c r="G55" s="32">
        <v>3129</v>
      </c>
      <c r="H55" s="20">
        <f t="shared" si="14"/>
        <v>0.8215572478397577</v>
      </c>
      <c r="I55" s="14">
        <f ca="1">'At a Glance'!$R$2/'At a Glance'!$R$7</f>
        <v>0.77419354838709675</v>
      </c>
      <c r="J55" s="32">
        <v>1783</v>
      </c>
      <c r="K55" s="20">
        <f t="shared" si="13"/>
        <v>0.75490745933819403</v>
      </c>
      <c r="L55" s="27">
        <f ca="1">G55/'At a Glance'!$R$2</f>
        <v>130.375</v>
      </c>
      <c r="M55" s="32">
        <f ca="1">(F55-G55)/'At a Glance'!$R$9</f>
        <v>97.088681799550031</v>
      </c>
      <c r="N55" s="42">
        <f ca="1">L55*'At a Glance'!$R$7</f>
        <v>4041.625</v>
      </c>
      <c r="O55" s="86">
        <f t="shared" ca="1" si="3"/>
        <v>1.0611781117930204</v>
      </c>
      <c r="P55" s="71">
        <v>2862</v>
      </c>
      <c r="Q55" s="66">
        <f t="shared" si="15"/>
        <v>0.91466922339405565</v>
      </c>
      <c r="R55" s="70">
        <f t="shared" si="4"/>
        <v>267</v>
      </c>
      <c r="S55" s="33"/>
      <c r="T55" s="33"/>
    </row>
    <row r="56" spans="1:20">
      <c r="A56" s="43" t="s">
        <v>138</v>
      </c>
      <c r="B56" s="43" t="s">
        <v>112</v>
      </c>
      <c r="C56" s="43" t="s">
        <v>132</v>
      </c>
      <c r="D56" s="43" t="s">
        <v>277</v>
      </c>
      <c r="E56" s="32">
        <v>301</v>
      </c>
      <c r="F56" s="85">
        <v>5530.6577004120081</v>
      </c>
      <c r="G56" s="32">
        <v>4191</v>
      </c>
      <c r="H56" s="20">
        <f t="shared" si="14"/>
        <v>0.75777605974200679</v>
      </c>
      <c r="I56" s="14">
        <f ca="1">'At a Glance'!$R$2/'At a Glance'!$R$7</f>
        <v>0.77419354838709675</v>
      </c>
      <c r="J56" s="32">
        <v>3827</v>
      </c>
      <c r="K56" s="20">
        <f t="shared" si="13"/>
        <v>9.5113666056963683E-2</v>
      </c>
      <c r="L56" s="27">
        <f ca="1">G56/'At a Glance'!$R$2</f>
        <v>174.625</v>
      </c>
      <c r="M56" s="32">
        <f ca="1">(F56-G56)/'At a Glance'!$R$9</f>
        <v>191.37967148742973</v>
      </c>
      <c r="N56" s="42">
        <f ca="1">L56*'At a Glance'!$R$7</f>
        <v>5413.375</v>
      </c>
      <c r="O56" s="86">
        <f t="shared" ca="1" si="3"/>
        <v>0.97879407716675881</v>
      </c>
      <c r="P56" s="71">
        <v>3887</v>
      </c>
      <c r="Q56" s="66">
        <f t="shared" si="15"/>
        <v>0.92746361250298259</v>
      </c>
      <c r="R56" s="70">
        <f t="shared" si="4"/>
        <v>304</v>
      </c>
      <c r="S56" s="33"/>
      <c r="T56" s="33"/>
    </row>
    <row r="57" spans="1:20">
      <c r="A57" s="43" t="s">
        <v>138</v>
      </c>
      <c r="B57" s="43" t="s">
        <v>21</v>
      </c>
      <c r="C57" s="43" t="s">
        <v>12</v>
      </c>
      <c r="D57" s="43" t="s">
        <v>278</v>
      </c>
      <c r="E57" s="32">
        <v>193</v>
      </c>
      <c r="F57" s="85">
        <v>4661.7267445519783</v>
      </c>
      <c r="G57" s="32">
        <v>5505</v>
      </c>
      <c r="H57" s="20">
        <f t="shared" si="14"/>
        <v>1.1808928969149748</v>
      </c>
      <c r="I57" s="14">
        <f ca="1">'At a Glance'!$R$2/'At a Glance'!$R$7</f>
        <v>0.77419354838709675</v>
      </c>
      <c r="J57" s="32">
        <v>3671</v>
      </c>
      <c r="K57" s="20">
        <f t="shared" si="13"/>
        <v>0.49959139199128305</v>
      </c>
      <c r="L57" s="27">
        <f ca="1">G57/'At a Glance'!$R$2</f>
        <v>229.375</v>
      </c>
      <c r="M57" s="32">
        <f ca="1">(F57-G57)/'At a Glance'!$R$9</f>
        <v>-120.46760792114596</v>
      </c>
      <c r="N57" s="42">
        <f ca="1">L57*'At a Glance'!$R$7</f>
        <v>7110.625</v>
      </c>
      <c r="O57" s="86">
        <f t="shared" ca="1" si="3"/>
        <v>1.525319991848509</v>
      </c>
      <c r="P57" s="71">
        <v>5308</v>
      </c>
      <c r="Q57" s="66">
        <f t="shared" si="15"/>
        <v>0.96421435059037242</v>
      </c>
      <c r="R57" s="70">
        <f t="shared" si="4"/>
        <v>197</v>
      </c>
      <c r="S57" s="33"/>
      <c r="T57" s="33"/>
    </row>
    <row r="58" spans="1:20">
      <c r="A58" s="43" t="s">
        <v>28</v>
      </c>
      <c r="B58" s="43" t="s">
        <v>40</v>
      </c>
      <c r="C58" s="43" t="s">
        <v>106</v>
      </c>
      <c r="D58" s="43" t="s">
        <v>279</v>
      </c>
      <c r="E58" s="32">
        <v>105</v>
      </c>
      <c r="F58" s="85">
        <v>5069</v>
      </c>
      <c r="G58" s="32">
        <v>3822</v>
      </c>
      <c r="H58" s="20">
        <f t="shared" si="14"/>
        <v>0.75399487078319194</v>
      </c>
      <c r="I58" s="14">
        <f ca="1">'At a Glance'!$R$2/'At a Glance'!$R$7</f>
        <v>0.77419354838709675</v>
      </c>
      <c r="J58" s="32">
        <v>3639</v>
      </c>
      <c r="K58" s="20">
        <f t="shared" si="13"/>
        <v>5.0288540807914263E-2</v>
      </c>
      <c r="L58" s="27">
        <f ca="1">G58/'At a Glance'!$R$2</f>
        <v>159.25</v>
      </c>
      <c r="M58" s="32">
        <f ca="1">(F58-G58)/'At a Glance'!$R$9</f>
        <v>178.14285714285714</v>
      </c>
      <c r="N58" s="42">
        <f ca="1">L58*'At a Glance'!$R$7</f>
        <v>4936.75</v>
      </c>
      <c r="O58" s="86">
        <f t="shared" ca="1" si="3"/>
        <v>0.97391004142828963</v>
      </c>
      <c r="P58" s="71">
        <v>3722</v>
      </c>
      <c r="Q58" s="66">
        <f t="shared" si="15"/>
        <v>0.97383568812140242</v>
      </c>
      <c r="R58" s="70">
        <f t="shared" si="4"/>
        <v>100</v>
      </c>
      <c r="S58" s="33"/>
      <c r="T58" s="33"/>
    </row>
    <row r="59" spans="1:20">
      <c r="A59" s="43" t="s">
        <v>28</v>
      </c>
      <c r="B59" s="43" t="s">
        <v>171</v>
      </c>
      <c r="C59" s="43" t="s">
        <v>172</v>
      </c>
      <c r="D59" s="43" t="s">
        <v>280</v>
      </c>
      <c r="E59" s="32">
        <v>202</v>
      </c>
      <c r="F59" s="85">
        <v>3400</v>
      </c>
      <c r="G59" s="32">
        <v>3007</v>
      </c>
      <c r="H59" s="20">
        <f t="shared" si="14"/>
        <v>0.88441176470588234</v>
      </c>
      <c r="I59" s="14">
        <f ca="1">'At a Glance'!$R$2/'At a Glance'!$R$7</f>
        <v>0.77419354838709675</v>
      </c>
      <c r="J59" s="32">
        <v>2085</v>
      </c>
      <c r="K59" s="20">
        <f t="shared" si="13"/>
        <v>0.44220623501199041</v>
      </c>
      <c r="L59" s="27">
        <f ca="1">G59/'At a Glance'!$R$2</f>
        <v>125.29166666666667</v>
      </c>
      <c r="M59" s="32">
        <f ca="1">(F59-G59)/'At a Glance'!$R$9</f>
        <v>56.142857142857146</v>
      </c>
      <c r="N59" s="42">
        <f ca="1">L59*'At a Glance'!$R$7</f>
        <v>3884.041666666667</v>
      </c>
      <c r="O59" s="86">
        <f t="shared" ca="1" si="3"/>
        <v>1.1423651960784316</v>
      </c>
      <c r="P59" s="71">
        <v>2796</v>
      </c>
      <c r="Q59" s="66">
        <f t="shared" si="15"/>
        <v>0.92983039574326576</v>
      </c>
      <c r="R59" s="70">
        <f t="shared" si="4"/>
        <v>211</v>
      </c>
      <c r="S59" s="33"/>
      <c r="T59" s="33"/>
    </row>
    <row r="60" spans="1:20">
      <c r="A60" s="43" t="s">
        <v>28</v>
      </c>
      <c r="B60" s="43" t="s">
        <v>209</v>
      </c>
      <c r="C60" s="43" t="s">
        <v>210</v>
      </c>
      <c r="D60" s="43" t="s">
        <v>281</v>
      </c>
      <c r="E60" s="32">
        <v>237</v>
      </c>
      <c r="F60" s="85">
        <v>5000</v>
      </c>
      <c r="G60" s="32">
        <v>3797</v>
      </c>
      <c r="H60" s="20">
        <f t="shared" si="14"/>
        <v>0.75939999999999996</v>
      </c>
      <c r="I60" s="14">
        <f ca="1">'At a Glance'!$R$2/'At a Glance'!$R$7</f>
        <v>0.77419354838709675</v>
      </c>
      <c r="J60" s="32">
        <v>4117</v>
      </c>
      <c r="K60" s="20">
        <f t="shared" si="13"/>
        <v>-7.7726499878552346E-2</v>
      </c>
      <c r="L60" s="27">
        <f ca="1">G60/'At a Glance'!$R$2</f>
        <v>158.20833333333334</v>
      </c>
      <c r="M60" s="32">
        <f ca="1">(F60-G60)/'At a Glance'!$R$9</f>
        <v>171.85714285714286</v>
      </c>
      <c r="N60" s="42">
        <f ca="1">L60*'At a Glance'!$R$7</f>
        <v>4904.4583333333339</v>
      </c>
      <c r="O60" s="86">
        <f t="shared" ca="1" si="3"/>
        <v>0.98089166666666683</v>
      </c>
      <c r="P60" s="71">
        <v>3564</v>
      </c>
      <c r="Q60" s="66">
        <f t="shared" si="15"/>
        <v>0.93863576507769286</v>
      </c>
      <c r="R60" s="70">
        <f t="shared" si="4"/>
        <v>233</v>
      </c>
      <c r="S60" s="33"/>
      <c r="T60" s="33"/>
    </row>
    <row r="61" spans="1:20">
      <c r="A61" s="43" t="s">
        <v>28</v>
      </c>
      <c r="B61" s="43" t="s">
        <v>116</v>
      </c>
      <c r="C61" s="43" t="s">
        <v>133</v>
      </c>
      <c r="D61" s="43" t="s">
        <v>282</v>
      </c>
      <c r="E61" s="32">
        <v>70</v>
      </c>
      <c r="F61" s="85">
        <v>2600</v>
      </c>
      <c r="G61" s="32">
        <v>1885</v>
      </c>
      <c r="H61" s="20">
        <f t="shared" si="14"/>
        <v>0.72499999999999998</v>
      </c>
      <c r="I61" s="14">
        <f ca="1">'At a Glance'!$R$2/'At a Glance'!$R$7</f>
        <v>0.77419354838709675</v>
      </c>
      <c r="J61" s="32">
        <v>1998</v>
      </c>
      <c r="K61" s="20">
        <f t="shared" si="13"/>
        <v>-5.6556556556556559E-2</v>
      </c>
      <c r="L61" s="27">
        <f ca="1">G61/'At a Glance'!$R$2</f>
        <v>78.541666666666671</v>
      </c>
      <c r="M61" s="32">
        <f ca="1">(F61-G61)/'At a Glance'!$R$9</f>
        <v>102.14285714285714</v>
      </c>
      <c r="N61" s="42">
        <f ca="1">L61*'At a Glance'!$R$7</f>
        <v>2434.791666666667</v>
      </c>
      <c r="O61" s="86">
        <f t="shared" ca="1" si="3"/>
        <v>0.9364583333333335</v>
      </c>
      <c r="P61" s="71">
        <v>1819</v>
      </c>
      <c r="Q61" s="66">
        <f t="shared" si="15"/>
        <v>0.96498673740053054</v>
      </c>
      <c r="R61" s="70">
        <f t="shared" si="4"/>
        <v>66</v>
      </c>
      <c r="S61" s="33"/>
      <c r="T61" s="33"/>
    </row>
    <row r="62" spans="1:20">
      <c r="A62" s="43" t="s">
        <v>28</v>
      </c>
      <c r="B62" s="43" t="s">
        <v>55</v>
      </c>
      <c r="C62" s="43" t="s">
        <v>153</v>
      </c>
      <c r="D62" s="43" t="s">
        <v>283</v>
      </c>
      <c r="E62" s="32">
        <v>287</v>
      </c>
      <c r="F62" s="85">
        <v>6500</v>
      </c>
      <c r="G62" s="32">
        <v>5356</v>
      </c>
      <c r="H62" s="20">
        <f t="shared" si="14"/>
        <v>0.82399999999999995</v>
      </c>
      <c r="I62" s="14">
        <f ca="1">'At a Glance'!$R$2/'At a Glance'!$R$7</f>
        <v>0.77419354838709675</v>
      </c>
      <c r="J62" s="32">
        <v>6031</v>
      </c>
      <c r="K62" s="20">
        <f t="shared" si="13"/>
        <v>-0.11192173768860886</v>
      </c>
      <c r="L62" s="27">
        <f ca="1">G62/'At a Glance'!$R$2</f>
        <v>223.16666666666666</v>
      </c>
      <c r="M62" s="32">
        <f ca="1">(F62-G62)/'At a Glance'!$R$9</f>
        <v>163.42857142857142</v>
      </c>
      <c r="N62" s="42">
        <f ca="1">L62*'At a Glance'!$R$7</f>
        <v>6918.1666666666661</v>
      </c>
      <c r="O62" s="86">
        <f t="shared" ca="1" si="3"/>
        <v>1.0643333333333331</v>
      </c>
      <c r="P62" s="71">
        <v>5066</v>
      </c>
      <c r="Q62" s="66">
        <f t="shared" si="15"/>
        <v>0.94585511575802839</v>
      </c>
      <c r="R62" s="70">
        <f t="shared" si="4"/>
        <v>290</v>
      </c>
      <c r="S62" s="33"/>
      <c r="T62" s="33"/>
    </row>
    <row r="63" spans="1:20">
      <c r="A63" s="43" t="s">
        <v>28</v>
      </c>
      <c r="B63" s="43" t="s">
        <v>56</v>
      </c>
      <c r="C63" s="43" t="s">
        <v>152</v>
      </c>
      <c r="D63" s="43" t="s">
        <v>284</v>
      </c>
      <c r="E63" s="32">
        <v>82</v>
      </c>
      <c r="F63" s="85">
        <v>3225</v>
      </c>
      <c r="G63" s="32">
        <v>2473</v>
      </c>
      <c r="H63" s="20">
        <f t="shared" si="14"/>
        <v>0.76682170542635664</v>
      </c>
      <c r="I63" s="14">
        <f ca="1">'At a Glance'!$R$2/'At a Glance'!$R$7</f>
        <v>0.77419354838709675</v>
      </c>
      <c r="J63" s="32">
        <v>2612</v>
      </c>
      <c r="K63" s="20">
        <f t="shared" si="13"/>
        <v>-5.3215926493108731E-2</v>
      </c>
      <c r="L63" s="27">
        <f ca="1">G63/'At a Glance'!$R$2</f>
        <v>103.04166666666667</v>
      </c>
      <c r="M63" s="32">
        <f ca="1">(F63-G63)/'At a Glance'!$R$9</f>
        <v>107.42857142857143</v>
      </c>
      <c r="N63" s="42">
        <f ca="1">L63*'At a Glance'!$R$7</f>
        <v>3194.291666666667</v>
      </c>
      <c r="O63" s="86">
        <f t="shared" ca="1" si="3"/>
        <v>0.99047803617571073</v>
      </c>
      <c r="P63" s="71">
        <v>2407</v>
      </c>
      <c r="Q63" s="66">
        <f t="shared" si="15"/>
        <v>0.97331176708451272</v>
      </c>
      <c r="R63" s="70">
        <f t="shared" si="4"/>
        <v>66</v>
      </c>
      <c r="S63" s="33"/>
      <c r="T63" s="33"/>
    </row>
    <row r="64" spans="1:20">
      <c r="A64" s="43" t="s">
        <v>28</v>
      </c>
      <c r="B64" s="43" t="s">
        <v>103</v>
      </c>
      <c r="C64" s="43" t="s">
        <v>104</v>
      </c>
      <c r="D64" s="43" t="s">
        <v>284</v>
      </c>
      <c r="E64" s="32">
        <v>52</v>
      </c>
      <c r="F64" s="85">
        <v>1350</v>
      </c>
      <c r="G64" s="32">
        <v>1003</v>
      </c>
      <c r="H64" s="20">
        <f t="shared" si="14"/>
        <v>0.74296296296296294</v>
      </c>
      <c r="I64" s="14">
        <f ca="1">'At a Glance'!$R$2/'At a Glance'!$R$7</f>
        <v>0.77419354838709675</v>
      </c>
      <c r="J64" s="32">
        <v>1004</v>
      </c>
      <c r="K64" s="20">
        <f t="shared" si="13"/>
        <v>-9.9601593625498006E-4</v>
      </c>
      <c r="L64" s="27">
        <f ca="1">G64/'At a Glance'!$R$2</f>
        <v>41.791666666666664</v>
      </c>
      <c r="M64" s="32">
        <f ca="1">(F64-G64)/'At a Glance'!$R$9</f>
        <v>49.571428571428569</v>
      </c>
      <c r="N64" s="42">
        <f ca="1">L64*'At a Glance'!$R$7</f>
        <v>1295.5416666666665</v>
      </c>
      <c r="O64" s="86">
        <f t="shared" ca="1" si="3"/>
        <v>0.95966049382716034</v>
      </c>
      <c r="P64" s="71">
        <v>938</v>
      </c>
      <c r="Q64" s="66">
        <f t="shared" si="15"/>
        <v>0.93519441674975079</v>
      </c>
      <c r="R64" s="70">
        <f t="shared" si="4"/>
        <v>65</v>
      </c>
      <c r="S64" s="33"/>
      <c r="T64" s="33"/>
    </row>
    <row r="65" spans="1:20" s="99" customFormat="1">
      <c r="A65" s="88" t="s">
        <v>28</v>
      </c>
      <c r="B65" s="88" t="s">
        <v>313</v>
      </c>
      <c r="C65" s="88" t="s">
        <v>314</v>
      </c>
      <c r="D65" s="88" t="s">
        <v>285</v>
      </c>
      <c r="E65" s="89">
        <v>131</v>
      </c>
      <c r="F65" s="89">
        <v>3400</v>
      </c>
      <c r="G65" s="89">
        <v>2669</v>
      </c>
      <c r="H65" s="90">
        <f t="shared" si="14"/>
        <v>0.78500000000000003</v>
      </c>
      <c r="I65" s="91">
        <f ca="1">'At a Glance'!$R$2/'At a Glance'!$R$7</f>
        <v>0.77419354838709675</v>
      </c>
      <c r="J65" s="89">
        <v>2967</v>
      </c>
      <c r="K65" s="90">
        <f t="shared" si="13"/>
        <v>-0.100438153016515</v>
      </c>
      <c r="L65" s="92">
        <f ca="1">G65/'At a Glance'!$R$2</f>
        <v>111.20833333333333</v>
      </c>
      <c r="M65" s="89">
        <f ca="1">(F65-G65)/'At a Glance'!$R$9</f>
        <v>104.42857142857143</v>
      </c>
      <c r="N65" s="93">
        <f ca="1">L65*'At a Glance'!$R$7</f>
        <v>3447.458333333333</v>
      </c>
      <c r="O65" s="94">
        <f t="shared" ca="1" si="3"/>
        <v>1.0139583333333333</v>
      </c>
      <c r="P65" s="95">
        <v>2536</v>
      </c>
      <c r="Q65" s="96">
        <f t="shared" si="15"/>
        <v>0.9501686024728363</v>
      </c>
      <c r="R65" s="97">
        <f t="shared" si="4"/>
        <v>133</v>
      </c>
      <c r="S65" s="98"/>
      <c r="T65" s="98"/>
    </row>
    <row r="66" spans="1:20" s="111" customFormat="1">
      <c r="A66" s="100" t="s">
        <v>28</v>
      </c>
      <c r="B66" s="100" t="s">
        <v>57</v>
      </c>
      <c r="C66" s="100" t="s">
        <v>58</v>
      </c>
      <c r="D66" s="100" t="s">
        <v>286</v>
      </c>
      <c r="E66" s="101">
        <v>192</v>
      </c>
      <c r="F66" s="101">
        <v>4400</v>
      </c>
      <c r="G66" s="101">
        <v>3024</v>
      </c>
      <c r="H66" s="102">
        <f t="shared" si="14"/>
        <v>0.68727272727272726</v>
      </c>
      <c r="I66" s="103">
        <f ca="1">'At a Glance'!$R$2/'At a Glance'!$R$7</f>
        <v>0.77419354838709675</v>
      </c>
      <c r="J66" s="101">
        <v>3786</v>
      </c>
      <c r="K66" s="102">
        <f t="shared" si="13"/>
        <v>-0.20126782884310618</v>
      </c>
      <c r="L66" s="104">
        <f ca="1">G66/'At a Glance'!$R$2</f>
        <v>126</v>
      </c>
      <c r="M66" s="101">
        <f ca="1">(F66-G66)/'At a Glance'!$R$9</f>
        <v>196.57142857142858</v>
      </c>
      <c r="N66" s="105">
        <f ca="1">L66*'At a Glance'!$R$7</f>
        <v>3906</v>
      </c>
      <c r="O66" s="106">
        <f t="shared" ca="1" si="3"/>
        <v>0.8877272727272727</v>
      </c>
      <c r="P66" s="107">
        <v>2838</v>
      </c>
      <c r="Q66" s="108">
        <f t="shared" si="15"/>
        <v>0.93849206349206349</v>
      </c>
      <c r="R66" s="109">
        <f t="shared" si="4"/>
        <v>186</v>
      </c>
      <c r="S66" s="110"/>
      <c r="T66" s="110"/>
    </row>
    <row r="67" spans="1:20" s="123" customFormat="1">
      <c r="A67" s="112" t="s">
        <v>28</v>
      </c>
      <c r="B67" s="112" t="s">
        <v>329</v>
      </c>
      <c r="C67" s="112" t="s">
        <v>330</v>
      </c>
      <c r="D67" s="112" t="s">
        <v>287</v>
      </c>
      <c r="E67" s="113">
        <v>102</v>
      </c>
      <c r="F67" s="113">
        <v>2050</v>
      </c>
      <c r="G67" s="113">
        <v>1606</v>
      </c>
      <c r="H67" s="114">
        <f t="shared" si="14"/>
        <v>0.78341463414634149</v>
      </c>
      <c r="I67" s="115">
        <f ca="1">'At a Glance'!$R$2/'At a Glance'!$R$7</f>
        <v>0.77419354838709675</v>
      </c>
      <c r="J67" s="113">
        <v>256</v>
      </c>
      <c r="K67" s="114">
        <f t="shared" si="13"/>
        <v>5.2734375</v>
      </c>
      <c r="L67" s="116">
        <f ca="1">G67/'At a Glance'!$R$2</f>
        <v>66.916666666666671</v>
      </c>
      <c r="M67" s="113">
        <f ca="1">(F67-G67)/'At a Glance'!$R$9</f>
        <v>63.428571428571431</v>
      </c>
      <c r="N67" s="117">
        <f ca="1">L67*'At a Glance'!$R$7</f>
        <v>2074.416666666667</v>
      </c>
      <c r="O67" s="118">
        <f t="shared" ca="1" si="3"/>
        <v>1.0119105691056911</v>
      </c>
      <c r="P67" s="119">
        <v>1501</v>
      </c>
      <c r="Q67" s="120">
        <f t="shared" si="15"/>
        <v>0.9346201743462017</v>
      </c>
      <c r="R67" s="121">
        <f t="shared" si="4"/>
        <v>105</v>
      </c>
      <c r="S67" s="122"/>
      <c r="T67" s="122"/>
    </row>
    <row r="68" spans="1:20">
      <c r="A68" s="43" t="s">
        <v>28</v>
      </c>
      <c r="B68" s="43" t="s">
        <v>59</v>
      </c>
      <c r="C68" s="43" t="s">
        <v>60</v>
      </c>
      <c r="D68" s="43" t="s">
        <v>288</v>
      </c>
      <c r="E68" s="32">
        <v>151</v>
      </c>
      <c r="F68" s="85">
        <v>7000</v>
      </c>
      <c r="G68" s="32">
        <v>7110</v>
      </c>
      <c r="H68" s="20">
        <f t="shared" si="14"/>
        <v>1.0157142857142858</v>
      </c>
      <c r="I68" s="14">
        <f ca="1">'At a Glance'!$R$2/'At a Glance'!$R$7</f>
        <v>0.77419354838709675</v>
      </c>
      <c r="J68" s="32">
        <v>7024</v>
      </c>
      <c r="K68" s="20">
        <f t="shared" si="13"/>
        <v>1.224373576309795E-2</v>
      </c>
      <c r="L68" s="27">
        <f ca="1">G68/'At a Glance'!$R$2</f>
        <v>296.25</v>
      </c>
      <c r="M68" s="32">
        <f ca="1">(F68-G68)/'At a Glance'!$R$9</f>
        <v>-15.714285714285714</v>
      </c>
      <c r="N68" s="42">
        <f ca="1">L68*'At a Glance'!$R$7</f>
        <v>9183.75</v>
      </c>
      <c r="O68" s="86">
        <f t="shared" ca="1" si="3"/>
        <v>1.3119642857142857</v>
      </c>
      <c r="P68" s="71">
        <v>6951</v>
      </c>
      <c r="Q68" s="66">
        <f t="shared" si="15"/>
        <v>0.97763713080168779</v>
      </c>
      <c r="R68" s="70">
        <f t="shared" si="4"/>
        <v>159</v>
      </c>
      <c r="S68" s="33"/>
      <c r="T68" s="33"/>
    </row>
    <row r="69" spans="1:20">
      <c r="A69" s="43" t="s">
        <v>28</v>
      </c>
      <c r="B69" s="43" t="s">
        <v>181</v>
      </c>
      <c r="C69" s="43" t="s">
        <v>182</v>
      </c>
      <c r="D69" s="43" t="s">
        <v>289</v>
      </c>
      <c r="E69" s="32">
        <v>69</v>
      </c>
      <c r="F69" s="85">
        <v>1850</v>
      </c>
      <c r="G69" s="32">
        <v>1466</v>
      </c>
      <c r="H69" s="20">
        <f t="shared" si="14"/>
        <v>0.79243243243243244</v>
      </c>
      <c r="I69" s="14">
        <f ca="1">'At a Glance'!$R$2/'At a Glance'!$R$7</f>
        <v>0.77419354838709675</v>
      </c>
      <c r="J69" s="32">
        <v>1358</v>
      </c>
      <c r="K69" s="20">
        <f t="shared" si="13"/>
        <v>7.9528718703976431E-2</v>
      </c>
      <c r="L69" s="27">
        <f ca="1">G69/'At a Glance'!$R$2</f>
        <v>61.083333333333336</v>
      </c>
      <c r="M69" s="32">
        <f ca="1">(F69-G69)/'At a Glance'!$R$9</f>
        <v>54.857142857142854</v>
      </c>
      <c r="N69" s="42">
        <f ca="1">L69*'At a Glance'!$R$7</f>
        <v>1893.5833333333335</v>
      </c>
      <c r="O69" s="86">
        <f t="shared" ca="1" si="3"/>
        <v>1.0235585585585587</v>
      </c>
      <c r="P69" s="71">
        <v>1398</v>
      </c>
      <c r="Q69" s="66">
        <f t="shared" si="15"/>
        <v>0.95361527967257842</v>
      </c>
      <c r="R69" s="70">
        <f t="shared" si="4"/>
        <v>68</v>
      </c>
      <c r="S69" s="33"/>
      <c r="T69" s="33"/>
    </row>
    <row r="70" spans="1:20">
      <c r="A70" s="43" t="s">
        <v>28</v>
      </c>
      <c r="B70" s="43" t="s">
        <v>61</v>
      </c>
      <c r="C70" s="43" t="s">
        <v>62</v>
      </c>
      <c r="D70" s="43" t="s">
        <v>290</v>
      </c>
      <c r="E70" s="32">
        <v>238</v>
      </c>
      <c r="F70" s="85">
        <v>5850</v>
      </c>
      <c r="G70" s="32">
        <v>4852</v>
      </c>
      <c r="H70" s="20">
        <f t="shared" si="14"/>
        <v>0.82940170940170943</v>
      </c>
      <c r="I70" s="14">
        <f ca="1">'At a Glance'!$R$2/'At a Glance'!$R$7</f>
        <v>0.77419354838709675</v>
      </c>
      <c r="J70" s="32">
        <v>5073</v>
      </c>
      <c r="K70" s="20">
        <f t="shared" si="13"/>
        <v>-4.3563966095012813E-2</v>
      </c>
      <c r="L70" s="27">
        <f ca="1">G70/'At a Glance'!$R$2</f>
        <v>202.16666666666666</v>
      </c>
      <c r="M70" s="32">
        <f ca="1">(F70-G70)/'At a Glance'!$R$9</f>
        <v>142.57142857142858</v>
      </c>
      <c r="N70" s="42">
        <f ca="1">L70*'At a Glance'!$R$7</f>
        <v>6267.1666666666661</v>
      </c>
      <c r="O70" s="86">
        <f t="shared" ca="1" si="3"/>
        <v>1.0713105413105413</v>
      </c>
      <c r="P70" s="71">
        <v>4609</v>
      </c>
      <c r="Q70" s="66">
        <f t="shared" si="15"/>
        <v>0.94991755976916736</v>
      </c>
      <c r="R70" s="70">
        <f t="shared" si="4"/>
        <v>243</v>
      </c>
      <c r="S70" s="33"/>
      <c r="T70" s="33"/>
    </row>
    <row r="71" spans="1:20">
      <c r="A71" s="43" t="s">
        <v>28</v>
      </c>
      <c r="B71" s="43" t="s">
        <v>91</v>
      </c>
      <c r="C71" s="43" t="s">
        <v>92</v>
      </c>
      <c r="D71" s="43" t="s">
        <v>291</v>
      </c>
      <c r="E71" s="32">
        <v>100</v>
      </c>
      <c r="F71" s="85">
        <v>2600</v>
      </c>
      <c r="G71" s="32">
        <v>2468</v>
      </c>
      <c r="H71" s="20">
        <f t="shared" si="14"/>
        <v>0.94923076923076921</v>
      </c>
      <c r="I71" s="14">
        <f ca="1">'At a Glance'!$R$2/'At a Glance'!$R$7</f>
        <v>0.77419354838709675</v>
      </c>
      <c r="J71" s="32">
        <v>2624</v>
      </c>
      <c r="K71" s="20">
        <f t="shared" si="13"/>
        <v>-5.9451219512195119E-2</v>
      </c>
      <c r="L71" s="27">
        <f ca="1">G71/'At a Glance'!$R$2</f>
        <v>102.83333333333333</v>
      </c>
      <c r="M71" s="32">
        <f ca="1">(F71-G71)/'At a Glance'!$R$9</f>
        <v>18.857142857142858</v>
      </c>
      <c r="N71" s="42">
        <f ca="1">L71*'At a Glance'!$R$7</f>
        <v>3187.833333333333</v>
      </c>
      <c r="O71" s="86">
        <f t="shared" ref="O71:O85" ca="1" si="20">N71/F71</f>
        <v>1.2260897435897435</v>
      </c>
      <c r="P71" s="71">
        <v>2359</v>
      </c>
      <c r="Q71" s="66">
        <f t="shared" si="15"/>
        <v>0.95583468395461912</v>
      </c>
      <c r="R71" s="70">
        <f t="shared" si="4"/>
        <v>109</v>
      </c>
      <c r="S71" s="33"/>
      <c r="T71" s="33"/>
    </row>
    <row r="72" spans="1:20">
      <c r="A72" s="43" t="s">
        <v>139</v>
      </c>
      <c r="B72" s="43" t="s">
        <v>41</v>
      </c>
      <c r="C72" s="43" t="s">
        <v>42</v>
      </c>
      <c r="D72" s="43" t="s">
        <v>316</v>
      </c>
      <c r="E72" s="32">
        <v>258</v>
      </c>
      <c r="F72" s="85">
        <v>5403.0764773399987</v>
      </c>
      <c r="G72" s="32">
        <v>4371</v>
      </c>
      <c r="H72" s="20">
        <f t="shared" si="14"/>
        <v>0.80898355193223126</v>
      </c>
      <c r="I72" s="14">
        <f ca="1">'At a Glance'!$R$2/'At a Glance'!$R$7</f>
        <v>0.77419354838709675</v>
      </c>
      <c r="J72" s="32">
        <v>5324</v>
      </c>
      <c r="K72" s="20">
        <f t="shared" si="13"/>
        <v>-0.17900075131480089</v>
      </c>
      <c r="L72" s="27">
        <f ca="1">G72/'At a Glance'!$R$2</f>
        <v>182.125</v>
      </c>
      <c r="M72" s="32">
        <f ca="1">(F72-G72)/'At a Glance'!$R$9</f>
        <v>147.43949676285698</v>
      </c>
      <c r="N72" s="42">
        <f ca="1">L72*'At a Glance'!$R$7</f>
        <v>5645.875</v>
      </c>
      <c r="O72" s="86">
        <f t="shared" ca="1" si="20"/>
        <v>1.0449370879124653</v>
      </c>
      <c r="P72" s="71">
        <v>4117</v>
      </c>
      <c r="Q72" s="66">
        <f t="shared" si="15"/>
        <v>0.9418897277510867</v>
      </c>
      <c r="R72" s="70">
        <f t="shared" si="4"/>
        <v>254</v>
      </c>
      <c r="S72" s="33"/>
      <c r="T72" s="33"/>
    </row>
    <row r="73" spans="1:20">
      <c r="A73" s="43" t="s">
        <v>139</v>
      </c>
      <c r="B73" s="43" t="s">
        <v>317</v>
      </c>
      <c r="C73" s="43" t="s">
        <v>318</v>
      </c>
      <c r="D73" s="43" t="s">
        <v>315</v>
      </c>
      <c r="E73" s="32">
        <v>110</v>
      </c>
      <c r="F73" s="85">
        <v>3216.1918560972681</v>
      </c>
      <c r="G73" s="32">
        <v>2609</v>
      </c>
      <c r="H73" s="20">
        <f t="shared" ref="H73" si="21">G73/F73</f>
        <v>0.81120782488577237</v>
      </c>
      <c r="I73" s="14">
        <f ca="1">'At a Glance'!$R$2/'At a Glance'!$R$7</f>
        <v>0.77419354838709675</v>
      </c>
      <c r="J73" s="32">
        <v>3788</v>
      </c>
      <c r="K73" s="20">
        <f t="shared" ref="K73" si="22">(G73-J73)/J73</f>
        <v>-0.31124604012671597</v>
      </c>
      <c r="L73" s="27">
        <f ca="1">G73/'At a Glance'!$R$2</f>
        <v>108.70833333333333</v>
      </c>
      <c r="M73" s="32">
        <f ca="1">(F73-G73)/'At a Glance'!$R$9</f>
        <v>86.741693728181161</v>
      </c>
      <c r="N73" s="42">
        <f ca="1">L73*'At a Glance'!$R$7</f>
        <v>3369.958333333333</v>
      </c>
      <c r="O73" s="86">
        <f t="shared" ca="1" si="20"/>
        <v>1.0478101071441226</v>
      </c>
      <c r="P73" s="71">
        <v>2500</v>
      </c>
      <c r="Q73" s="66">
        <f t="shared" ref="Q73" si="23">P73/G73</f>
        <v>0.95822154082023769</v>
      </c>
      <c r="R73" s="70">
        <f t="shared" ref="R73" si="24">IF(G73-P73&lt;=0,"",G73-P73)</f>
        <v>109</v>
      </c>
      <c r="S73" s="33"/>
      <c r="T73" s="33"/>
    </row>
    <row r="74" spans="1:20">
      <c r="A74" s="43" t="s">
        <v>139</v>
      </c>
      <c r="B74" s="43" t="s">
        <v>43</v>
      </c>
      <c r="C74" s="43" t="s">
        <v>44</v>
      </c>
      <c r="D74" s="43" t="s">
        <v>292</v>
      </c>
      <c r="E74" s="32">
        <v>94</v>
      </c>
      <c r="F74" s="85">
        <v>4425.9579380069781</v>
      </c>
      <c r="G74" s="32">
        <v>3675</v>
      </c>
      <c r="H74" s="20">
        <f t="shared" ref="H74:H85" si="25">G74/F74</f>
        <v>0.83032872238611088</v>
      </c>
      <c r="I74" s="14">
        <f ca="1">'At a Glance'!$R$2/'At a Glance'!$R$7</f>
        <v>0.77419354838709675</v>
      </c>
      <c r="J74" s="32">
        <v>2392</v>
      </c>
      <c r="K74" s="20">
        <f t="shared" ref="K74:K85" si="26">(G74-J74)/J74</f>
        <v>0.53637123745819393</v>
      </c>
      <c r="L74" s="27">
        <f ca="1">G74/'At a Glance'!$R$2</f>
        <v>153.125</v>
      </c>
      <c r="M74" s="32">
        <f ca="1">(F74-G74)/'At a Glance'!$R$9</f>
        <v>107.2797054295683</v>
      </c>
      <c r="N74" s="42">
        <f ca="1">L74*'At a Glance'!$R$7</f>
        <v>4746.875</v>
      </c>
      <c r="O74" s="86">
        <f t="shared" ca="1" si="20"/>
        <v>1.0725079330820599</v>
      </c>
      <c r="P74" s="71">
        <v>3638</v>
      </c>
      <c r="Q74" s="66">
        <f t="shared" ref="Q74:Q85" si="27">P74/G74</f>
        <v>0.9899319727891156</v>
      </c>
      <c r="R74" s="70">
        <f t="shared" ref="R74:R85" si="28">IF(G74-P74&lt;=0,"",G74-P74)</f>
        <v>37</v>
      </c>
      <c r="S74" s="33"/>
      <c r="T74" s="33"/>
    </row>
    <row r="75" spans="1:20">
      <c r="A75" s="43" t="s">
        <v>139</v>
      </c>
      <c r="B75" s="43" t="s">
        <v>45</v>
      </c>
      <c r="C75" s="43" t="s">
        <v>46</v>
      </c>
      <c r="D75" s="43" t="s">
        <v>293</v>
      </c>
      <c r="E75" s="32">
        <v>54</v>
      </c>
      <c r="F75" s="85">
        <v>1888.547305829039</v>
      </c>
      <c r="G75" s="32">
        <v>1421</v>
      </c>
      <c r="H75" s="20">
        <f t="shared" si="25"/>
        <v>0.75243018568507924</v>
      </c>
      <c r="I75" s="14">
        <f ca="1">'At a Glance'!$R$2/'At a Glance'!$R$7</f>
        <v>0.77419354838709675</v>
      </c>
      <c r="J75" s="32">
        <v>1853</v>
      </c>
      <c r="K75" s="20">
        <f t="shared" si="26"/>
        <v>-0.23313545601726929</v>
      </c>
      <c r="L75" s="27">
        <f ca="1">G75/'At a Glance'!$R$2</f>
        <v>59.208333333333336</v>
      </c>
      <c r="M75" s="32">
        <f ca="1">(F75-G75)/'At a Glance'!$R$9</f>
        <v>66.792472261291294</v>
      </c>
      <c r="N75" s="42">
        <f ca="1">L75*'At a Glance'!$R$7</f>
        <v>1835.4583333333335</v>
      </c>
      <c r="O75" s="86">
        <f t="shared" ca="1" si="20"/>
        <v>0.97188898984322747</v>
      </c>
      <c r="P75" s="71">
        <v>1370</v>
      </c>
      <c r="Q75" s="66">
        <f t="shared" si="27"/>
        <v>0.96410978184377194</v>
      </c>
      <c r="R75" s="70">
        <f t="shared" si="28"/>
        <v>51</v>
      </c>
      <c r="S75" s="33"/>
      <c r="T75" s="33"/>
    </row>
    <row r="76" spans="1:20">
      <c r="A76" s="43" t="s">
        <v>139</v>
      </c>
      <c r="B76" s="43" t="s">
        <v>198</v>
      </c>
      <c r="C76" s="43" t="s">
        <v>199</v>
      </c>
      <c r="D76" s="43" t="s">
        <v>294</v>
      </c>
      <c r="E76" s="32">
        <v>101</v>
      </c>
      <c r="F76" s="85">
        <v>4523.157250897525</v>
      </c>
      <c r="G76" s="32">
        <v>3614</v>
      </c>
      <c r="H76" s="20">
        <f t="shared" si="25"/>
        <v>0.79899941557036913</v>
      </c>
      <c r="I76" s="14">
        <f ca="1">'At a Glance'!$R$2/'At a Glance'!$R$7</f>
        <v>0.77419354838709675</v>
      </c>
      <c r="J76" s="32">
        <v>4679</v>
      </c>
      <c r="K76" s="20">
        <f t="shared" si="26"/>
        <v>-0.2276127377644796</v>
      </c>
      <c r="L76" s="27">
        <f ca="1">G76/'At a Glance'!$R$2</f>
        <v>150.58333333333334</v>
      </c>
      <c r="M76" s="32">
        <f ca="1">(F76-G76)/'At a Glance'!$R$9</f>
        <v>129.879607271075</v>
      </c>
      <c r="N76" s="42">
        <f ca="1">L76*'At a Glance'!$R$7</f>
        <v>4668.0833333333339</v>
      </c>
      <c r="O76" s="86">
        <f t="shared" ca="1" si="20"/>
        <v>1.0320409117783935</v>
      </c>
      <c r="P76" s="71">
        <v>3516</v>
      </c>
      <c r="Q76" s="66">
        <f t="shared" si="27"/>
        <v>0.97288323187603765</v>
      </c>
      <c r="R76" s="70">
        <f t="shared" si="28"/>
        <v>98</v>
      </c>
      <c r="S76" s="33"/>
      <c r="T76" s="33"/>
    </row>
    <row r="77" spans="1:20">
      <c r="A77" s="43" t="s">
        <v>139</v>
      </c>
      <c r="B77" s="43" t="s">
        <v>47</v>
      </c>
      <c r="C77" s="43" t="s">
        <v>48</v>
      </c>
      <c r="D77" s="43" t="s">
        <v>296</v>
      </c>
      <c r="E77" s="32">
        <v>71</v>
      </c>
      <c r="F77" s="85">
        <v>3079.5640999194211</v>
      </c>
      <c r="G77" s="32">
        <v>3352</v>
      </c>
      <c r="H77" s="20">
        <f t="shared" si="25"/>
        <v>1.0884657345134356</v>
      </c>
      <c r="I77" s="14">
        <f ca="1">'At a Glance'!$R$2/'At a Glance'!$R$7</f>
        <v>0.77419354838709675</v>
      </c>
      <c r="J77" s="32">
        <v>2909</v>
      </c>
      <c r="K77" s="20">
        <f t="shared" si="26"/>
        <v>0.1522860089377793</v>
      </c>
      <c r="L77" s="27">
        <f ca="1">G77/'At a Glance'!$R$2</f>
        <v>139.66666666666666</v>
      </c>
      <c r="M77" s="32">
        <f ca="1">(F77-G77)/'At a Glance'!$R$9</f>
        <v>-38.919414297225558</v>
      </c>
      <c r="N77" s="42">
        <f ca="1">L77*'At a Glance'!$R$7</f>
        <v>4329.6666666666661</v>
      </c>
      <c r="O77" s="86">
        <f t="shared" ca="1" si="20"/>
        <v>1.4059349070798541</v>
      </c>
      <c r="P77" s="71">
        <v>3279</v>
      </c>
      <c r="Q77" s="66">
        <f t="shared" si="27"/>
        <v>0.9782219570405728</v>
      </c>
      <c r="R77" s="70">
        <f t="shared" si="28"/>
        <v>73</v>
      </c>
      <c r="S77" s="33"/>
      <c r="T77" s="33"/>
    </row>
    <row r="78" spans="1:20">
      <c r="A78" s="43" t="s">
        <v>139</v>
      </c>
      <c r="B78" s="43" t="s">
        <v>87</v>
      </c>
      <c r="C78" s="43" t="s">
        <v>134</v>
      </c>
      <c r="D78" s="43" t="s">
        <v>296</v>
      </c>
      <c r="E78" s="32">
        <v>290</v>
      </c>
      <c r="F78" s="85">
        <v>2833.3240769006638</v>
      </c>
      <c r="G78" s="32">
        <v>4289</v>
      </c>
      <c r="H78" s="20">
        <f t="shared" si="25"/>
        <v>1.5137696513318311</v>
      </c>
      <c r="I78" s="14">
        <f ca="1">'At a Glance'!$R$2/'At a Glance'!$R$7</f>
        <v>0.77419354838709675</v>
      </c>
      <c r="J78" s="32">
        <v>2909</v>
      </c>
      <c r="K78" s="20">
        <f t="shared" si="26"/>
        <v>0.47438982468202129</v>
      </c>
      <c r="L78" s="27">
        <f ca="1">G78/'At a Glance'!$R$2</f>
        <v>178.70833333333334</v>
      </c>
      <c r="M78" s="32">
        <f ca="1">(F78-G78)/'At a Glance'!$R$9</f>
        <v>-207.95370329990516</v>
      </c>
      <c r="N78" s="42">
        <f ca="1">L78*'At a Glance'!$R$7</f>
        <v>5539.9583333333339</v>
      </c>
      <c r="O78" s="86">
        <f t="shared" ca="1" si="20"/>
        <v>1.9552857996369486</v>
      </c>
      <c r="P78" s="71">
        <v>4006</v>
      </c>
      <c r="Q78" s="66">
        <f t="shared" si="27"/>
        <v>0.93401725343903008</v>
      </c>
      <c r="R78" s="70">
        <f t="shared" si="28"/>
        <v>283</v>
      </c>
      <c r="S78" s="33"/>
      <c r="T78" s="33"/>
    </row>
    <row r="79" spans="1:20">
      <c r="A79" s="43" t="s">
        <v>139</v>
      </c>
      <c r="B79" s="43" t="s">
        <v>49</v>
      </c>
      <c r="C79" s="43" t="s">
        <v>50</v>
      </c>
      <c r="D79" s="43" t="s">
        <v>295</v>
      </c>
      <c r="E79" s="32">
        <v>213</v>
      </c>
      <c r="F79" s="85">
        <v>5878.881677171471</v>
      </c>
      <c r="G79" s="32">
        <v>5101</v>
      </c>
      <c r="H79" s="20">
        <f t="shared" si="25"/>
        <v>0.86768203207897587</v>
      </c>
      <c r="I79" s="14">
        <f ca="1">'At a Glance'!$R$2/'At a Glance'!$R$7</f>
        <v>0.77419354838709675</v>
      </c>
      <c r="J79" s="32">
        <v>6945</v>
      </c>
      <c r="K79" s="20">
        <f t="shared" si="26"/>
        <v>-0.26551475881929448</v>
      </c>
      <c r="L79" s="27">
        <f ca="1">G79/'At a Glance'!$R$2</f>
        <v>212.54166666666666</v>
      </c>
      <c r="M79" s="32">
        <f ca="1">(F79-G79)/'At a Glance'!$R$9</f>
        <v>111.12595388163871</v>
      </c>
      <c r="N79" s="42">
        <f ca="1">L79*'At a Glance'!$R$7</f>
        <v>6588.7916666666661</v>
      </c>
      <c r="O79" s="86">
        <f t="shared" ca="1" si="20"/>
        <v>1.1207559581020103</v>
      </c>
      <c r="P79" s="71">
        <v>4903</v>
      </c>
      <c r="Q79" s="66">
        <f t="shared" si="27"/>
        <v>0.96118408155263679</v>
      </c>
      <c r="R79" s="70">
        <f t="shared" si="28"/>
        <v>198</v>
      </c>
      <c r="S79" s="33"/>
      <c r="T79" s="33"/>
    </row>
    <row r="80" spans="1:20">
      <c r="A80" s="43" t="s">
        <v>139</v>
      </c>
      <c r="B80" s="43" t="s">
        <v>108</v>
      </c>
      <c r="C80" s="43" t="s">
        <v>109</v>
      </c>
      <c r="D80" s="43" t="s">
        <v>297</v>
      </c>
      <c r="E80" s="32">
        <v>78</v>
      </c>
      <c r="F80" s="85">
        <v>3396.5044413513215</v>
      </c>
      <c r="G80" s="32">
        <v>2706</v>
      </c>
      <c r="H80" s="20">
        <f t="shared" si="25"/>
        <v>0.79670144606771076</v>
      </c>
      <c r="I80" s="14">
        <f ca="1">'At a Glance'!$R$2/'At a Glance'!$R$7</f>
        <v>0.77419354838709675</v>
      </c>
      <c r="J80" s="32">
        <v>2581</v>
      </c>
      <c r="K80" s="20">
        <f t="shared" si="26"/>
        <v>4.8430840759395584E-2</v>
      </c>
      <c r="L80" s="27">
        <f ca="1">G80/'At a Glance'!$R$2</f>
        <v>112.75</v>
      </c>
      <c r="M80" s="32">
        <f ca="1">(F80-G80)/'At a Glance'!$R$9</f>
        <v>98.643491621617358</v>
      </c>
      <c r="N80" s="42">
        <f ca="1">L80*'At a Glance'!$R$7</f>
        <v>3495.25</v>
      </c>
      <c r="O80" s="86">
        <f t="shared" ca="1" si="20"/>
        <v>1.0290727011707932</v>
      </c>
      <c r="P80" s="71">
        <v>2635</v>
      </c>
      <c r="Q80" s="66">
        <f t="shared" si="27"/>
        <v>0.97376201034737619</v>
      </c>
      <c r="R80" s="70">
        <f t="shared" si="28"/>
        <v>71</v>
      </c>
      <c r="S80" s="33"/>
      <c r="T80" s="33"/>
    </row>
    <row r="81" spans="1:20">
      <c r="A81" s="43" t="s">
        <v>139</v>
      </c>
      <c r="B81" s="43" t="s">
        <v>51</v>
      </c>
      <c r="C81" s="43" t="s">
        <v>107</v>
      </c>
      <c r="D81" s="43" t="s">
        <v>298</v>
      </c>
      <c r="E81" s="32">
        <v>88</v>
      </c>
      <c r="F81" s="85">
        <v>2599.1358362550645</v>
      </c>
      <c r="G81" s="32">
        <v>1915</v>
      </c>
      <c r="H81" s="20">
        <f t="shared" si="25"/>
        <v>0.73678334671388557</v>
      </c>
      <c r="I81" s="14">
        <f ca="1">'At a Glance'!$R$2/'At a Glance'!$R$7</f>
        <v>0.77419354838709675</v>
      </c>
      <c r="J81" s="32">
        <v>2160</v>
      </c>
      <c r="K81" s="20">
        <f t="shared" si="26"/>
        <v>-0.11342592592592593</v>
      </c>
      <c r="L81" s="27">
        <f ca="1">G81/'At a Glance'!$R$2</f>
        <v>79.791666666666671</v>
      </c>
      <c r="M81" s="32">
        <f ca="1">(F81-G81)/'At a Glance'!$R$9</f>
        <v>97.733690893580643</v>
      </c>
      <c r="N81" s="42">
        <f ca="1">L81*'At a Glance'!$R$7</f>
        <v>2473.541666666667</v>
      </c>
      <c r="O81" s="86">
        <f t="shared" ca="1" si="20"/>
        <v>0.95167848950543554</v>
      </c>
      <c r="P81" s="71">
        <v>1833</v>
      </c>
      <c r="Q81" s="66">
        <f t="shared" si="27"/>
        <v>0.95718015665796341</v>
      </c>
      <c r="R81" s="70">
        <f t="shared" si="28"/>
        <v>82</v>
      </c>
      <c r="S81" s="33"/>
      <c r="T81" s="33"/>
    </row>
    <row r="82" spans="1:20">
      <c r="A82" s="43" t="s">
        <v>139</v>
      </c>
      <c r="B82" s="43" t="s">
        <v>52</v>
      </c>
      <c r="C82" s="43" t="s">
        <v>135</v>
      </c>
      <c r="D82" s="43" t="s">
        <v>299</v>
      </c>
      <c r="E82" s="32">
        <v>351</v>
      </c>
      <c r="F82" s="85">
        <v>7581.1113583556344</v>
      </c>
      <c r="G82" s="32">
        <v>5670</v>
      </c>
      <c r="H82" s="20">
        <f t="shared" si="25"/>
        <v>0.74791145149856231</v>
      </c>
      <c r="I82" s="14">
        <f ca="1">'At a Glance'!$R$2/'At a Glance'!$R$7</f>
        <v>0.77419354838709675</v>
      </c>
      <c r="J82" s="32">
        <v>11209</v>
      </c>
      <c r="K82" s="20">
        <f t="shared" si="26"/>
        <v>-0.49415648139887591</v>
      </c>
      <c r="L82" s="27">
        <f ca="1">G82/'At a Glance'!$R$2</f>
        <v>236.25</v>
      </c>
      <c r="M82" s="32">
        <f ca="1">(F82-G82)/'At a Glance'!$R$9</f>
        <v>273.0159083365192</v>
      </c>
      <c r="N82" s="42">
        <f ca="1">L82*'At a Glance'!$R$7</f>
        <v>7323.75</v>
      </c>
      <c r="O82" s="86">
        <f t="shared" ca="1" si="20"/>
        <v>0.96605229151897631</v>
      </c>
      <c r="P82" s="71">
        <v>5326</v>
      </c>
      <c r="Q82" s="66">
        <f t="shared" si="27"/>
        <v>0.93932980599647264</v>
      </c>
      <c r="R82" s="70">
        <f t="shared" si="28"/>
        <v>344</v>
      </c>
      <c r="S82" s="33"/>
      <c r="T82" s="33"/>
    </row>
    <row r="83" spans="1:20">
      <c r="A83" s="43" t="s">
        <v>139</v>
      </c>
      <c r="B83" s="43" t="s">
        <v>53</v>
      </c>
      <c r="C83" s="43" t="s">
        <v>136</v>
      </c>
      <c r="D83" s="43" t="s">
        <v>294</v>
      </c>
      <c r="E83" s="32">
        <v>167</v>
      </c>
      <c r="F83" s="85">
        <v>4291.069773949841</v>
      </c>
      <c r="G83" s="32">
        <v>3374</v>
      </c>
      <c r="H83" s="20">
        <f t="shared" si="25"/>
        <v>0.78628411509009388</v>
      </c>
      <c r="I83" s="14">
        <f ca="1">'At a Glance'!$R$2/'At a Glance'!$R$7</f>
        <v>0.77419354838709675</v>
      </c>
      <c r="J83" s="32">
        <v>4246</v>
      </c>
      <c r="K83" s="20">
        <f t="shared" si="26"/>
        <v>-0.20536975977390484</v>
      </c>
      <c r="L83" s="27">
        <f ca="1">G83/'At a Glance'!$R$2</f>
        <v>140.58333333333334</v>
      </c>
      <c r="M83" s="32">
        <f ca="1">(F83-G83)/'At a Glance'!$R$9</f>
        <v>131.00996770712013</v>
      </c>
      <c r="N83" s="42">
        <f ca="1">L83*'At a Glance'!$R$7</f>
        <v>4358.0833333333339</v>
      </c>
      <c r="O83" s="86">
        <f t="shared" ca="1" si="20"/>
        <v>1.0156169819913714</v>
      </c>
      <c r="P83" s="71">
        <v>3193</v>
      </c>
      <c r="Q83" s="66">
        <f t="shared" si="27"/>
        <v>0.94635447540011852</v>
      </c>
      <c r="R83" s="70">
        <f t="shared" si="28"/>
        <v>181</v>
      </c>
      <c r="S83" s="33"/>
      <c r="T83" s="33"/>
    </row>
    <row r="84" spans="1:20">
      <c r="A84" s="43" t="s">
        <v>139</v>
      </c>
      <c r="B84" s="43" t="s">
        <v>114</v>
      </c>
      <c r="C84" s="43" t="s">
        <v>115</v>
      </c>
      <c r="D84" s="43" t="s">
        <v>292</v>
      </c>
      <c r="E84" s="32">
        <v>22</v>
      </c>
      <c r="F84" s="85">
        <v>3352.6479259411808</v>
      </c>
      <c r="G84" s="32">
        <v>7111</v>
      </c>
      <c r="H84" s="20">
        <f t="shared" si="25"/>
        <v>2.1210100663951303</v>
      </c>
      <c r="I84" s="14">
        <f ca="1">'At a Glance'!$R$2/'At a Glance'!$R$7</f>
        <v>0.77419354838709675</v>
      </c>
      <c r="J84" s="32">
        <v>1681</v>
      </c>
      <c r="K84" s="20">
        <f t="shared" si="26"/>
        <v>3.2302201070791194</v>
      </c>
      <c r="L84" s="27">
        <f ca="1">G84/'At a Glance'!$R$2</f>
        <v>296.29166666666669</v>
      </c>
      <c r="M84" s="32">
        <f ca="1">(F84-G84)/'At a Glance'!$R$9</f>
        <v>-536.90743915125984</v>
      </c>
      <c r="N84" s="42">
        <f ca="1">L84*'At a Glance'!$R$7</f>
        <v>9185.0416666666679</v>
      </c>
      <c r="O84" s="86">
        <f t="shared" ca="1" si="20"/>
        <v>2.7396380024270437</v>
      </c>
      <c r="P84" s="71">
        <v>6980</v>
      </c>
      <c r="Q84" s="66">
        <f t="shared" si="27"/>
        <v>0.9815778371537055</v>
      </c>
      <c r="R84" s="70">
        <f t="shared" si="28"/>
        <v>131</v>
      </c>
      <c r="S84" s="33"/>
      <c r="T84" s="33"/>
    </row>
    <row r="85" spans="1:20" ht="13.5" customHeight="1">
      <c r="A85" s="43" t="s">
        <v>139</v>
      </c>
      <c r="B85" s="43" t="s">
        <v>54</v>
      </c>
      <c r="C85" s="43" t="s">
        <v>154</v>
      </c>
      <c r="D85" s="43" t="s">
        <v>300</v>
      </c>
      <c r="E85" s="32">
        <v>145</v>
      </c>
      <c r="F85" s="85">
        <v>3250.6786651177981</v>
      </c>
      <c r="G85" s="32">
        <v>2458</v>
      </c>
      <c r="H85" s="20">
        <f t="shared" si="25"/>
        <v>0.75614979308049413</v>
      </c>
      <c r="I85" s="14">
        <f ca="1">'At a Glance'!$R$2/'At a Glance'!$R$7</f>
        <v>0.77419354838709675</v>
      </c>
      <c r="J85" s="32">
        <v>2416</v>
      </c>
      <c r="K85" s="20">
        <f t="shared" si="26"/>
        <v>1.7384105960264899E-2</v>
      </c>
      <c r="L85" s="27">
        <f ca="1">G85/'At a Glance'!$R$2</f>
        <v>102.41666666666667</v>
      </c>
      <c r="M85" s="32">
        <f ca="1">(F85-G85)/'At a Glance'!$R$9</f>
        <v>113.23980930254258</v>
      </c>
      <c r="N85" s="42">
        <f ca="1">L85*'At a Glance'!$R$7</f>
        <v>3174.916666666667</v>
      </c>
      <c r="O85" s="86">
        <f t="shared" ca="1" si="20"/>
        <v>0.97669348272897172</v>
      </c>
      <c r="P85" s="71">
        <v>2312</v>
      </c>
      <c r="Q85" s="66">
        <f t="shared" si="27"/>
        <v>0.9406021155410903</v>
      </c>
      <c r="R85" s="70">
        <f t="shared" si="28"/>
        <v>146</v>
      </c>
      <c r="S85" s="33"/>
      <c r="T85" s="33"/>
    </row>
  </sheetData>
  <autoFilter ref="A2:T85"/>
  <sortState ref="A3:L78">
    <sortCondition ref="A2"/>
  </sortState>
  <conditionalFormatting sqref="H49:H51 H3:H18 H20:H22 H24:H28 H74:H85 H53:H72 H30:H47">
    <cfRule type="cellIs" dxfId="115" priority="104" operator="lessThan">
      <formula>$I$3</formula>
    </cfRule>
    <cfRule type="cellIs" dxfId="114" priority="105" operator="greaterThan">
      <formula>$I$3</formula>
    </cfRule>
  </conditionalFormatting>
  <conditionalFormatting sqref="K3:K18 K49:K51 K20:K22 K24:K28 K74:K85 K53:K72 K30:K47">
    <cfRule type="cellIs" dxfId="113" priority="102" operator="lessThan">
      <formula>0</formula>
    </cfRule>
    <cfRule type="cellIs" dxfId="112" priority="103" operator="greaterThan">
      <formula>0</formula>
    </cfRule>
  </conditionalFormatting>
  <conditionalFormatting sqref="L3:L18 L49:L51 L20:L22 L24:L28 L74:L85 L53:L72 L30:L47">
    <cfRule type="cellIs" dxfId="111" priority="94" operator="lessThan">
      <formula>$M3</formula>
    </cfRule>
    <cfRule type="cellIs" dxfId="110" priority="95" operator="greaterThan">
      <formula>$M3</formula>
    </cfRule>
  </conditionalFormatting>
  <conditionalFormatting sqref="H48">
    <cfRule type="cellIs" dxfId="109" priority="80" operator="lessThan">
      <formula>$I$3</formula>
    </cfRule>
    <cfRule type="cellIs" dxfId="108" priority="81" operator="greaterThan">
      <formula>$I$3</formula>
    </cfRule>
  </conditionalFormatting>
  <conditionalFormatting sqref="K48">
    <cfRule type="cellIs" dxfId="107" priority="78" operator="lessThan">
      <formula>0</formula>
    </cfRule>
    <cfRule type="cellIs" dxfId="106" priority="79" operator="greaterThan">
      <formula>0</formula>
    </cfRule>
  </conditionalFormatting>
  <conditionalFormatting sqref="L48">
    <cfRule type="cellIs" dxfId="105" priority="76" operator="lessThan">
      <formula>$M48</formula>
    </cfRule>
    <cfRule type="cellIs" dxfId="104" priority="77" operator="greaterThan">
      <formula>$M48</formula>
    </cfRule>
  </conditionalFormatting>
  <conditionalFormatting sqref="H29">
    <cfRule type="cellIs" dxfId="103" priority="56" operator="lessThan">
      <formula>$I$3</formula>
    </cfRule>
    <cfRule type="cellIs" dxfId="102" priority="57" operator="greaterThan">
      <formula>$I$3</formula>
    </cfRule>
  </conditionalFormatting>
  <conditionalFormatting sqref="K29">
    <cfRule type="cellIs" dxfId="101" priority="54" operator="lessThan">
      <formula>0</formula>
    </cfRule>
    <cfRule type="cellIs" dxfId="100" priority="55" operator="greaterThan">
      <formula>0</formula>
    </cfRule>
  </conditionalFormatting>
  <conditionalFormatting sqref="L29">
    <cfRule type="cellIs" dxfId="99" priority="52" operator="lessThan">
      <formula>$M29</formula>
    </cfRule>
    <cfRule type="cellIs" dxfId="98" priority="53" operator="greaterThan">
      <formula>$M29</formula>
    </cfRule>
  </conditionalFormatting>
  <conditionalFormatting sqref="P3:P85">
    <cfRule type="cellIs" dxfId="97" priority="47" operator="lessThan">
      <formula>$G3</formula>
    </cfRule>
    <cfRule type="cellIs" dxfId="96" priority="48" operator="equal">
      <formula>$G3</formula>
    </cfRule>
  </conditionalFormatting>
  <conditionalFormatting sqref="Q3:Q18 Q20:Q22 Q74:Q85 Q53:Q72 Q24:Q51">
    <cfRule type="colorScale" priority="13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19">
    <cfRule type="cellIs" dxfId="95" priority="43" operator="lessThan">
      <formula>$I$3</formula>
    </cfRule>
    <cfRule type="cellIs" dxfId="94" priority="44" operator="greaterThan">
      <formula>$I$3</formula>
    </cfRule>
  </conditionalFormatting>
  <conditionalFormatting sqref="K19">
    <cfRule type="cellIs" dxfId="93" priority="41" operator="lessThan">
      <formula>0</formula>
    </cfRule>
    <cfRule type="cellIs" dxfId="92" priority="42" operator="greaterThan">
      <formula>0</formula>
    </cfRule>
  </conditionalFormatting>
  <conditionalFormatting sqref="L19">
    <cfRule type="cellIs" dxfId="91" priority="39" operator="lessThan">
      <formula>$M19</formula>
    </cfRule>
    <cfRule type="cellIs" dxfId="90" priority="40" operator="greaterThan">
      <formula>$M19</formula>
    </cfRule>
  </conditionalFormatting>
  <conditionalFormatting sqref="Q19">
    <cfRule type="colorScale" priority="4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3">
    <cfRule type="cellIs" dxfId="89" priority="34" operator="lessThan">
      <formula>$I$3</formula>
    </cfRule>
    <cfRule type="cellIs" dxfId="88" priority="35" operator="greaterThan">
      <formula>$I$3</formula>
    </cfRule>
  </conditionalFormatting>
  <conditionalFormatting sqref="K23">
    <cfRule type="cellIs" dxfId="87" priority="32" operator="lessThan">
      <formula>0</formula>
    </cfRule>
    <cfRule type="cellIs" dxfId="86" priority="33" operator="greaterThan">
      <formula>0</formula>
    </cfRule>
  </conditionalFormatting>
  <conditionalFormatting sqref="L23">
    <cfRule type="cellIs" dxfId="85" priority="30" operator="lessThan">
      <formula>$M23</formula>
    </cfRule>
    <cfRule type="cellIs" dxfId="84" priority="31" operator="greaterThan">
      <formula>$M23</formula>
    </cfRule>
  </conditionalFormatting>
  <conditionalFormatting sqref="Q23">
    <cfRule type="colorScale" priority="3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73">
    <cfRule type="cellIs" dxfId="83" priority="25" operator="lessThan">
      <formula>$I$3</formula>
    </cfRule>
    <cfRule type="cellIs" dxfId="82" priority="26" operator="greaterThan">
      <formula>$I$3</formula>
    </cfRule>
  </conditionalFormatting>
  <conditionalFormatting sqref="K73">
    <cfRule type="cellIs" dxfId="81" priority="23" operator="lessThan">
      <formula>0</formula>
    </cfRule>
    <cfRule type="cellIs" dxfId="80" priority="24" operator="greaterThan">
      <formula>0</formula>
    </cfRule>
  </conditionalFormatting>
  <conditionalFormatting sqref="L73">
    <cfRule type="cellIs" dxfId="79" priority="21" operator="lessThan">
      <formula>$M73</formula>
    </cfRule>
    <cfRule type="cellIs" dxfId="78" priority="22" operator="greaterThan">
      <formula>$M73</formula>
    </cfRule>
  </conditionalFormatting>
  <conditionalFormatting sqref="Q73">
    <cfRule type="colorScale" priority="2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52">
    <cfRule type="cellIs" dxfId="77" priority="16" operator="lessThan">
      <formula>$I$3</formula>
    </cfRule>
    <cfRule type="cellIs" dxfId="76" priority="17" operator="greaterThan">
      <formula>$I$3</formula>
    </cfRule>
  </conditionalFormatting>
  <conditionalFormatting sqref="K52">
    <cfRule type="cellIs" dxfId="75" priority="14" operator="lessThan">
      <formula>0</formula>
    </cfRule>
    <cfRule type="cellIs" dxfId="74" priority="15" operator="greaterThan">
      <formula>0</formula>
    </cfRule>
  </conditionalFormatting>
  <conditionalFormatting sqref="L52">
    <cfRule type="cellIs" dxfId="73" priority="12" operator="lessThan">
      <formula>$M52</formula>
    </cfRule>
    <cfRule type="cellIs" dxfId="72" priority="13" operator="greaterThan">
      <formula>$M52</formula>
    </cfRule>
  </conditionalFormatting>
  <conditionalFormatting sqref="Q52">
    <cfRule type="colorScale" priority="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hyperlinks>
    <hyperlink ref="A1" location="'At a Glance'!A1" display="At a Glance"/>
  </hyperlink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P85"/>
  <sheetViews>
    <sheetView zoomScale="90" zoomScaleNormal="90" workbookViewId="0">
      <pane xSplit="3" ySplit="2" topLeftCell="F43" activePane="bottomRight" state="frozen"/>
      <selection pane="topRight" activeCell="D1" sqref="D1"/>
      <selection pane="bottomLeft" activeCell="A3" sqref="A3"/>
      <selection pane="bottomRight" activeCell="M65" sqref="M65"/>
    </sheetView>
  </sheetViews>
  <sheetFormatPr defaultRowHeight="12.75"/>
  <cols>
    <col min="1" max="1" width="13.5703125" style="2" bestFit="1" customWidth="1"/>
    <col min="2" max="2" width="15.5703125" style="2" bestFit="1" customWidth="1"/>
    <col min="3" max="3" width="30.42578125" style="1" bestFit="1" customWidth="1"/>
    <col min="4" max="4" width="15.42578125" style="1" bestFit="1" customWidth="1"/>
    <col min="5" max="5" width="22.42578125" style="2" bestFit="1" customWidth="1"/>
    <col min="6" max="6" width="12.5703125" style="1" bestFit="1" customWidth="1"/>
    <col min="7" max="7" width="23.140625" style="1" bestFit="1" customWidth="1"/>
    <col min="8" max="8" width="17.140625" style="17" bestFit="1" customWidth="1"/>
    <col min="9" max="9" width="12.5703125" style="1" bestFit="1" customWidth="1"/>
    <col min="10" max="10" width="14.28515625" style="1" bestFit="1" customWidth="1"/>
    <col min="11" max="12" width="11.28515625" style="1" bestFit="1" customWidth="1"/>
    <col min="13" max="13" width="15.140625" style="1" bestFit="1" customWidth="1"/>
    <col min="14" max="14" width="12.7109375" style="1" bestFit="1" customWidth="1"/>
    <col min="15" max="15" width="10.42578125" style="1" bestFit="1" customWidth="1"/>
    <col min="16" max="16" width="11.28515625" style="1" bestFit="1" customWidth="1"/>
    <col min="17" max="16384" width="9.140625" style="1"/>
  </cols>
  <sheetData>
    <row r="1" spans="1:16">
      <c r="A1" s="11" t="s">
        <v>31</v>
      </c>
    </row>
    <row r="2" spans="1:16" s="2" customFormat="1" ht="25.5">
      <c r="A2" s="3" t="s">
        <v>2</v>
      </c>
      <c r="B2" s="3" t="s">
        <v>0</v>
      </c>
      <c r="C2" s="3" t="s">
        <v>1</v>
      </c>
      <c r="D2" s="4" t="s">
        <v>94</v>
      </c>
      <c r="E2" s="3" t="s">
        <v>4</v>
      </c>
      <c r="F2" s="3" t="s">
        <v>3</v>
      </c>
      <c r="G2" s="3" t="s">
        <v>26</v>
      </c>
      <c r="H2" s="3" t="s">
        <v>5</v>
      </c>
      <c r="I2" s="3" t="s">
        <v>113</v>
      </c>
      <c r="J2" s="3" t="s">
        <v>65</v>
      </c>
      <c r="K2" s="3" t="s">
        <v>63</v>
      </c>
      <c r="L2" s="3" t="s">
        <v>64</v>
      </c>
      <c r="M2" s="4" t="s">
        <v>325</v>
      </c>
      <c r="N2" s="3" t="s">
        <v>326</v>
      </c>
    </row>
    <row r="3" spans="1:16">
      <c r="A3" s="43" t="s">
        <v>27</v>
      </c>
      <c r="B3" s="43" t="s">
        <v>146</v>
      </c>
      <c r="C3" s="43" t="s">
        <v>148</v>
      </c>
      <c r="D3" s="6">
        <v>62597</v>
      </c>
      <c r="E3" s="32">
        <v>2480640.0967067522</v>
      </c>
      <c r="F3" s="6">
        <v>1680890</v>
      </c>
      <c r="G3" s="20">
        <f t="shared" ref="G3:G45" si="0">F3/E3</f>
        <v>0.67760333400702333</v>
      </c>
      <c r="H3" s="14">
        <f>'At a Glance'!$S$8/'At a Glance'!$S$7</f>
        <v>0.7407407407407407</v>
      </c>
      <c r="I3" s="6">
        <v>1633322</v>
      </c>
      <c r="J3" s="20">
        <f t="shared" ref="J3:J45" si="1">(F3-I3)/I3</f>
        <v>2.9123467387324728E-2</v>
      </c>
      <c r="K3" s="27">
        <f>F3/'At a Glance'!$S$8</f>
        <v>84044.5</v>
      </c>
      <c r="L3" s="6">
        <f>(E3-F3)/'At a Glance'!$S$9</f>
        <v>114250.01381525032</v>
      </c>
      <c r="M3" s="32">
        <f>K3*'At a Glance'!$S$7</f>
        <v>2269201.5</v>
      </c>
      <c r="N3" s="66">
        <f>M3/E3</f>
        <v>0.91476450090948147</v>
      </c>
      <c r="O3" s="33"/>
      <c r="P3" s="33"/>
    </row>
    <row r="4" spans="1:16">
      <c r="A4" s="43" t="s">
        <v>27</v>
      </c>
      <c r="B4" s="43" t="s">
        <v>323</v>
      </c>
      <c r="C4" s="43" t="s">
        <v>324</v>
      </c>
      <c r="D4" s="32">
        <v>201364</v>
      </c>
      <c r="E4" s="32">
        <v>6927084.2369059753</v>
      </c>
      <c r="F4" s="32">
        <v>5181053</v>
      </c>
      <c r="G4" s="20">
        <f t="shared" si="0"/>
        <v>0.74794138815239086</v>
      </c>
      <c r="H4" s="14">
        <f>'At a Glance'!$S$8/'At a Glance'!$S$7</f>
        <v>0.7407407407407407</v>
      </c>
      <c r="I4" s="32">
        <v>4424034</v>
      </c>
      <c r="J4" s="20">
        <f t="shared" si="1"/>
        <v>0.17111509540839875</v>
      </c>
      <c r="K4" s="27">
        <f>F4/'At a Glance'!$S$8</f>
        <v>259052.65</v>
      </c>
      <c r="L4" s="32">
        <f>(E4-F4)/'At a Glance'!$S$9</f>
        <v>249433.03384371076</v>
      </c>
      <c r="M4" s="32">
        <f>K4*'At a Glance'!$S$7</f>
        <v>6994421.5499999998</v>
      </c>
      <c r="N4" s="66">
        <f t="shared" ref="N4:N70" si="2">M4/E4</f>
        <v>1.0097208740057275</v>
      </c>
      <c r="O4" s="33"/>
      <c r="P4" s="33"/>
    </row>
    <row r="5" spans="1:16">
      <c r="A5" s="43" t="s">
        <v>27</v>
      </c>
      <c r="B5" s="43" t="s">
        <v>32</v>
      </c>
      <c r="C5" s="43" t="s">
        <v>33</v>
      </c>
      <c r="D5" s="32">
        <v>25404</v>
      </c>
      <c r="E5" s="32">
        <v>2092154.6336490246</v>
      </c>
      <c r="F5" s="32">
        <v>1520491</v>
      </c>
      <c r="G5" s="20">
        <f t="shared" si="0"/>
        <v>0.72675842193750306</v>
      </c>
      <c r="H5" s="14">
        <f>'At a Glance'!$S$8/'At a Glance'!$S$7</f>
        <v>0.7407407407407407</v>
      </c>
      <c r="I5" s="32">
        <v>1463968</v>
      </c>
      <c r="J5" s="20">
        <f t="shared" si="1"/>
        <v>3.8609450479791911E-2</v>
      </c>
      <c r="K5" s="27">
        <f>F5/'At a Glance'!$S$8</f>
        <v>76024.55</v>
      </c>
      <c r="L5" s="32">
        <f>(E5-F5)/'At a Glance'!$S$9</f>
        <v>81666.233378432094</v>
      </c>
      <c r="M5" s="32">
        <f>K5*'At a Glance'!$S$7</f>
        <v>2052662.85</v>
      </c>
      <c r="N5" s="66">
        <f t="shared" si="2"/>
        <v>0.98112386961562914</v>
      </c>
      <c r="O5" s="33"/>
      <c r="P5" s="33"/>
    </row>
    <row r="6" spans="1:16">
      <c r="A6" s="43" t="s">
        <v>27</v>
      </c>
      <c r="B6" s="43" t="s">
        <v>34</v>
      </c>
      <c r="C6" s="43" t="s">
        <v>35</v>
      </c>
      <c r="D6" s="32">
        <v>200200</v>
      </c>
      <c r="E6" s="32">
        <v>10298319.275434257</v>
      </c>
      <c r="F6" s="32">
        <v>5674878</v>
      </c>
      <c r="G6" s="20">
        <f t="shared" si="0"/>
        <v>0.55104894771877255</v>
      </c>
      <c r="H6" s="14">
        <f>'At a Glance'!$S$8/'At a Glance'!$S$7</f>
        <v>0.7407407407407407</v>
      </c>
      <c r="I6" s="32">
        <v>6379168</v>
      </c>
      <c r="J6" s="20">
        <f t="shared" si="1"/>
        <v>-0.11040467973252939</v>
      </c>
      <c r="K6" s="27">
        <f>F6/'At a Glance'!$S$8</f>
        <v>283743.90000000002</v>
      </c>
      <c r="L6" s="32">
        <f>(E6-F6)/'At a Glance'!$S$9</f>
        <v>660491.61077632254</v>
      </c>
      <c r="M6" s="32">
        <f>K6*'At a Glance'!$S$7</f>
        <v>7661085.3000000007</v>
      </c>
      <c r="N6" s="66">
        <f t="shared" si="2"/>
        <v>0.7439160794203431</v>
      </c>
      <c r="O6" s="33"/>
      <c r="P6" s="33"/>
    </row>
    <row r="7" spans="1:16">
      <c r="A7" s="43" t="s">
        <v>27</v>
      </c>
      <c r="B7" s="43" t="s">
        <v>110</v>
      </c>
      <c r="C7" s="43" t="s">
        <v>111</v>
      </c>
      <c r="D7" s="32">
        <v>38449</v>
      </c>
      <c r="E7" s="32">
        <v>3036124.9294187669</v>
      </c>
      <c r="F7" s="32">
        <v>1974312</v>
      </c>
      <c r="G7" s="20">
        <f t="shared" si="0"/>
        <v>0.65027363692111328</v>
      </c>
      <c r="H7" s="14">
        <f>'At a Glance'!$S$8/'At a Glance'!$S$7</f>
        <v>0.7407407407407407</v>
      </c>
      <c r="I7" s="32">
        <v>1889962</v>
      </c>
      <c r="J7" s="20">
        <f t="shared" si="1"/>
        <v>4.4630526962975973E-2</v>
      </c>
      <c r="K7" s="27">
        <f>F7/'At a Glance'!$S$8</f>
        <v>98715.6</v>
      </c>
      <c r="L7" s="32">
        <f>(E7-F7)/'At a Glance'!$S$9</f>
        <v>151687.56134553812</v>
      </c>
      <c r="M7" s="32">
        <f>K7*'At a Glance'!$S$7</f>
        <v>2665321.2000000002</v>
      </c>
      <c r="N7" s="66">
        <f t="shared" si="2"/>
        <v>0.87786940984350303</v>
      </c>
      <c r="O7" s="33"/>
      <c r="P7" s="33"/>
    </row>
    <row r="8" spans="1:16">
      <c r="A8" s="43" t="s">
        <v>27</v>
      </c>
      <c r="B8" s="43" t="s">
        <v>156</v>
      </c>
      <c r="C8" s="43" t="s">
        <v>157</v>
      </c>
      <c r="D8" s="32">
        <v>99090</v>
      </c>
      <c r="E8" s="32">
        <v>5585099.86291782</v>
      </c>
      <c r="F8" s="32">
        <v>3804916</v>
      </c>
      <c r="G8" s="20">
        <f t="shared" si="0"/>
        <v>0.68126194578232668</v>
      </c>
      <c r="H8" s="14">
        <f>'At a Glance'!$S$8/'At a Glance'!$S$7</f>
        <v>0.7407407407407407</v>
      </c>
      <c r="I8" s="32">
        <v>3649370</v>
      </c>
      <c r="J8" s="20">
        <f t="shared" si="1"/>
        <v>4.262269926042029E-2</v>
      </c>
      <c r="K8" s="27">
        <f>F8/'At a Glance'!$S$8</f>
        <v>190245.8</v>
      </c>
      <c r="L8" s="32">
        <f>(E8-F8)/'At a Glance'!$S$9</f>
        <v>254311.98041683141</v>
      </c>
      <c r="M8" s="32">
        <f>K8*'At a Glance'!$S$7</f>
        <v>5136636.5999999996</v>
      </c>
      <c r="N8" s="66">
        <f t="shared" si="2"/>
        <v>0.91970362680614093</v>
      </c>
      <c r="O8" s="33"/>
      <c r="P8" s="33"/>
    </row>
    <row r="9" spans="1:16">
      <c r="A9" s="43" t="s">
        <v>27</v>
      </c>
      <c r="B9" s="43" t="s">
        <v>162</v>
      </c>
      <c r="C9" s="43" t="s">
        <v>163</v>
      </c>
      <c r="D9" s="32">
        <v>506495</v>
      </c>
      <c r="E9" s="32">
        <v>21348349.009841349</v>
      </c>
      <c r="F9" s="32">
        <v>15082924</v>
      </c>
      <c r="G9" s="20">
        <f t="shared" si="0"/>
        <v>0.70651477512602689</v>
      </c>
      <c r="H9" s="14">
        <f>'At a Glance'!$S$8/'At a Glance'!$S$7</f>
        <v>0.7407407407407407</v>
      </c>
      <c r="I9" s="32">
        <v>15246040</v>
      </c>
      <c r="J9" s="20">
        <f t="shared" si="1"/>
        <v>-1.0698909356134446E-2</v>
      </c>
      <c r="K9" s="27">
        <f>F9/'At a Glance'!$S$8</f>
        <v>754146.2</v>
      </c>
      <c r="L9" s="32">
        <f>(E9-F9)/'At a Glance'!$S$9</f>
        <v>895060.7156916213</v>
      </c>
      <c r="M9" s="32">
        <f>K9*'At a Glance'!$S$7</f>
        <v>20361947.399999999</v>
      </c>
      <c r="N9" s="66">
        <f t="shared" si="2"/>
        <v>0.95379494642013629</v>
      </c>
      <c r="O9" s="33"/>
      <c r="P9" s="33"/>
    </row>
    <row r="10" spans="1:16">
      <c r="A10" s="43" t="s">
        <v>27</v>
      </c>
      <c r="B10" s="43" t="s">
        <v>226</v>
      </c>
      <c r="C10" s="43" t="s">
        <v>227</v>
      </c>
      <c r="D10" s="32">
        <v>224997</v>
      </c>
      <c r="E10" s="32">
        <v>10861010.96675748</v>
      </c>
      <c r="F10" s="32">
        <v>6915510</v>
      </c>
      <c r="G10" s="20">
        <f t="shared" si="0"/>
        <v>0.63672801925773248</v>
      </c>
      <c r="H10" s="14">
        <f>'At a Glance'!$S$8/'At a Glance'!$S$7</f>
        <v>0.7407407407407407</v>
      </c>
      <c r="I10" s="32">
        <v>6923908</v>
      </c>
      <c r="J10" s="20">
        <f t="shared" si="1"/>
        <v>-1.2128988426767079E-3</v>
      </c>
      <c r="K10" s="27">
        <f>F10/'At a Glance'!$S$8</f>
        <v>345775.5</v>
      </c>
      <c r="L10" s="32">
        <f>(E10-F10)/'At a Glance'!$S$9</f>
        <v>563642.99525106861</v>
      </c>
      <c r="M10" s="32">
        <f>K10*'At a Glance'!$S$7</f>
        <v>9335938.5</v>
      </c>
      <c r="N10" s="66">
        <f t="shared" si="2"/>
        <v>0.85958282599793878</v>
      </c>
      <c r="O10" s="33"/>
      <c r="P10" s="33"/>
    </row>
    <row r="11" spans="1:16">
      <c r="A11" s="43" t="s">
        <v>27</v>
      </c>
      <c r="B11" s="43" t="s">
        <v>173</v>
      </c>
      <c r="C11" s="43" t="s">
        <v>174</v>
      </c>
      <c r="D11" s="32">
        <v>141335</v>
      </c>
      <c r="E11" s="32">
        <v>8727987.0691314489</v>
      </c>
      <c r="F11" s="32">
        <v>5564869</v>
      </c>
      <c r="G11" s="20">
        <f t="shared" si="0"/>
        <v>0.63758905185382897</v>
      </c>
      <c r="H11" s="14">
        <f>'At a Glance'!$S$8/'At a Glance'!$S$7</f>
        <v>0.7407407407407407</v>
      </c>
      <c r="I11" s="32">
        <v>5425187</v>
      </c>
      <c r="J11" s="20">
        <f t="shared" si="1"/>
        <v>2.5746946602946588E-2</v>
      </c>
      <c r="K11" s="27">
        <f>F11/'At a Glance'!$S$8</f>
        <v>278243.45</v>
      </c>
      <c r="L11" s="32">
        <f>(E11-F11)/'At a Glance'!$S$9</f>
        <v>451874.00987592124</v>
      </c>
      <c r="M11" s="32">
        <f>K11*'At a Glance'!$S$7</f>
        <v>7512573.1500000004</v>
      </c>
      <c r="N11" s="66">
        <f t="shared" si="2"/>
        <v>0.86074522000266918</v>
      </c>
      <c r="O11" s="33"/>
      <c r="P11" s="33"/>
    </row>
    <row r="12" spans="1:16">
      <c r="A12" s="43" t="s">
        <v>27</v>
      </c>
      <c r="B12" s="43" t="s">
        <v>36</v>
      </c>
      <c r="C12" s="43" t="s">
        <v>37</v>
      </c>
      <c r="D12" s="32">
        <v>222780</v>
      </c>
      <c r="E12" s="32">
        <v>8849204.2557667196</v>
      </c>
      <c r="F12" s="32">
        <v>5936150</v>
      </c>
      <c r="G12" s="20">
        <f t="shared" si="0"/>
        <v>0.67081172819935952</v>
      </c>
      <c r="H12" s="14">
        <f>'At a Glance'!$S$8/'At a Glance'!$S$7</f>
        <v>0.7407407407407407</v>
      </c>
      <c r="I12" s="32">
        <v>5812572</v>
      </c>
      <c r="J12" s="20">
        <f t="shared" si="1"/>
        <v>2.1260467827323257E-2</v>
      </c>
      <c r="K12" s="27">
        <f>F12/'At a Glance'!$S$8</f>
        <v>296807.5</v>
      </c>
      <c r="L12" s="32">
        <f>(E12-F12)/'At a Glance'!$S$9</f>
        <v>416150.6079666742</v>
      </c>
      <c r="M12" s="32">
        <f>K12*'At a Glance'!$S$7</f>
        <v>8013802.5</v>
      </c>
      <c r="N12" s="66">
        <f t="shared" si="2"/>
        <v>0.90559583306913527</v>
      </c>
      <c r="O12" s="33"/>
      <c r="P12" s="33"/>
    </row>
    <row r="13" spans="1:16">
      <c r="A13" s="43" t="s">
        <v>27</v>
      </c>
      <c r="B13" s="43" t="s">
        <v>194</v>
      </c>
      <c r="C13" s="43" t="s">
        <v>195</v>
      </c>
      <c r="D13" s="32">
        <v>177628</v>
      </c>
      <c r="E13" s="32">
        <v>9412161.5453709476</v>
      </c>
      <c r="F13" s="32">
        <v>6346442</v>
      </c>
      <c r="G13" s="20">
        <f t="shared" si="0"/>
        <v>0.67428103198263556</v>
      </c>
      <c r="H13" s="14">
        <f>'At a Glance'!$S$8/'At a Glance'!$S$7</f>
        <v>0.7407407407407407</v>
      </c>
      <c r="I13" s="32">
        <v>5000766</v>
      </c>
      <c r="J13" s="20">
        <f t="shared" si="1"/>
        <v>0.26909397480306019</v>
      </c>
      <c r="K13" s="27">
        <f>F13/'At a Glance'!$S$8</f>
        <v>317322.09999999998</v>
      </c>
      <c r="L13" s="32">
        <f>(E13-F13)/'At a Glance'!$S$9</f>
        <v>437959.93505299248</v>
      </c>
      <c r="M13" s="32">
        <f>K13*'At a Glance'!$S$7</f>
        <v>8567696.6999999993</v>
      </c>
      <c r="N13" s="66">
        <f t="shared" si="2"/>
        <v>0.91027939317655782</v>
      </c>
      <c r="O13" s="33"/>
      <c r="P13" s="33"/>
    </row>
    <row r="14" spans="1:16">
      <c r="A14" s="43" t="s">
        <v>27</v>
      </c>
      <c r="B14" s="43" t="s">
        <v>38</v>
      </c>
      <c r="C14" s="43" t="s">
        <v>39</v>
      </c>
      <c r="D14" s="32">
        <v>201797</v>
      </c>
      <c r="E14" s="32">
        <v>8891806.756795736</v>
      </c>
      <c r="F14" s="32">
        <v>6155987</v>
      </c>
      <c r="G14" s="20">
        <f t="shared" si="0"/>
        <v>0.69232127602134041</v>
      </c>
      <c r="H14" s="14">
        <f>'At a Glance'!$S$8/'At a Glance'!$S$7</f>
        <v>0.7407407407407407</v>
      </c>
      <c r="I14" s="32">
        <v>6191814</v>
      </c>
      <c r="J14" s="20">
        <f t="shared" si="1"/>
        <v>-5.7861880217978121E-3</v>
      </c>
      <c r="K14" s="27">
        <f>F14/'At a Glance'!$S$8</f>
        <v>307799.34999999998</v>
      </c>
      <c r="L14" s="32">
        <f>(E14-F14)/'At a Glance'!$S$9</f>
        <v>390831.39382796228</v>
      </c>
      <c r="M14" s="32">
        <f>K14*'At a Glance'!$S$7</f>
        <v>8310582.4499999993</v>
      </c>
      <c r="N14" s="66">
        <f t="shared" si="2"/>
        <v>0.93463372262880939</v>
      </c>
      <c r="O14" s="33"/>
      <c r="P14" s="33"/>
    </row>
    <row r="15" spans="1:16">
      <c r="A15" s="43" t="s">
        <v>27</v>
      </c>
      <c r="B15" s="43" t="s">
        <v>88</v>
      </c>
      <c r="C15" s="43" t="s">
        <v>117</v>
      </c>
      <c r="D15" s="32">
        <v>97188</v>
      </c>
      <c r="E15" s="32">
        <v>4841819.4562870124</v>
      </c>
      <c r="F15" s="32">
        <v>2976783</v>
      </c>
      <c r="G15" s="20">
        <f t="shared" si="0"/>
        <v>0.61480669134300381</v>
      </c>
      <c r="H15" s="14">
        <f>'At a Glance'!$S$8/'At a Glance'!$S$7</f>
        <v>0.7407407407407407</v>
      </c>
      <c r="I15" s="32">
        <v>2824281</v>
      </c>
      <c r="J15" s="20">
        <f t="shared" si="1"/>
        <v>5.3996751739646305E-2</v>
      </c>
      <c r="K15" s="27">
        <f>F15/'At a Glance'!$S$8</f>
        <v>148839.15</v>
      </c>
      <c r="L15" s="32">
        <f>(E15-F15)/'At a Glance'!$S$9</f>
        <v>266433.77946957323</v>
      </c>
      <c r="M15" s="32">
        <f>K15*'At a Glance'!$S$7</f>
        <v>4018657.05</v>
      </c>
      <c r="N15" s="66">
        <f t="shared" si="2"/>
        <v>0.82998903331305518</v>
      </c>
      <c r="O15" s="33"/>
      <c r="P15" s="33"/>
    </row>
    <row r="16" spans="1:16">
      <c r="A16" s="43" t="s">
        <v>137</v>
      </c>
      <c r="B16" s="43" t="s">
        <v>118</v>
      </c>
      <c r="C16" s="43" t="s">
        <v>119</v>
      </c>
      <c r="D16" s="32">
        <v>540711</v>
      </c>
      <c r="E16" s="32">
        <v>25306420.495921653</v>
      </c>
      <c r="F16" s="32">
        <v>16502615</v>
      </c>
      <c r="G16" s="20">
        <f t="shared" si="0"/>
        <v>0.65211178335788489</v>
      </c>
      <c r="H16" s="14">
        <f>'At a Glance'!$S$8/'At a Glance'!$S$7</f>
        <v>0.7407407407407407</v>
      </c>
      <c r="I16" s="32">
        <v>16625738</v>
      </c>
      <c r="J16" s="20">
        <f t="shared" si="1"/>
        <v>-7.4055659965289958E-3</v>
      </c>
      <c r="K16" s="27">
        <f>F16/'At a Glance'!$S$8</f>
        <v>825130.75</v>
      </c>
      <c r="L16" s="32">
        <f>(E16-F16)/'At a Glance'!$S$9</f>
        <v>1257686.499417379</v>
      </c>
      <c r="M16" s="32">
        <f>K16*'At a Glance'!$S$7</f>
        <v>22278530.25</v>
      </c>
      <c r="N16" s="66">
        <f t="shared" si="2"/>
        <v>0.88035090753314471</v>
      </c>
      <c r="O16" s="33"/>
      <c r="P16" s="33"/>
    </row>
    <row r="17" spans="1:16">
      <c r="A17" s="43" t="s">
        <v>137</v>
      </c>
      <c r="B17" s="43" t="s">
        <v>120</v>
      </c>
      <c r="C17" s="43" t="s">
        <v>121</v>
      </c>
      <c r="D17" s="32">
        <v>196504</v>
      </c>
      <c r="E17" s="32">
        <v>10836276.751197394</v>
      </c>
      <c r="F17" s="32">
        <v>6928525</v>
      </c>
      <c r="G17" s="20">
        <f t="shared" si="0"/>
        <v>0.63938243356828328</v>
      </c>
      <c r="H17" s="14">
        <f>'At a Glance'!$S$8/'At a Glance'!$S$7</f>
        <v>0.7407407407407407</v>
      </c>
      <c r="I17" s="32">
        <v>6040381</v>
      </c>
      <c r="J17" s="20">
        <f t="shared" si="1"/>
        <v>0.14703443375508929</v>
      </c>
      <c r="K17" s="27">
        <f>F17/'At a Glance'!$S$8</f>
        <v>346426.25</v>
      </c>
      <c r="L17" s="32">
        <f>(E17-F17)/'At a Glance'!$S$9</f>
        <v>558250.25017105625</v>
      </c>
      <c r="M17" s="32">
        <f>K17*'At a Glance'!$S$7</f>
        <v>9353508.75</v>
      </c>
      <c r="N17" s="66">
        <f t="shared" si="2"/>
        <v>0.86316628531718242</v>
      </c>
      <c r="O17" s="33"/>
      <c r="P17" s="33"/>
    </row>
    <row r="18" spans="1:16">
      <c r="A18" s="43" t="s">
        <v>137</v>
      </c>
      <c r="B18" s="43" t="s">
        <v>122</v>
      </c>
      <c r="C18" s="43" t="s">
        <v>123</v>
      </c>
      <c r="D18" s="32">
        <v>563362</v>
      </c>
      <c r="E18" s="32">
        <v>22662802.290757336</v>
      </c>
      <c r="F18" s="32">
        <v>14196295</v>
      </c>
      <c r="G18" s="20">
        <f t="shared" si="0"/>
        <v>0.62641392789230366</v>
      </c>
      <c r="H18" s="14">
        <f>'At a Glance'!$S$8/'At a Glance'!$S$7</f>
        <v>0.7407407407407407</v>
      </c>
      <c r="I18" s="32">
        <v>14828073</v>
      </c>
      <c r="J18" s="20">
        <f t="shared" si="1"/>
        <v>-4.2606884926989504E-2</v>
      </c>
      <c r="K18" s="27">
        <f>F18/'At a Glance'!$S$8</f>
        <v>709814.75</v>
      </c>
      <c r="L18" s="32">
        <f>(E18-F18)/'At a Glance'!$S$9</f>
        <v>1209501.0415367621</v>
      </c>
      <c r="M18" s="32">
        <f>K18*'At a Glance'!$S$7</f>
        <v>19164998.25</v>
      </c>
      <c r="N18" s="66">
        <f t="shared" si="2"/>
        <v>0.84565880265460991</v>
      </c>
      <c r="O18" s="33"/>
      <c r="P18" s="33"/>
    </row>
    <row r="19" spans="1:16">
      <c r="A19" s="43" t="s">
        <v>137</v>
      </c>
      <c r="B19" s="43" t="s">
        <v>309</v>
      </c>
      <c r="C19" s="43" t="s">
        <v>310</v>
      </c>
      <c r="D19" s="32">
        <v>223080</v>
      </c>
      <c r="E19" s="32">
        <v>10271991.853937464</v>
      </c>
      <c r="F19" s="32">
        <v>7419905</v>
      </c>
      <c r="G19" s="20">
        <f t="shared" ref="G19" si="3">F19/E19</f>
        <v>0.72234334932380218</v>
      </c>
      <c r="H19" s="14">
        <f>'At a Glance'!$S$8/'At a Glance'!$S$7</f>
        <v>0.7407407407407407</v>
      </c>
      <c r="I19" s="32">
        <v>6519824</v>
      </c>
      <c r="J19" s="20">
        <f t="shared" ref="J19" si="4">(F19-I19)/I19</f>
        <v>0.1380529597117959</v>
      </c>
      <c r="K19" s="27">
        <f>F19/'At a Glance'!$S$8</f>
        <v>370995.25</v>
      </c>
      <c r="L19" s="32">
        <f>(E19-F19)/'At a Glance'!$S$9</f>
        <v>407440.97913392342</v>
      </c>
      <c r="M19" s="32">
        <f>K19*'At a Glance'!$S$7</f>
        <v>10016871.75</v>
      </c>
      <c r="N19" s="66">
        <f t="shared" si="2"/>
        <v>0.97516352158713293</v>
      </c>
      <c r="O19" s="33"/>
      <c r="P19" s="33"/>
    </row>
    <row r="20" spans="1:16">
      <c r="A20" s="43" t="s">
        <v>137</v>
      </c>
      <c r="B20" s="43" t="s">
        <v>124</v>
      </c>
      <c r="C20" s="43" t="s">
        <v>149</v>
      </c>
      <c r="D20" s="32">
        <v>669066</v>
      </c>
      <c r="E20" s="32">
        <v>28542476.851976287</v>
      </c>
      <c r="F20" s="32">
        <v>16673276</v>
      </c>
      <c r="G20" s="20">
        <f t="shared" si="0"/>
        <v>0.58415659182169188</v>
      </c>
      <c r="H20" s="14">
        <f>'At a Glance'!$S$8/'At a Glance'!$S$7</f>
        <v>0.7407407407407407</v>
      </c>
      <c r="I20" s="32">
        <v>17561615</v>
      </c>
      <c r="J20" s="20">
        <f t="shared" si="1"/>
        <v>-5.0584129079244707E-2</v>
      </c>
      <c r="K20" s="27">
        <f>F20/'At a Glance'!$S$8</f>
        <v>833663.8</v>
      </c>
      <c r="L20" s="32">
        <f>(E20-F20)/'At a Glance'!$S$9</f>
        <v>1695600.1217108981</v>
      </c>
      <c r="M20" s="32">
        <f>K20*'At a Glance'!$S$7</f>
        <v>22508922.600000001</v>
      </c>
      <c r="N20" s="66">
        <f t="shared" si="2"/>
        <v>0.788611398959284</v>
      </c>
      <c r="O20" s="33"/>
      <c r="P20" s="33"/>
    </row>
    <row r="21" spans="1:16">
      <c r="A21" s="43" t="s">
        <v>137</v>
      </c>
      <c r="B21" s="43" t="s">
        <v>187</v>
      </c>
      <c r="C21" s="43" t="s">
        <v>188</v>
      </c>
      <c r="D21" s="32">
        <v>163947</v>
      </c>
      <c r="E21" s="32">
        <v>7352401.4174792413</v>
      </c>
      <c r="F21" s="32">
        <v>5252137</v>
      </c>
      <c r="G21" s="20">
        <f t="shared" si="0"/>
        <v>0.71434306994090735</v>
      </c>
      <c r="H21" s="14">
        <f>'At a Glance'!$S$8/'At a Glance'!$S$7</f>
        <v>0.7407407407407407</v>
      </c>
      <c r="I21" s="32">
        <v>3478708</v>
      </c>
      <c r="J21" s="20">
        <f t="shared" si="1"/>
        <v>0.509795303313759</v>
      </c>
      <c r="K21" s="27">
        <f>F21/'At a Glance'!$S$8</f>
        <v>262606.84999999998</v>
      </c>
      <c r="L21" s="32">
        <f>(E21-F21)/'At a Glance'!$S$9</f>
        <v>300037.77392560587</v>
      </c>
      <c r="M21" s="32">
        <f>K21*'At a Glance'!$S$7</f>
        <v>7090384.9499999993</v>
      </c>
      <c r="N21" s="66">
        <f t="shared" si="2"/>
        <v>0.96436314442022486</v>
      </c>
      <c r="O21" s="33"/>
      <c r="P21" s="33"/>
    </row>
    <row r="22" spans="1:16">
      <c r="A22" s="43" t="s">
        <v>137</v>
      </c>
      <c r="B22" s="43" t="s">
        <v>224</v>
      </c>
      <c r="C22" s="43" t="s">
        <v>225</v>
      </c>
      <c r="D22" s="32">
        <v>376255</v>
      </c>
      <c r="E22" s="32">
        <v>16399777.252706055</v>
      </c>
      <c r="F22" s="32">
        <v>9824106</v>
      </c>
      <c r="G22" s="20">
        <f t="shared" si="0"/>
        <v>0.59903898989719317</v>
      </c>
      <c r="H22" s="14">
        <f>'At a Glance'!$S$8/'At a Glance'!$S$7</f>
        <v>0.7407407407407407</v>
      </c>
      <c r="I22" s="32">
        <v>10361317</v>
      </c>
      <c r="J22" s="20">
        <f t="shared" si="1"/>
        <v>-5.1847752558868726E-2</v>
      </c>
      <c r="K22" s="27">
        <f>F22/'At a Glance'!$S$8</f>
        <v>491205.3</v>
      </c>
      <c r="L22" s="32">
        <f>(E22-F22)/'At a Glance'!$S$9</f>
        <v>939381.60752943635</v>
      </c>
      <c r="M22" s="32">
        <f>K22*'At a Glance'!$S$7</f>
        <v>13262543.1</v>
      </c>
      <c r="N22" s="66">
        <f t="shared" si="2"/>
        <v>0.80870263636121076</v>
      </c>
      <c r="O22" s="33"/>
      <c r="P22" s="33"/>
    </row>
    <row r="23" spans="1:16">
      <c r="A23" s="43" t="s">
        <v>137</v>
      </c>
      <c r="B23" s="43" t="s">
        <v>311</v>
      </c>
      <c r="C23" s="43" t="s">
        <v>312</v>
      </c>
      <c r="D23" s="32">
        <v>159803</v>
      </c>
      <c r="E23" s="32">
        <v>8570287.8207387682</v>
      </c>
      <c r="F23" s="32">
        <v>5241902</v>
      </c>
      <c r="G23" s="20">
        <f t="shared" ref="G23" si="5">F23/E23</f>
        <v>0.61163663457315975</v>
      </c>
      <c r="H23" s="14">
        <f>'At a Glance'!$S$8/'At a Glance'!$S$7</f>
        <v>0.7407407407407407</v>
      </c>
      <c r="I23" s="32">
        <v>4823811</v>
      </c>
      <c r="J23" s="20">
        <f t="shared" ref="J23" si="6">(F23-I23)/I23</f>
        <v>8.667234267677569E-2</v>
      </c>
      <c r="K23" s="27">
        <f>F23/'At a Glance'!$S$8</f>
        <v>262095.1</v>
      </c>
      <c r="L23" s="32">
        <f>(E23-F23)/'At a Glance'!$S$9</f>
        <v>475483.68867696688</v>
      </c>
      <c r="M23" s="32">
        <f>K23*'At a Glance'!$S$7</f>
        <v>7076567.7000000002</v>
      </c>
      <c r="N23" s="66">
        <f t="shared" si="2"/>
        <v>0.82570945667376572</v>
      </c>
      <c r="O23" s="33"/>
      <c r="P23" s="33"/>
    </row>
    <row r="24" spans="1:16">
      <c r="A24" s="43" t="s">
        <v>137</v>
      </c>
      <c r="B24" s="43" t="s">
        <v>125</v>
      </c>
      <c r="C24" s="43" t="s">
        <v>150</v>
      </c>
      <c r="D24" s="32">
        <v>601693</v>
      </c>
      <c r="E24" s="32">
        <v>25095078.391333066</v>
      </c>
      <c r="F24" s="32">
        <v>15135454</v>
      </c>
      <c r="G24" s="20">
        <f t="shared" si="0"/>
        <v>0.60312439610578139</v>
      </c>
      <c r="H24" s="14">
        <f>'At a Glance'!$S$8/'At a Glance'!$S$7</f>
        <v>0.7407407407407407</v>
      </c>
      <c r="I24" s="32">
        <v>15234409</v>
      </c>
      <c r="J24" s="20">
        <f t="shared" si="1"/>
        <v>-6.4954931956992881E-3</v>
      </c>
      <c r="K24" s="27">
        <f>F24/'At a Glance'!$S$8</f>
        <v>756772.7</v>
      </c>
      <c r="L24" s="32">
        <f>(E24-F24)/'At a Glance'!$S$9</f>
        <v>1422803.4844761523</v>
      </c>
      <c r="M24" s="32">
        <f>K24*'At a Glance'!$S$7</f>
        <v>20432862.899999999</v>
      </c>
      <c r="N24" s="66">
        <f t="shared" si="2"/>
        <v>0.81421793474280491</v>
      </c>
      <c r="O24" s="33"/>
      <c r="P24" s="33"/>
    </row>
    <row r="25" spans="1:16">
      <c r="A25" s="43" t="s">
        <v>137</v>
      </c>
      <c r="B25" s="43" t="s">
        <v>126</v>
      </c>
      <c r="C25" s="43" t="s">
        <v>127</v>
      </c>
      <c r="D25" s="32">
        <v>279213</v>
      </c>
      <c r="E25" s="32">
        <v>11784710.998183077</v>
      </c>
      <c r="F25" s="32">
        <v>8177807</v>
      </c>
      <c r="G25" s="20">
        <f t="shared" si="0"/>
        <v>0.6939336061156548</v>
      </c>
      <c r="H25" s="14">
        <f>'At a Glance'!$S$8/'At a Glance'!$S$7</f>
        <v>0.7407407407407407</v>
      </c>
      <c r="I25" s="32">
        <v>8280616</v>
      </c>
      <c r="J25" s="20">
        <f t="shared" si="1"/>
        <v>-1.2415622219409764E-2</v>
      </c>
      <c r="K25" s="27">
        <f>F25/'At a Glance'!$S$8</f>
        <v>408890.35</v>
      </c>
      <c r="L25" s="32">
        <f>(E25-F25)/'At a Glance'!$S$9</f>
        <v>515271.99974043958</v>
      </c>
      <c r="M25" s="32">
        <f>K25*'At a Glance'!$S$7</f>
        <v>11040039.449999999</v>
      </c>
      <c r="N25" s="66">
        <f t="shared" si="2"/>
        <v>0.93681036825613384</v>
      </c>
      <c r="O25" s="33"/>
      <c r="P25" s="33"/>
    </row>
    <row r="26" spans="1:16">
      <c r="A26" s="43" t="s">
        <v>25</v>
      </c>
      <c r="B26" s="43" t="s">
        <v>141</v>
      </c>
      <c r="C26" s="43" t="s">
        <v>142</v>
      </c>
      <c r="D26" s="32">
        <v>294333</v>
      </c>
      <c r="E26" s="32">
        <v>15664584.6370428</v>
      </c>
      <c r="F26" s="32">
        <v>10281000</v>
      </c>
      <c r="G26" s="20">
        <f t="shared" si="0"/>
        <v>0.65632126470101371</v>
      </c>
      <c r="H26" s="14">
        <f>'At a Glance'!$S$8/'At a Glance'!$S$7</f>
        <v>0.7407407407407407</v>
      </c>
      <c r="I26" s="32">
        <v>8970062</v>
      </c>
      <c r="J26" s="20">
        <f t="shared" si="1"/>
        <v>0.14614592407499524</v>
      </c>
      <c r="K26" s="27">
        <f>F26/'At a Glance'!$S$8</f>
        <v>514050</v>
      </c>
      <c r="L26" s="32">
        <f>(E26-F26)/'At a Glance'!$S$9</f>
        <v>769083.5195775429</v>
      </c>
      <c r="M26" s="32">
        <f>K26*'At a Glance'!$S$7</f>
        <v>13879350</v>
      </c>
      <c r="N26" s="66">
        <f t="shared" si="2"/>
        <v>0.88603370734636844</v>
      </c>
      <c r="O26" s="33"/>
      <c r="P26" s="33"/>
    </row>
    <row r="27" spans="1:16">
      <c r="A27" s="43" t="s">
        <v>25</v>
      </c>
      <c r="B27" s="43" t="s">
        <v>179</v>
      </c>
      <c r="C27" s="43" t="s">
        <v>180</v>
      </c>
      <c r="D27" s="32">
        <v>260741</v>
      </c>
      <c r="E27" s="32">
        <v>13317923.129923901</v>
      </c>
      <c r="F27" s="32">
        <v>8183026</v>
      </c>
      <c r="G27" s="20">
        <f t="shared" si="0"/>
        <v>0.61443709504627231</v>
      </c>
      <c r="H27" s="14">
        <f>'At a Glance'!$S$8/'At a Glance'!$S$7</f>
        <v>0.7407407407407407</v>
      </c>
      <c r="I27" s="32">
        <v>7283580</v>
      </c>
      <c r="J27" s="20">
        <f t="shared" si="1"/>
        <v>0.12348954772241123</v>
      </c>
      <c r="K27" s="27">
        <f>F27/'At a Glance'!$S$8</f>
        <v>409151.3</v>
      </c>
      <c r="L27" s="32">
        <f>(E27-F27)/'At a Glance'!$S$9</f>
        <v>733556.73284627148</v>
      </c>
      <c r="M27" s="32">
        <f>K27*'At a Glance'!$S$7</f>
        <v>11047085.1</v>
      </c>
      <c r="N27" s="66">
        <f t="shared" si="2"/>
        <v>0.82949007831246757</v>
      </c>
      <c r="O27" s="33"/>
      <c r="P27" s="33"/>
    </row>
    <row r="28" spans="1:16">
      <c r="A28" s="43" t="s">
        <v>25</v>
      </c>
      <c r="B28" s="43" t="s">
        <v>183</v>
      </c>
      <c r="C28" s="43" t="s">
        <v>184</v>
      </c>
      <c r="D28" s="32">
        <v>302780</v>
      </c>
      <c r="E28" s="32">
        <v>12227303.675120099</v>
      </c>
      <c r="F28" s="32">
        <v>7081904</v>
      </c>
      <c r="G28" s="20">
        <f t="shared" si="0"/>
        <v>0.57918770876772552</v>
      </c>
      <c r="H28" s="14">
        <f>'At a Glance'!$S$8/'At a Glance'!$S$7</f>
        <v>0.7407407407407407</v>
      </c>
      <c r="I28" s="32">
        <v>7296055</v>
      </c>
      <c r="J28" s="20">
        <f t="shared" si="1"/>
        <v>-2.9351615359259217E-2</v>
      </c>
      <c r="K28" s="27">
        <f>F28/'At a Glance'!$S$8</f>
        <v>354095.2</v>
      </c>
      <c r="L28" s="32">
        <f>(E28-F28)/'At a Glance'!$S$9</f>
        <v>735057.09644572833</v>
      </c>
      <c r="M28" s="32">
        <f>K28*'At a Glance'!$S$7</f>
        <v>9560570.4000000004</v>
      </c>
      <c r="N28" s="66">
        <f t="shared" si="2"/>
        <v>0.78190340683642956</v>
      </c>
      <c r="O28" s="33"/>
      <c r="P28" s="33"/>
    </row>
    <row r="29" spans="1:16">
      <c r="A29" s="43" t="s">
        <v>25</v>
      </c>
      <c r="B29" s="43" t="s">
        <v>191</v>
      </c>
      <c r="C29" s="43" t="s">
        <v>192</v>
      </c>
      <c r="D29" s="32">
        <v>530992</v>
      </c>
      <c r="E29" s="32">
        <v>19138352.689127885</v>
      </c>
      <c r="F29" s="32">
        <v>12288242</v>
      </c>
      <c r="G29" s="20">
        <f t="shared" si="0"/>
        <v>0.64207417428254965</v>
      </c>
      <c r="H29" s="14">
        <f>'At a Glance'!$S$8/'At a Glance'!$S$7</f>
        <v>0.7407407407407407</v>
      </c>
      <c r="I29" s="32">
        <v>9940139</v>
      </c>
      <c r="J29" s="20">
        <f t="shared" si="1"/>
        <v>0.23622436265730287</v>
      </c>
      <c r="K29" s="27">
        <f>F29/'At a Glance'!$S$8</f>
        <v>614412.1</v>
      </c>
      <c r="L29" s="32">
        <f>(E29-F29)/'At a Glance'!$S$9</f>
        <v>978587.24130398349</v>
      </c>
      <c r="M29" s="32">
        <f>K29*'At a Glance'!$S$7</f>
        <v>16589126.699999999</v>
      </c>
      <c r="N29" s="66">
        <f t="shared" si="2"/>
        <v>0.86680013528144195</v>
      </c>
      <c r="O29" s="33"/>
      <c r="P29" s="33"/>
    </row>
    <row r="30" spans="1:16">
      <c r="A30" s="43" t="s">
        <v>25</v>
      </c>
      <c r="B30" s="43" t="s">
        <v>16</v>
      </c>
      <c r="C30" s="43" t="s">
        <v>10</v>
      </c>
      <c r="D30" s="32">
        <v>509318</v>
      </c>
      <c r="E30" s="32">
        <v>22009403.961047024</v>
      </c>
      <c r="F30" s="32">
        <v>14241590</v>
      </c>
      <c r="G30" s="20">
        <f t="shared" si="0"/>
        <v>0.64706840881312555</v>
      </c>
      <c r="H30" s="14">
        <f>'At a Glance'!$S$8/'At a Glance'!$S$7</f>
        <v>0.7407407407407407</v>
      </c>
      <c r="I30" s="32">
        <v>14458820</v>
      </c>
      <c r="J30" s="20">
        <f t="shared" si="1"/>
        <v>-1.5024047605544575E-2</v>
      </c>
      <c r="K30" s="27">
        <f>F30/'At a Glance'!$S$8</f>
        <v>712079.5</v>
      </c>
      <c r="L30" s="32">
        <f>(E30-F30)/'At a Glance'!$S$9</f>
        <v>1109687.7087210033</v>
      </c>
      <c r="M30" s="32">
        <f>K30*'At a Glance'!$S$7</f>
        <v>19226146.5</v>
      </c>
      <c r="N30" s="66">
        <f t="shared" si="2"/>
        <v>0.87354235189771945</v>
      </c>
      <c r="O30" s="33"/>
      <c r="P30" s="33"/>
    </row>
    <row r="31" spans="1:16">
      <c r="A31" s="43" t="s">
        <v>25</v>
      </c>
      <c r="B31" s="43" t="s">
        <v>228</v>
      </c>
      <c r="C31" s="43" t="s">
        <v>229</v>
      </c>
      <c r="D31" s="32">
        <v>677823</v>
      </c>
      <c r="E31" s="32">
        <v>28187992.720708273</v>
      </c>
      <c r="F31" s="32">
        <v>18942747</v>
      </c>
      <c r="G31" s="20">
        <f t="shared" si="0"/>
        <v>0.67201475421425572</v>
      </c>
      <c r="H31" s="14">
        <f>'At a Glance'!$S$8/'At a Glance'!$S$7</f>
        <v>0.7407407407407407</v>
      </c>
      <c r="I31" s="32">
        <v>18706817</v>
      </c>
      <c r="J31" s="20">
        <f t="shared" si="1"/>
        <v>1.2611979900161529E-2</v>
      </c>
      <c r="K31" s="27">
        <f>F31/'At a Glance'!$S$8</f>
        <v>947137.35</v>
      </c>
      <c r="L31" s="32">
        <f>(E31-F31)/'At a Glance'!$S$9</f>
        <v>1320749.3886726105</v>
      </c>
      <c r="M31" s="32">
        <f>K31*'At a Glance'!$S$7</f>
        <v>25572708.449999999</v>
      </c>
      <c r="N31" s="66">
        <f t="shared" si="2"/>
        <v>0.90721991818924519</v>
      </c>
      <c r="O31" s="33"/>
      <c r="P31" s="33"/>
    </row>
    <row r="32" spans="1:16">
      <c r="A32" s="43" t="s">
        <v>25</v>
      </c>
      <c r="B32" s="43" t="s">
        <v>17</v>
      </c>
      <c r="C32" s="43" t="s">
        <v>11</v>
      </c>
      <c r="D32" s="32">
        <v>777895</v>
      </c>
      <c r="E32" s="32">
        <v>25920279.605144039</v>
      </c>
      <c r="F32" s="32">
        <v>16525272</v>
      </c>
      <c r="G32" s="20">
        <f t="shared" si="0"/>
        <v>0.63754219675625945</v>
      </c>
      <c r="H32" s="14">
        <f>'At a Glance'!$S$8/'At a Glance'!$S$7</f>
        <v>0.7407407407407407</v>
      </c>
      <c r="I32" s="32">
        <v>17450044</v>
      </c>
      <c r="J32" s="20">
        <f t="shared" si="1"/>
        <v>-5.2995396458599187E-2</v>
      </c>
      <c r="K32" s="27">
        <f>F32/'At a Glance'!$S$8</f>
        <v>826263.6</v>
      </c>
      <c r="L32" s="32">
        <f>(E32-F32)/'At a Glance'!$S$9</f>
        <v>1342143.9435920056</v>
      </c>
      <c r="M32" s="32">
        <f>K32*'At a Glance'!$S$7</f>
        <v>22309117.199999999</v>
      </c>
      <c r="N32" s="66">
        <f t="shared" si="2"/>
        <v>0.86068196562095023</v>
      </c>
      <c r="O32" s="33"/>
      <c r="P32" s="33"/>
    </row>
    <row r="33" spans="1:16">
      <c r="A33" s="43" t="s">
        <v>25</v>
      </c>
      <c r="B33" s="43" t="s">
        <v>338</v>
      </c>
      <c r="C33" s="43" t="s">
        <v>339</v>
      </c>
      <c r="D33" s="32">
        <v>122239</v>
      </c>
      <c r="E33" s="32">
        <v>1692722.5</v>
      </c>
      <c r="F33" s="32">
        <v>839807</v>
      </c>
      <c r="G33" s="20">
        <f t="shared" si="0"/>
        <v>0.49612798317503309</v>
      </c>
      <c r="H33" s="14">
        <f>'At a Glance'!$S$8/'At a Glance'!$S$7</f>
        <v>0.7407407407407407</v>
      </c>
      <c r="I33" s="32">
        <v>0</v>
      </c>
      <c r="J33" s="20" t="e">
        <f t="shared" si="1"/>
        <v>#DIV/0!</v>
      </c>
      <c r="K33" s="27">
        <f>F33/'At a Glance'!$S$8</f>
        <v>41990.35</v>
      </c>
      <c r="L33" s="32">
        <f>(E33-F33)/'At a Glance'!$S$9</f>
        <v>121845.07142857143</v>
      </c>
      <c r="M33" s="32">
        <f>K33*'At a Glance'!$S$7</f>
        <v>1133739.45</v>
      </c>
      <c r="N33" s="66">
        <f t="shared" si="2"/>
        <v>0.6697727772862947</v>
      </c>
      <c r="O33" s="33"/>
      <c r="P33" s="33"/>
    </row>
    <row r="34" spans="1:16" ht="15" customHeight="1">
      <c r="A34" s="43" t="s">
        <v>25</v>
      </c>
      <c r="B34" s="43" t="s">
        <v>97</v>
      </c>
      <c r="C34" s="43" t="s">
        <v>98</v>
      </c>
      <c r="D34" s="32">
        <v>421484</v>
      </c>
      <c r="E34" s="32">
        <v>16953101.674626883</v>
      </c>
      <c r="F34" s="32">
        <v>9933166</v>
      </c>
      <c r="G34" s="20">
        <f t="shared" si="0"/>
        <v>0.58592027527721513</v>
      </c>
      <c r="H34" s="14">
        <f>'At a Glance'!$S$8/'At a Glance'!$S$7</f>
        <v>0.7407407407407407</v>
      </c>
      <c r="I34" s="32">
        <v>9599828</v>
      </c>
      <c r="J34" s="20">
        <f t="shared" si="1"/>
        <v>3.4723330459670736E-2</v>
      </c>
      <c r="K34" s="27">
        <f>F34/'At a Glance'!$S$8</f>
        <v>496658.3</v>
      </c>
      <c r="L34" s="32">
        <f>(E34-F34)/'At a Glance'!$S$9</f>
        <v>1002847.9535181262</v>
      </c>
      <c r="M34" s="32">
        <f>K34*'At a Glance'!$S$7</f>
        <v>13409774.1</v>
      </c>
      <c r="N34" s="66">
        <f t="shared" si="2"/>
        <v>0.79099237162424041</v>
      </c>
      <c r="O34" s="33"/>
      <c r="P34" s="33"/>
    </row>
    <row r="35" spans="1:16">
      <c r="A35" s="43" t="s">
        <v>25</v>
      </c>
      <c r="B35" s="43" t="s">
        <v>143</v>
      </c>
      <c r="C35" s="43" t="s">
        <v>151</v>
      </c>
      <c r="D35" s="32">
        <v>567320</v>
      </c>
      <c r="E35" s="32">
        <v>24424873.649147671</v>
      </c>
      <c r="F35" s="32">
        <v>14839354</v>
      </c>
      <c r="G35" s="20">
        <f t="shared" si="0"/>
        <v>0.60755090131317147</v>
      </c>
      <c r="H35" s="14">
        <f>'At a Glance'!$S$8/'At a Glance'!$S$7</f>
        <v>0.7407407407407407</v>
      </c>
      <c r="I35" s="32">
        <v>16483274</v>
      </c>
      <c r="J35" s="20">
        <f t="shared" si="1"/>
        <v>-9.9732613799904071E-2</v>
      </c>
      <c r="K35" s="27">
        <f>F35/'At a Glance'!$S$8</f>
        <v>741967.7</v>
      </c>
      <c r="L35" s="32">
        <f>(E35-F35)/'At a Glance'!$S$9</f>
        <v>1369359.9498782386</v>
      </c>
      <c r="M35" s="32">
        <f>K35*'At a Glance'!$S$7</f>
        <v>20033127.899999999</v>
      </c>
      <c r="N35" s="66">
        <f t="shared" si="2"/>
        <v>0.82019371677278152</v>
      </c>
      <c r="O35" s="33"/>
      <c r="P35" s="33"/>
    </row>
    <row r="36" spans="1:16">
      <c r="A36" s="43" t="s">
        <v>25</v>
      </c>
      <c r="B36" s="43" t="s">
        <v>19</v>
      </c>
      <c r="C36" s="43" t="s">
        <v>128</v>
      </c>
      <c r="D36" s="32">
        <v>666905</v>
      </c>
      <c r="E36" s="32">
        <v>26778779.764174357</v>
      </c>
      <c r="F36" s="32">
        <v>17511052</v>
      </c>
      <c r="G36" s="20">
        <f t="shared" si="0"/>
        <v>0.65391523266593854</v>
      </c>
      <c r="H36" s="14">
        <f>'At a Glance'!$S$8/'At a Glance'!$S$7</f>
        <v>0.7407407407407407</v>
      </c>
      <c r="I36" s="32">
        <v>22656189</v>
      </c>
      <c r="J36" s="20">
        <f t="shared" si="1"/>
        <v>-0.22709631350621237</v>
      </c>
      <c r="K36" s="27">
        <f>F36/'At a Glance'!$S$8</f>
        <v>875552.6</v>
      </c>
      <c r="L36" s="32">
        <f>(E36-F36)/'At a Glance'!$S$9</f>
        <v>1323961.1091677654</v>
      </c>
      <c r="M36" s="32">
        <f>K36*'At a Glance'!$S$7</f>
        <v>23639920.199999999</v>
      </c>
      <c r="N36" s="66">
        <f t="shared" si="2"/>
        <v>0.88278556409901687</v>
      </c>
      <c r="O36" s="33"/>
      <c r="P36" s="33"/>
    </row>
    <row r="37" spans="1:16">
      <c r="A37" s="43" t="s">
        <v>25</v>
      </c>
      <c r="B37" s="43" t="s">
        <v>20</v>
      </c>
      <c r="C37" s="43" t="s">
        <v>129</v>
      </c>
      <c r="D37" s="32">
        <v>415739</v>
      </c>
      <c r="E37" s="32">
        <v>30820495.762711354</v>
      </c>
      <c r="F37" s="32">
        <v>21334095</v>
      </c>
      <c r="G37" s="20">
        <f t="shared" si="0"/>
        <v>0.69220479658251899</v>
      </c>
      <c r="H37" s="14">
        <f>'At a Glance'!$S$8/'At a Glance'!$S$7</f>
        <v>0.7407407407407407</v>
      </c>
      <c r="I37" s="32">
        <v>28112200</v>
      </c>
      <c r="J37" s="20">
        <f t="shared" si="1"/>
        <v>-0.24110902028300879</v>
      </c>
      <c r="K37" s="27">
        <f>F37/'At a Glance'!$S$8</f>
        <v>1066704.75</v>
      </c>
      <c r="L37" s="32">
        <f>(E37-F37)/'At a Glance'!$S$9</f>
        <v>1355200.1089587647</v>
      </c>
      <c r="M37" s="32">
        <f>K37*'At a Glance'!$S$7</f>
        <v>28801028.25</v>
      </c>
      <c r="N37" s="66">
        <f t="shared" si="2"/>
        <v>0.93447647538640055</v>
      </c>
      <c r="O37" s="33"/>
      <c r="P37" s="33"/>
    </row>
    <row r="38" spans="1:16">
      <c r="A38" s="43" t="s">
        <v>25</v>
      </c>
      <c r="B38" s="43" t="s">
        <v>89</v>
      </c>
      <c r="C38" s="43" t="s">
        <v>90</v>
      </c>
      <c r="D38" s="32">
        <v>612703</v>
      </c>
      <c r="E38" s="32">
        <v>23909019.599967584</v>
      </c>
      <c r="F38" s="32">
        <v>15078576</v>
      </c>
      <c r="G38" s="20">
        <f t="shared" si="0"/>
        <v>0.63066475548919809</v>
      </c>
      <c r="H38" s="14">
        <f>'At a Glance'!$S$8/'At a Glance'!$S$7</f>
        <v>0.7407407407407407</v>
      </c>
      <c r="I38" s="32">
        <v>13029344</v>
      </c>
      <c r="J38" s="20">
        <f t="shared" si="1"/>
        <v>0.15727821753727586</v>
      </c>
      <c r="K38" s="27">
        <f>F38/'At a Glance'!$S$8</f>
        <v>753928.8</v>
      </c>
      <c r="L38" s="32">
        <f>(E38-F38)/'At a Glance'!$S$9</f>
        <v>1261491.942852512</v>
      </c>
      <c r="M38" s="32">
        <f>K38*'At a Glance'!$S$7</f>
        <v>20356077.600000001</v>
      </c>
      <c r="N38" s="66">
        <f t="shared" si="2"/>
        <v>0.8513974199104174</v>
      </c>
      <c r="O38" s="33"/>
      <c r="P38" s="33"/>
    </row>
    <row r="39" spans="1:16">
      <c r="A39" s="43" t="s">
        <v>25</v>
      </c>
      <c r="B39" s="43" t="s">
        <v>167</v>
      </c>
      <c r="C39" s="43" t="s">
        <v>168</v>
      </c>
      <c r="D39" s="32">
        <v>216000</v>
      </c>
      <c r="E39" s="32">
        <v>9674738.4143532403</v>
      </c>
      <c r="F39" s="32">
        <v>6707400</v>
      </c>
      <c r="G39" s="20">
        <f t="shared" si="0"/>
        <v>0.69329006250433001</v>
      </c>
      <c r="H39" s="14">
        <f>'At a Glance'!$S$8/'At a Glance'!$S$7</f>
        <v>0.7407407407407407</v>
      </c>
      <c r="I39" s="32">
        <v>5925862</v>
      </c>
      <c r="J39" s="20">
        <f t="shared" si="1"/>
        <v>0.13188596021979587</v>
      </c>
      <c r="K39" s="27">
        <f>F39/'At a Glance'!$S$8</f>
        <v>335370</v>
      </c>
      <c r="L39" s="32">
        <f>(E39-F39)/'At a Glance'!$S$9</f>
        <v>423905.48776474863</v>
      </c>
      <c r="M39" s="32">
        <f>K39*'At a Glance'!$S$7</f>
        <v>9054990</v>
      </c>
      <c r="N39" s="66">
        <f t="shared" si="2"/>
        <v>0.9359415843808454</v>
      </c>
      <c r="O39" s="33"/>
      <c r="P39" s="33"/>
    </row>
    <row r="40" spans="1:16">
      <c r="A40" s="43" t="s">
        <v>25</v>
      </c>
      <c r="B40" s="43" t="s">
        <v>169</v>
      </c>
      <c r="C40" s="43" t="s">
        <v>170</v>
      </c>
      <c r="D40" s="32">
        <v>602313</v>
      </c>
      <c r="E40" s="32">
        <v>23180759.982071329</v>
      </c>
      <c r="F40" s="32">
        <v>13965743</v>
      </c>
      <c r="G40" s="20">
        <f t="shared" si="0"/>
        <v>0.60247131719587754</v>
      </c>
      <c r="H40" s="14">
        <f>'At a Glance'!$S$8/'At a Glance'!$S$7</f>
        <v>0.7407407407407407</v>
      </c>
      <c r="I40" s="32">
        <v>14835586</v>
      </c>
      <c r="J40" s="20">
        <f t="shared" si="1"/>
        <v>-5.863219693512612E-2</v>
      </c>
      <c r="K40" s="27">
        <f>F40/'At a Glance'!$S$8</f>
        <v>698287.15</v>
      </c>
      <c r="L40" s="32">
        <f>(E40-F40)/'At a Glance'!$S$9</f>
        <v>1316430.9974387612</v>
      </c>
      <c r="M40" s="32">
        <f>K40*'At a Glance'!$S$7</f>
        <v>18853753.050000001</v>
      </c>
      <c r="N40" s="66">
        <f t="shared" si="2"/>
        <v>0.81333627821443466</v>
      </c>
      <c r="O40" s="33"/>
      <c r="P40" s="33"/>
    </row>
    <row r="41" spans="1:16">
      <c r="A41" s="43" t="s">
        <v>25</v>
      </c>
      <c r="B41" s="43" t="s">
        <v>196</v>
      </c>
      <c r="C41" s="43" t="s">
        <v>197</v>
      </c>
      <c r="D41" s="32">
        <v>276498</v>
      </c>
      <c r="E41" s="32">
        <v>11085527.560762495</v>
      </c>
      <c r="F41" s="32">
        <v>6380353</v>
      </c>
      <c r="G41" s="20">
        <f t="shared" si="0"/>
        <v>0.57555700123676756</v>
      </c>
      <c r="H41" s="14">
        <f>'At a Glance'!$S$8/'At a Glance'!$S$7</f>
        <v>0.7407407407407407</v>
      </c>
      <c r="I41" s="32">
        <v>6294877</v>
      </c>
      <c r="J41" s="20">
        <f t="shared" si="1"/>
        <v>1.3578660869783475E-2</v>
      </c>
      <c r="K41" s="27">
        <f>F41/'At a Glance'!$S$8</f>
        <v>319017.65000000002</v>
      </c>
      <c r="L41" s="32">
        <f>(E41-F41)/'At a Glance'!$S$9</f>
        <v>672167.79439464211</v>
      </c>
      <c r="M41" s="32">
        <f>K41*'At a Glance'!$S$7</f>
        <v>8613476.5500000007</v>
      </c>
      <c r="N41" s="66">
        <f t="shared" si="2"/>
        <v>0.77700195166963626</v>
      </c>
      <c r="O41" s="33"/>
      <c r="P41" s="33"/>
    </row>
    <row r="42" spans="1:16">
      <c r="A42" s="43" t="s">
        <v>25</v>
      </c>
      <c r="B42" s="43" t="s">
        <v>337</v>
      </c>
      <c r="C42" s="43" t="s">
        <v>336</v>
      </c>
      <c r="D42" s="32">
        <v>333031</v>
      </c>
      <c r="E42" s="32">
        <v>9562918.4516129028</v>
      </c>
      <c r="F42" s="32">
        <v>5432232</v>
      </c>
      <c r="G42" s="20">
        <f t="shared" si="0"/>
        <v>0.56805169127880495</v>
      </c>
      <c r="H42" s="14">
        <f>'At a Glance'!$S$8/'At a Glance'!$S$7</f>
        <v>0.7407407407407407</v>
      </c>
      <c r="I42" s="32">
        <v>0</v>
      </c>
      <c r="J42" s="20" t="e">
        <f t="shared" si="1"/>
        <v>#DIV/0!</v>
      </c>
      <c r="K42" s="27">
        <f>F42/'At a Glance'!$S$8</f>
        <v>271611.59999999998</v>
      </c>
      <c r="L42" s="32">
        <f>(E42-F42)/'At a Glance'!$S$9</f>
        <v>590098.06451612897</v>
      </c>
      <c r="M42" s="32">
        <f>K42*'At a Glance'!$S$7</f>
        <v>7333513.1999999993</v>
      </c>
      <c r="N42" s="66">
        <f t="shared" si="2"/>
        <v>0.76686978322638655</v>
      </c>
      <c r="O42" s="33"/>
      <c r="P42" s="33"/>
    </row>
    <row r="43" spans="1:16">
      <c r="A43" s="43" t="s">
        <v>25</v>
      </c>
      <c r="B43" s="43" t="s">
        <v>340</v>
      </c>
      <c r="C43" s="43" t="s">
        <v>341</v>
      </c>
      <c r="D43" s="32">
        <v>492027</v>
      </c>
      <c r="E43" s="32">
        <v>11021772.409361864</v>
      </c>
      <c r="F43" s="32">
        <v>5545184</v>
      </c>
      <c r="G43" s="20">
        <f t="shared" si="0"/>
        <v>0.50311182213215866</v>
      </c>
      <c r="H43" s="14">
        <f>'At a Glance'!$S$8/'At a Glance'!$S$7</f>
        <v>0.7407407407407407</v>
      </c>
      <c r="I43" s="32">
        <v>0</v>
      </c>
      <c r="J43" s="20" t="e">
        <f t="shared" si="1"/>
        <v>#DIV/0!</v>
      </c>
      <c r="K43" s="27">
        <f>F43/'At a Glance'!$S$8</f>
        <v>277259.2</v>
      </c>
      <c r="L43" s="32">
        <f>(E43-F43)/'At a Glance'!$S$9</f>
        <v>782369.77276598045</v>
      </c>
      <c r="M43" s="32">
        <f>K43*'At a Glance'!$S$7</f>
        <v>7485998.4000000004</v>
      </c>
      <c r="N43" s="66">
        <f t="shared" si="2"/>
        <v>0.67920095987841422</v>
      </c>
      <c r="O43" s="33"/>
      <c r="P43" s="33"/>
    </row>
    <row r="44" spans="1:16">
      <c r="A44" s="43" t="s">
        <v>25</v>
      </c>
      <c r="B44" s="43" t="s">
        <v>22</v>
      </c>
      <c r="C44" s="43" t="s">
        <v>13</v>
      </c>
      <c r="D44" s="32">
        <v>732799</v>
      </c>
      <c r="E44" s="32">
        <v>29191965.152592577</v>
      </c>
      <c r="F44" s="32">
        <v>19180915</v>
      </c>
      <c r="G44" s="20">
        <f t="shared" si="0"/>
        <v>0.65706145166100671</v>
      </c>
      <c r="H44" s="14">
        <f>'At a Glance'!$S$8/'At a Glance'!$S$7</f>
        <v>0.7407407407407407</v>
      </c>
      <c r="I44" s="32">
        <v>17952181</v>
      </c>
      <c r="J44" s="20">
        <f t="shared" si="1"/>
        <v>6.8444831299327921E-2</v>
      </c>
      <c r="K44" s="27">
        <f>F44/'At a Glance'!$S$8</f>
        <v>959045.75</v>
      </c>
      <c r="L44" s="32">
        <f>(E44-F44)/'At a Glance'!$S$9</f>
        <v>1430150.0217989397</v>
      </c>
      <c r="M44" s="32">
        <f>K44*'At a Glance'!$S$7</f>
        <v>25894235.25</v>
      </c>
      <c r="N44" s="66">
        <f t="shared" si="2"/>
        <v>0.88703295974235907</v>
      </c>
      <c r="O44" s="33"/>
      <c r="P44" s="33"/>
    </row>
    <row r="45" spans="1:16">
      <c r="A45" s="43" t="s">
        <v>25</v>
      </c>
      <c r="B45" s="43" t="s">
        <v>23</v>
      </c>
      <c r="C45" s="43" t="s">
        <v>130</v>
      </c>
      <c r="D45" s="32">
        <v>570659</v>
      </c>
      <c r="E45" s="32">
        <v>32557060.105886295</v>
      </c>
      <c r="F45" s="32">
        <v>21037585</v>
      </c>
      <c r="G45" s="20">
        <f t="shared" si="0"/>
        <v>0.64617581967102788</v>
      </c>
      <c r="H45" s="14">
        <f>'At a Glance'!$S$8/'At a Glance'!$S$7</f>
        <v>0.7407407407407407</v>
      </c>
      <c r="I45" s="32">
        <v>17404311</v>
      </c>
      <c r="J45" s="20">
        <f t="shared" si="1"/>
        <v>0.20875712919632383</v>
      </c>
      <c r="K45" s="27">
        <f>F45/'At a Glance'!$S$8</f>
        <v>1051879.25</v>
      </c>
      <c r="L45" s="32">
        <f>(E45-F45)/'At a Glance'!$S$9</f>
        <v>1645639.3008408993</v>
      </c>
      <c r="M45" s="32">
        <f>K45*'At a Glance'!$S$7</f>
        <v>28400739.75</v>
      </c>
      <c r="N45" s="66">
        <f t="shared" si="2"/>
        <v>0.87233735655588773</v>
      </c>
      <c r="O45" s="33"/>
      <c r="P45" s="33"/>
    </row>
    <row r="46" spans="1:16">
      <c r="A46" s="43" t="s">
        <v>25</v>
      </c>
      <c r="B46" s="43" t="s">
        <v>24</v>
      </c>
      <c r="C46" s="43" t="s">
        <v>14</v>
      </c>
      <c r="D46" s="32">
        <v>617896</v>
      </c>
      <c r="E46" s="32">
        <v>26425426.63380985</v>
      </c>
      <c r="F46" s="32">
        <v>18276241</v>
      </c>
      <c r="G46" s="20">
        <f t="shared" ref="G46:G72" si="7">F46/E46</f>
        <v>0.69161574014538618</v>
      </c>
      <c r="H46" s="14">
        <f>'At a Glance'!$S$8/'At a Glance'!$S$7</f>
        <v>0.7407407407407407</v>
      </c>
      <c r="I46" s="32">
        <v>17624480</v>
      </c>
      <c r="J46" s="20">
        <f t="shared" ref="J46:J72" si="8">(F46-I46)/I46</f>
        <v>3.698043857180467E-2</v>
      </c>
      <c r="K46" s="27">
        <f>F46/'At a Glance'!$S$8</f>
        <v>913812.05</v>
      </c>
      <c r="L46" s="32">
        <f>(E46-F46)/'At a Glance'!$S$9</f>
        <v>1164169.37625855</v>
      </c>
      <c r="M46" s="32">
        <f>K46*'At a Glance'!$S$7</f>
        <v>24672925.350000001</v>
      </c>
      <c r="N46" s="66">
        <f t="shared" si="2"/>
        <v>0.93368124919627138</v>
      </c>
      <c r="O46" s="33"/>
      <c r="P46" s="33"/>
    </row>
    <row r="47" spans="1:16">
      <c r="A47" s="43" t="s">
        <v>138</v>
      </c>
      <c r="B47" s="43" t="s">
        <v>15</v>
      </c>
      <c r="C47" s="43" t="s">
        <v>9</v>
      </c>
      <c r="D47" s="32">
        <v>681309</v>
      </c>
      <c r="E47" s="32">
        <v>25993126.870776907</v>
      </c>
      <c r="F47" s="32">
        <v>15333223</v>
      </c>
      <c r="G47" s="20">
        <f t="shared" si="7"/>
        <v>0.58989528563562565</v>
      </c>
      <c r="H47" s="14">
        <f>'At a Glance'!$S$8/'At a Glance'!$S$7</f>
        <v>0.7407407407407407</v>
      </c>
      <c r="I47" s="32">
        <v>14864829</v>
      </c>
      <c r="J47" s="20">
        <f t="shared" si="8"/>
        <v>3.1510217843743776E-2</v>
      </c>
      <c r="K47" s="27">
        <f>F47/'At a Glance'!$S$8</f>
        <v>766661.15</v>
      </c>
      <c r="L47" s="32">
        <f>(E47-F47)/'At a Glance'!$S$9</f>
        <v>1522843.4101109866</v>
      </c>
      <c r="M47" s="32">
        <f>K47*'At a Glance'!$S$7</f>
        <v>20699851.050000001</v>
      </c>
      <c r="N47" s="66">
        <f t="shared" si="2"/>
        <v>0.79635863560809472</v>
      </c>
      <c r="O47" s="33"/>
      <c r="P47" s="33"/>
    </row>
    <row r="48" spans="1:16">
      <c r="A48" s="43" t="s">
        <v>138</v>
      </c>
      <c r="B48" s="43" t="s">
        <v>159</v>
      </c>
      <c r="C48" s="43" t="s">
        <v>160</v>
      </c>
      <c r="D48" s="32">
        <v>530814</v>
      </c>
      <c r="E48" s="32">
        <v>22092349.388253346</v>
      </c>
      <c r="F48" s="32">
        <v>14168980</v>
      </c>
      <c r="G48" s="20">
        <f t="shared" si="7"/>
        <v>0.64135234107485839</v>
      </c>
      <c r="H48" s="14">
        <f>'At a Glance'!$S$8/'At a Glance'!$S$7</f>
        <v>0.7407407407407407</v>
      </c>
      <c r="I48" s="32">
        <v>13904635</v>
      </c>
      <c r="J48" s="20">
        <f t="shared" si="8"/>
        <v>1.9011286524241736E-2</v>
      </c>
      <c r="K48" s="27">
        <f>F48/'At a Glance'!$S$8</f>
        <v>708449</v>
      </c>
      <c r="L48" s="32">
        <f>(E48-F48)/'At a Glance'!$S$9</f>
        <v>1131909.9126076209</v>
      </c>
      <c r="M48" s="32">
        <f>K48*'At a Glance'!$S$7</f>
        <v>19128123</v>
      </c>
      <c r="N48" s="66">
        <f t="shared" si="2"/>
        <v>0.86582566045105891</v>
      </c>
      <c r="O48" s="33"/>
      <c r="P48" s="33"/>
    </row>
    <row r="49" spans="1:16">
      <c r="A49" s="43" t="s">
        <v>138</v>
      </c>
      <c r="B49" s="43" t="s">
        <v>18</v>
      </c>
      <c r="C49" s="43" t="s">
        <v>131</v>
      </c>
      <c r="D49" s="32">
        <v>626320</v>
      </c>
      <c r="E49" s="32">
        <v>23143122.713911951</v>
      </c>
      <c r="F49" s="32">
        <v>14719838</v>
      </c>
      <c r="G49" s="20">
        <f t="shared" si="7"/>
        <v>0.63603508402742515</v>
      </c>
      <c r="H49" s="14">
        <f>'At a Glance'!$S$8/'At a Glance'!$S$7</f>
        <v>0.7407407407407407</v>
      </c>
      <c r="I49" s="32">
        <v>13613175</v>
      </c>
      <c r="J49" s="20">
        <f t="shared" si="8"/>
        <v>8.1293526308153688E-2</v>
      </c>
      <c r="K49" s="27">
        <f>F49/'At a Glance'!$S$8</f>
        <v>735991.9</v>
      </c>
      <c r="L49" s="32">
        <f>(E49-F49)/'At a Glance'!$S$9</f>
        <v>1203326.3877017072</v>
      </c>
      <c r="M49" s="32">
        <f>K49*'At a Glance'!$S$7</f>
        <v>19871781.300000001</v>
      </c>
      <c r="N49" s="66">
        <f t="shared" si="2"/>
        <v>0.85864736343702408</v>
      </c>
      <c r="O49" s="33"/>
      <c r="P49" s="33"/>
    </row>
    <row r="50" spans="1:16">
      <c r="A50" s="43" t="s">
        <v>138</v>
      </c>
      <c r="B50" s="43" t="s">
        <v>99</v>
      </c>
      <c r="C50" s="43" t="s">
        <v>101</v>
      </c>
      <c r="D50" s="32">
        <v>290721</v>
      </c>
      <c r="E50" s="32">
        <v>13590824.677503325</v>
      </c>
      <c r="F50" s="32">
        <v>9076687</v>
      </c>
      <c r="G50" s="20">
        <f t="shared" si="7"/>
        <v>0.66785402765326629</v>
      </c>
      <c r="H50" s="14">
        <f>'At a Glance'!$S$8/'At a Glance'!$S$7</f>
        <v>0.7407407407407407</v>
      </c>
      <c r="I50" s="32">
        <v>8838800</v>
      </c>
      <c r="J50" s="20">
        <f t="shared" si="8"/>
        <v>2.6913947594696112E-2</v>
      </c>
      <c r="K50" s="27">
        <f>F50/'At a Glance'!$S$8</f>
        <v>453834.35</v>
      </c>
      <c r="L50" s="32">
        <f>(E50-F50)/'At a Glance'!$S$9</f>
        <v>644876.81107190356</v>
      </c>
      <c r="M50" s="32">
        <f>K50*'At a Glance'!$S$7</f>
        <v>12253527.449999999</v>
      </c>
      <c r="N50" s="66">
        <f t="shared" si="2"/>
        <v>0.90160293733190944</v>
      </c>
      <c r="O50" s="33"/>
      <c r="P50" s="33"/>
    </row>
    <row r="51" spans="1:16">
      <c r="A51" s="43" t="s">
        <v>138</v>
      </c>
      <c r="B51" s="43" t="s">
        <v>100</v>
      </c>
      <c r="C51" s="43" t="s">
        <v>102</v>
      </c>
      <c r="D51" s="32">
        <v>164205</v>
      </c>
      <c r="E51" s="32">
        <v>11579353.978352755</v>
      </c>
      <c r="F51" s="32">
        <v>7737586</v>
      </c>
      <c r="G51" s="20">
        <f t="shared" si="7"/>
        <v>0.66822259812293316</v>
      </c>
      <c r="H51" s="14">
        <f>'At a Glance'!$S$8/'At a Glance'!$S$7</f>
        <v>0.7407407407407407</v>
      </c>
      <c r="I51" s="32">
        <v>6489891</v>
      </c>
      <c r="J51" s="20">
        <f t="shared" si="8"/>
        <v>0.19225207326286373</v>
      </c>
      <c r="K51" s="27">
        <f>F51/'At a Glance'!$S$8</f>
        <v>386879.3</v>
      </c>
      <c r="L51" s="32">
        <f>(E51-F51)/'At a Glance'!$S$9</f>
        <v>548823.99690753652</v>
      </c>
      <c r="M51" s="32">
        <f>K51*'At a Glance'!$S$7</f>
        <v>10445741.1</v>
      </c>
      <c r="N51" s="66">
        <f t="shared" si="2"/>
        <v>0.90210050746595971</v>
      </c>
      <c r="O51" s="33"/>
      <c r="P51" s="33"/>
    </row>
    <row r="52" spans="1:16">
      <c r="A52" s="43" t="s">
        <v>138</v>
      </c>
      <c r="B52" s="43" t="s">
        <v>321</v>
      </c>
      <c r="C52" s="43" t="s">
        <v>322</v>
      </c>
      <c r="D52" s="32">
        <v>234708</v>
      </c>
      <c r="E52" s="32">
        <v>11301567.01433694</v>
      </c>
      <c r="F52" s="32">
        <v>7877307</v>
      </c>
      <c r="G52" s="20">
        <f t="shared" ref="G52" si="9">F52/E52</f>
        <v>0.69701015708768588</v>
      </c>
      <c r="H52" s="14">
        <f>'At a Glance'!$S$8/'At a Glance'!$S$7</f>
        <v>0.7407407407407407</v>
      </c>
      <c r="I52" s="32">
        <v>6565384</v>
      </c>
      <c r="J52" s="20">
        <f t="shared" ref="J52" si="10">(F52-I52)/I52</f>
        <v>0.19982426008897575</v>
      </c>
      <c r="K52" s="27">
        <f>F52/'At a Glance'!$S$8</f>
        <v>393865.35</v>
      </c>
      <c r="L52" s="32">
        <f>(E52-F52)/'At a Glance'!$S$9</f>
        <v>489180.00204813428</v>
      </c>
      <c r="M52" s="32">
        <f>K52*'At a Glance'!$S$7</f>
        <v>10634364.449999999</v>
      </c>
      <c r="N52" s="66">
        <f t="shared" si="2"/>
        <v>0.94096371206837592</v>
      </c>
      <c r="O52" s="33"/>
      <c r="P52" s="33"/>
    </row>
    <row r="53" spans="1:16">
      <c r="A53" s="43" t="s">
        <v>138</v>
      </c>
      <c r="B53" s="43" t="s">
        <v>85</v>
      </c>
      <c r="C53" s="43" t="s">
        <v>86</v>
      </c>
      <c r="D53" s="32">
        <v>219582</v>
      </c>
      <c r="E53" s="32">
        <v>8119046.0751404157</v>
      </c>
      <c r="F53" s="32">
        <v>5759168</v>
      </c>
      <c r="G53" s="20">
        <f t="shared" si="7"/>
        <v>0.7093404750631862</v>
      </c>
      <c r="H53" s="14">
        <f>'At a Glance'!$S$8/'At a Glance'!$S$7</f>
        <v>0.7407407407407407</v>
      </c>
      <c r="I53" s="32">
        <v>4450107</v>
      </c>
      <c r="J53" s="20">
        <f t="shared" si="8"/>
        <v>0.29416393808058999</v>
      </c>
      <c r="K53" s="27">
        <f>F53/'At a Glance'!$S$8</f>
        <v>287958.40000000002</v>
      </c>
      <c r="L53" s="32">
        <f>(E53-F53)/'At a Glance'!$S$9</f>
        <v>337125.43930577365</v>
      </c>
      <c r="M53" s="32">
        <f>K53*'At a Glance'!$S$7</f>
        <v>7774876.8000000007</v>
      </c>
      <c r="N53" s="66">
        <f t="shared" si="2"/>
        <v>0.95760964133530146</v>
      </c>
      <c r="O53" s="33"/>
      <c r="P53" s="33"/>
    </row>
    <row r="54" spans="1:16">
      <c r="A54" s="43" t="s">
        <v>138</v>
      </c>
      <c r="B54" s="43" t="s">
        <v>144</v>
      </c>
      <c r="C54" s="43" t="s">
        <v>145</v>
      </c>
      <c r="D54" s="32">
        <v>232740</v>
      </c>
      <c r="E54" s="32">
        <v>8769610.4963095784</v>
      </c>
      <c r="F54" s="32">
        <v>5079861</v>
      </c>
      <c r="G54" s="20">
        <f t="shared" si="7"/>
        <v>0.5792573116146611</v>
      </c>
      <c r="H54" s="14">
        <f>'At a Glance'!$S$8/'At a Glance'!$S$7</f>
        <v>0.7407407407407407</v>
      </c>
      <c r="I54" s="32">
        <v>5120484</v>
      </c>
      <c r="J54" s="20">
        <f t="shared" si="8"/>
        <v>-7.933429730470792E-3</v>
      </c>
      <c r="K54" s="27">
        <f>F54/'At a Glance'!$S$8</f>
        <v>253993.05</v>
      </c>
      <c r="L54" s="32">
        <f>(E54-F54)/'At a Glance'!$S$9</f>
        <v>527107.0709013684</v>
      </c>
      <c r="M54" s="32">
        <f>K54*'At a Glance'!$S$7</f>
        <v>6857812.3499999996</v>
      </c>
      <c r="N54" s="66">
        <f t="shared" si="2"/>
        <v>0.78199737067979236</v>
      </c>
      <c r="O54" s="33"/>
      <c r="P54" s="33"/>
    </row>
    <row r="55" spans="1:16">
      <c r="A55" s="43" t="s">
        <v>138</v>
      </c>
      <c r="B55" s="43" t="s">
        <v>165</v>
      </c>
      <c r="C55" s="43" t="s">
        <v>166</v>
      </c>
      <c r="D55" s="32">
        <v>286934</v>
      </c>
      <c r="E55" s="32">
        <v>13454084.323187105</v>
      </c>
      <c r="F55" s="32">
        <v>8532661</v>
      </c>
      <c r="G55" s="20">
        <f t="shared" si="7"/>
        <v>0.63420599983118875</v>
      </c>
      <c r="H55" s="14">
        <f>'At a Glance'!$S$8/'At a Glance'!$S$7</f>
        <v>0.7407407407407407</v>
      </c>
      <c r="I55" s="32">
        <v>8412952</v>
      </c>
      <c r="J55" s="20">
        <f t="shared" si="8"/>
        <v>1.4229131463010844E-2</v>
      </c>
      <c r="K55" s="27">
        <f>F55/'At a Glance'!$S$8</f>
        <v>426633.05</v>
      </c>
      <c r="L55" s="32">
        <f>(E55-F55)/'At a Glance'!$S$9</f>
        <v>703060.474741015</v>
      </c>
      <c r="M55" s="32">
        <f>K55*'At a Glance'!$S$7</f>
        <v>11519092.35</v>
      </c>
      <c r="N55" s="66">
        <f t="shared" si="2"/>
        <v>0.85617809977210468</v>
      </c>
      <c r="O55" s="33"/>
      <c r="P55" s="33"/>
    </row>
    <row r="56" spans="1:16">
      <c r="A56" s="43" t="s">
        <v>138</v>
      </c>
      <c r="B56" s="43" t="s">
        <v>112</v>
      </c>
      <c r="C56" s="43" t="s">
        <v>132</v>
      </c>
      <c r="D56" s="32">
        <v>568549</v>
      </c>
      <c r="E56" s="32">
        <v>22758055.328886807</v>
      </c>
      <c r="F56" s="32">
        <v>14251497</v>
      </c>
      <c r="G56" s="20">
        <f t="shared" si="7"/>
        <v>0.62621769716459785</v>
      </c>
      <c r="H56" s="14">
        <f>'At a Glance'!$S$8/'At a Glance'!$S$7</f>
        <v>0.7407407407407407</v>
      </c>
      <c r="I56" s="32">
        <v>14782018</v>
      </c>
      <c r="J56" s="20">
        <f t="shared" si="8"/>
        <v>-3.5889619401085836E-2</v>
      </c>
      <c r="K56" s="27">
        <f>F56/'At a Glance'!$S$8</f>
        <v>712574.85</v>
      </c>
      <c r="L56" s="32">
        <f>(E56-F56)/'At a Glance'!$S$9</f>
        <v>1215222.6184124011</v>
      </c>
      <c r="M56" s="32">
        <f>K56*'At a Glance'!$S$7</f>
        <v>19239520.949999999</v>
      </c>
      <c r="N56" s="66">
        <f t="shared" si="2"/>
        <v>0.84539389117220698</v>
      </c>
      <c r="O56" s="33"/>
      <c r="P56" s="33"/>
    </row>
    <row r="57" spans="1:16">
      <c r="A57" s="43" t="s">
        <v>138</v>
      </c>
      <c r="B57" s="43" t="s">
        <v>21</v>
      </c>
      <c r="C57" s="43" t="s">
        <v>12</v>
      </c>
      <c r="D57" s="32">
        <v>325151</v>
      </c>
      <c r="E57" s="32">
        <v>16075893.405454524</v>
      </c>
      <c r="F57" s="32">
        <v>11364564</v>
      </c>
      <c r="G57" s="20">
        <f t="shared" si="7"/>
        <v>0.70693203253910741</v>
      </c>
      <c r="H57" s="14">
        <f>'At a Glance'!$S$8/'At a Glance'!$S$7</f>
        <v>0.7407407407407407</v>
      </c>
      <c r="I57" s="32">
        <v>10003288</v>
      </c>
      <c r="J57" s="20">
        <f t="shared" si="8"/>
        <v>0.13608285595696135</v>
      </c>
      <c r="K57" s="27">
        <f>F57/'At a Glance'!$S$8</f>
        <v>568228.19999999995</v>
      </c>
      <c r="L57" s="32">
        <f>(E57-F57)/'At a Glance'!$S$9</f>
        <v>673047.0579220748</v>
      </c>
      <c r="M57" s="32">
        <f>K57*'At a Glance'!$S$7</f>
        <v>15342161.399999999</v>
      </c>
      <c r="N57" s="66">
        <f t="shared" si="2"/>
        <v>0.95435824392779489</v>
      </c>
      <c r="O57" s="33"/>
      <c r="P57" s="33"/>
    </row>
    <row r="58" spans="1:16">
      <c r="A58" s="43" t="s">
        <v>28</v>
      </c>
      <c r="B58" s="43" t="s">
        <v>40</v>
      </c>
      <c r="C58" s="43" t="s">
        <v>106</v>
      </c>
      <c r="D58" s="32">
        <v>256618</v>
      </c>
      <c r="E58" s="32">
        <v>10292026.402133886</v>
      </c>
      <c r="F58" s="32">
        <v>7039195</v>
      </c>
      <c r="G58" s="20">
        <f t="shared" si="7"/>
        <v>0.6839464576714005</v>
      </c>
      <c r="H58" s="14">
        <f>'At a Glance'!$S$8/'At a Glance'!$S$7</f>
        <v>0.7407407407407407</v>
      </c>
      <c r="I58" s="32">
        <v>6370381</v>
      </c>
      <c r="J58" s="20">
        <f t="shared" si="8"/>
        <v>0.10498806900246625</v>
      </c>
      <c r="K58" s="27">
        <f>F58/'At a Glance'!$S$8</f>
        <v>351959.75</v>
      </c>
      <c r="L58" s="32">
        <f>(E58-F58)/'At a Glance'!$S$9</f>
        <v>464690.20030484081</v>
      </c>
      <c r="M58" s="32">
        <f>K58*'At a Glance'!$S$7</f>
        <v>9502913.25</v>
      </c>
      <c r="N58" s="66">
        <f t="shared" si="2"/>
        <v>0.92332771785639067</v>
      </c>
      <c r="O58" s="33"/>
      <c r="P58" s="33"/>
    </row>
    <row r="59" spans="1:16">
      <c r="A59" s="43" t="s">
        <v>28</v>
      </c>
      <c r="B59" s="43" t="s">
        <v>171</v>
      </c>
      <c r="C59" s="43" t="s">
        <v>172</v>
      </c>
      <c r="D59" s="32">
        <v>168402</v>
      </c>
      <c r="E59" s="32">
        <v>7223434.3690880593</v>
      </c>
      <c r="F59" s="32">
        <v>4666195</v>
      </c>
      <c r="G59" s="20">
        <f t="shared" si="7"/>
        <v>0.64598011992307969</v>
      </c>
      <c r="H59" s="14">
        <f>'At a Glance'!$S$8/'At a Glance'!$S$7</f>
        <v>0.7407407407407407</v>
      </c>
      <c r="I59" s="32">
        <v>4108264</v>
      </c>
      <c r="J59" s="20">
        <f t="shared" si="8"/>
        <v>0.13580699779760988</v>
      </c>
      <c r="K59" s="27">
        <f>F59/'At a Glance'!$S$8</f>
        <v>233309.75</v>
      </c>
      <c r="L59" s="32">
        <f>(E59-F59)/'At a Glance'!$S$9</f>
        <v>365319.90986972273</v>
      </c>
      <c r="M59" s="32">
        <f>K59*'At a Glance'!$S$7</f>
        <v>6299363.25</v>
      </c>
      <c r="N59" s="66">
        <f t="shared" si="2"/>
        <v>0.87207316189615758</v>
      </c>
      <c r="O59" s="33"/>
      <c r="P59" s="33"/>
    </row>
    <row r="60" spans="1:16">
      <c r="A60" s="43" t="s">
        <v>28</v>
      </c>
      <c r="B60" s="43" t="s">
        <v>209</v>
      </c>
      <c r="C60" s="43" t="s">
        <v>210</v>
      </c>
      <c r="D60" s="32">
        <v>271314</v>
      </c>
      <c r="E60" s="32">
        <v>9719647.2390100639</v>
      </c>
      <c r="F60" s="32">
        <v>6504047</v>
      </c>
      <c r="G60" s="20">
        <f t="shared" si="7"/>
        <v>0.66916492338279865</v>
      </c>
      <c r="H60" s="14">
        <f>'At a Glance'!$S$8/'At a Glance'!$S$7</f>
        <v>0.7407407407407407</v>
      </c>
      <c r="I60" s="32">
        <v>5407907</v>
      </c>
      <c r="J60" s="20">
        <f t="shared" si="8"/>
        <v>0.20269209511184272</v>
      </c>
      <c r="K60" s="27">
        <f>F60/'At a Glance'!$S$8</f>
        <v>325202.34999999998</v>
      </c>
      <c r="L60" s="32">
        <f>(E60-F60)/'At a Glance'!$S$9</f>
        <v>459371.46271572344</v>
      </c>
      <c r="M60" s="32">
        <f>K60*'At a Glance'!$S$7</f>
        <v>8780463.4499999993</v>
      </c>
      <c r="N60" s="66">
        <f t="shared" si="2"/>
        <v>0.90337264656677807</v>
      </c>
      <c r="O60" s="33"/>
      <c r="P60" s="33"/>
    </row>
    <row r="61" spans="1:16">
      <c r="A61" s="43" t="s">
        <v>28</v>
      </c>
      <c r="B61" s="43" t="s">
        <v>116</v>
      </c>
      <c r="C61" s="43" t="s">
        <v>133</v>
      </c>
      <c r="D61" s="32">
        <v>137612</v>
      </c>
      <c r="E61" s="32">
        <v>5478060.1776969591</v>
      </c>
      <c r="F61" s="32">
        <v>3097094</v>
      </c>
      <c r="G61" s="20">
        <f t="shared" si="7"/>
        <v>0.56536326720347474</v>
      </c>
      <c r="H61" s="14">
        <f>'At a Glance'!$S$8/'At a Glance'!$S$7</f>
        <v>0.7407407407407407</v>
      </c>
      <c r="I61" s="32">
        <v>3160838</v>
      </c>
      <c r="J61" s="20">
        <f t="shared" si="8"/>
        <v>-2.0166803866569563E-2</v>
      </c>
      <c r="K61" s="27">
        <f>F61/'At a Glance'!$S$8</f>
        <v>154854.70000000001</v>
      </c>
      <c r="L61" s="32">
        <f>(E61-F61)/'At a Glance'!$S$9</f>
        <v>340138.02538527985</v>
      </c>
      <c r="M61" s="32">
        <f>K61*'At a Glance'!$S$7</f>
        <v>4181076.9000000004</v>
      </c>
      <c r="N61" s="66">
        <f t="shared" si="2"/>
        <v>0.76324041072469095</v>
      </c>
      <c r="O61" s="33"/>
      <c r="P61" s="33"/>
    </row>
    <row r="62" spans="1:16">
      <c r="A62" s="43" t="s">
        <v>28</v>
      </c>
      <c r="B62" s="43" t="s">
        <v>55</v>
      </c>
      <c r="C62" s="43" t="s">
        <v>153</v>
      </c>
      <c r="D62" s="32">
        <v>377758</v>
      </c>
      <c r="E62" s="32">
        <v>14933160.410952989</v>
      </c>
      <c r="F62" s="32">
        <v>9431048</v>
      </c>
      <c r="G62" s="20">
        <f t="shared" si="7"/>
        <v>0.6315507059766553</v>
      </c>
      <c r="H62" s="14">
        <f>'At a Glance'!$S$8/'At a Glance'!$S$7</f>
        <v>0.7407407407407407</v>
      </c>
      <c r="I62" s="32">
        <v>9951461</v>
      </c>
      <c r="J62" s="20">
        <f t="shared" si="8"/>
        <v>-5.2295135357511825E-2</v>
      </c>
      <c r="K62" s="27">
        <f>F62/'At a Glance'!$S$8</f>
        <v>471552.4</v>
      </c>
      <c r="L62" s="32">
        <f>(E62-F62)/'At a Glance'!$S$9</f>
        <v>786016.05870756984</v>
      </c>
      <c r="M62" s="32">
        <f>K62*'At a Glance'!$S$7</f>
        <v>12731914.800000001</v>
      </c>
      <c r="N62" s="66">
        <f t="shared" si="2"/>
        <v>0.85259345306848466</v>
      </c>
      <c r="O62" s="33"/>
      <c r="P62" s="33"/>
    </row>
    <row r="63" spans="1:16">
      <c r="A63" s="43" t="s">
        <v>28</v>
      </c>
      <c r="B63" s="43" t="s">
        <v>56</v>
      </c>
      <c r="C63" s="43" t="s">
        <v>152</v>
      </c>
      <c r="D63" s="32">
        <v>132405</v>
      </c>
      <c r="E63" s="32">
        <v>6092744.585102031</v>
      </c>
      <c r="F63" s="32">
        <v>3910129</v>
      </c>
      <c r="G63" s="20">
        <f t="shared" si="7"/>
        <v>0.64176808093367987</v>
      </c>
      <c r="H63" s="14">
        <f>'At a Glance'!$S$8/'At a Glance'!$S$7</f>
        <v>0.7407407407407407</v>
      </c>
      <c r="I63" s="32">
        <v>3597360</v>
      </c>
      <c r="J63" s="20">
        <f t="shared" si="8"/>
        <v>8.6944036738052344E-2</v>
      </c>
      <c r="K63" s="27">
        <f>F63/'At a Glance'!$S$8</f>
        <v>195506.45</v>
      </c>
      <c r="L63" s="32">
        <f>(E63-F63)/'At a Glance'!$S$9</f>
        <v>311802.22644314729</v>
      </c>
      <c r="M63" s="32">
        <f>K63*'At a Glance'!$S$7</f>
        <v>5278674.1500000004</v>
      </c>
      <c r="N63" s="66">
        <f t="shared" si="2"/>
        <v>0.86638690926046791</v>
      </c>
      <c r="O63" s="33"/>
      <c r="P63" s="33"/>
    </row>
    <row r="64" spans="1:16">
      <c r="A64" s="43" t="s">
        <v>28</v>
      </c>
      <c r="B64" s="43" t="s">
        <v>103</v>
      </c>
      <c r="C64" s="43" t="s">
        <v>104</v>
      </c>
      <c r="D64" s="32">
        <v>34793</v>
      </c>
      <c r="E64" s="32">
        <v>2298148.5155896964</v>
      </c>
      <c r="F64" s="32">
        <v>1357070</v>
      </c>
      <c r="G64" s="20">
        <f t="shared" si="7"/>
        <v>0.59050578793937558</v>
      </c>
      <c r="H64" s="14">
        <f>'At a Glance'!$S$8/'At a Glance'!$S$7</f>
        <v>0.7407407407407407</v>
      </c>
      <c r="I64" s="32">
        <v>1284149</v>
      </c>
      <c r="J64" s="20">
        <f t="shared" si="8"/>
        <v>5.6785466484029504E-2</v>
      </c>
      <c r="K64" s="27">
        <f>F64/'At a Glance'!$S$8</f>
        <v>67853.5</v>
      </c>
      <c r="L64" s="32">
        <f>(E64-F64)/'At a Glance'!$S$9</f>
        <v>134439.78794138521</v>
      </c>
      <c r="M64" s="32">
        <f>K64*'At a Glance'!$S$7</f>
        <v>1832044.5</v>
      </c>
      <c r="N64" s="66">
        <f t="shared" si="2"/>
        <v>0.79718281371815702</v>
      </c>
      <c r="O64" s="33"/>
      <c r="P64" s="33"/>
    </row>
    <row r="65" spans="1:16" s="123" customFormat="1">
      <c r="A65" s="112" t="s">
        <v>28</v>
      </c>
      <c r="B65" s="112" t="s">
        <v>313</v>
      </c>
      <c r="C65" s="112" t="s">
        <v>314</v>
      </c>
      <c r="D65" s="113">
        <v>180356</v>
      </c>
      <c r="E65" s="113">
        <v>6647227.1678025387</v>
      </c>
      <c r="F65" s="113">
        <v>3899993</v>
      </c>
      <c r="G65" s="114">
        <f t="shared" si="7"/>
        <v>0.58670975153227267</v>
      </c>
      <c r="H65" s="115">
        <f>'At a Glance'!$S$8/'At a Glance'!$S$7</f>
        <v>0.7407407407407407</v>
      </c>
      <c r="I65" s="113">
        <v>4128030</v>
      </c>
      <c r="J65" s="114">
        <f t="shared" si="8"/>
        <v>-5.5241119856202593E-2</v>
      </c>
      <c r="K65" s="116">
        <f>F65/'At a Glance'!$S$8</f>
        <v>194999.65</v>
      </c>
      <c r="L65" s="113">
        <f>(E65-F65)/'At a Glance'!$S$9</f>
        <v>392462.02397179126</v>
      </c>
      <c r="M65" s="113">
        <f>K65*'At a Glance'!$S$7</f>
        <v>5264990.55</v>
      </c>
      <c r="N65" s="120">
        <f t="shared" si="2"/>
        <v>0.79205816456856803</v>
      </c>
      <c r="O65" s="122"/>
      <c r="P65" s="122"/>
    </row>
    <row r="66" spans="1:16">
      <c r="A66" s="43" t="s">
        <v>28</v>
      </c>
      <c r="B66" s="43" t="s">
        <v>57</v>
      </c>
      <c r="C66" s="43" t="s">
        <v>58</v>
      </c>
      <c r="D66" s="32">
        <v>245687</v>
      </c>
      <c r="E66" s="32">
        <v>10281609.246721035</v>
      </c>
      <c r="F66" s="32">
        <v>4542231</v>
      </c>
      <c r="G66" s="20">
        <f t="shared" si="7"/>
        <v>0.44178210735333945</v>
      </c>
      <c r="H66" s="14">
        <f>'At a Glance'!$S$8/'At a Glance'!$S$7</f>
        <v>0.7407407407407407</v>
      </c>
      <c r="I66" s="32">
        <v>7864556</v>
      </c>
      <c r="J66" s="20">
        <f t="shared" si="8"/>
        <v>-0.42244279270183849</v>
      </c>
      <c r="K66" s="27">
        <f>F66/'At a Glance'!$S$8</f>
        <v>227111.55</v>
      </c>
      <c r="L66" s="32">
        <f>(E66-F66)/'At a Glance'!$S$9</f>
        <v>819911.17810300493</v>
      </c>
      <c r="M66" s="32">
        <f>K66*'At a Glance'!$S$7</f>
        <v>6132011.8499999996</v>
      </c>
      <c r="N66" s="66">
        <f t="shared" si="2"/>
        <v>0.59640584492700821</v>
      </c>
      <c r="O66" s="33"/>
      <c r="P66" s="33"/>
    </row>
    <row r="67" spans="1:16">
      <c r="A67" s="43" t="s">
        <v>28</v>
      </c>
      <c r="B67" s="43" t="s">
        <v>329</v>
      </c>
      <c r="C67" s="43" t="s">
        <v>330</v>
      </c>
      <c r="D67" s="32">
        <v>129831</v>
      </c>
      <c r="E67" s="32">
        <v>4213607.1227196036</v>
      </c>
      <c r="F67" s="32">
        <v>2945573</v>
      </c>
      <c r="G67" s="20">
        <f t="shared" si="7"/>
        <v>0.69906208960906357</v>
      </c>
      <c r="H67" s="14">
        <f>'At a Glance'!$S$8/'At a Glance'!$S$7</f>
        <v>0.7407407407407407</v>
      </c>
      <c r="I67" s="32">
        <v>1545696</v>
      </c>
      <c r="J67" s="20">
        <f t="shared" si="8"/>
        <v>0.90566126845123496</v>
      </c>
      <c r="K67" s="27">
        <f>F67/'At a Glance'!$S$8</f>
        <v>147278.65</v>
      </c>
      <c r="L67" s="32">
        <f>(E67-F67)/'At a Glance'!$S$9</f>
        <v>181147.73181708623</v>
      </c>
      <c r="M67" s="32">
        <f>K67*'At a Glance'!$S$7</f>
        <v>3976523.55</v>
      </c>
      <c r="N67" s="66">
        <f t="shared" si="2"/>
        <v>0.94373382097223579</v>
      </c>
      <c r="O67" s="33"/>
      <c r="P67" s="33"/>
    </row>
    <row r="68" spans="1:16">
      <c r="A68" s="43" t="s">
        <v>28</v>
      </c>
      <c r="B68" s="43" t="s">
        <v>59</v>
      </c>
      <c r="C68" s="43" t="s">
        <v>60</v>
      </c>
      <c r="D68" s="32">
        <v>263769</v>
      </c>
      <c r="E68" s="32">
        <v>14846382.920698851</v>
      </c>
      <c r="F68" s="32">
        <v>9088244</v>
      </c>
      <c r="G68" s="20">
        <f t="shared" si="7"/>
        <v>0.61215206751330353</v>
      </c>
      <c r="H68" s="14">
        <f>'At a Glance'!$S$8/'At a Glance'!$S$7</f>
        <v>0.7407407407407407</v>
      </c>
      <c r="I68" s="32">
        <v>8300900</v>
      </c>
      <c r="J68" s="20">
        <f t="shared" si="8"/>
        <v>9.4850437904323626E-2</v>
      </c>
      <c r="K68" s="27">
        <f>F68/'At a Glance'!$S$8</f>
        <v>454412.2</v>
      </c>
      <c r="L68" s="32">
        <f>(E68-F68)/'At a Glance'!$S$9</f>
        <v>822591.27438555018</v>
      </c>
      <c r="M68" s="32">
        <f>K68*'At a Glance'!$S$7</f>
        <v>12269129.4</v>
      </c>
      <c r="N68" s="66">
        <f t="shared" si="2"/>
        <v>0.8264052911429598</v>
      </c>
      <c r="O68" s="33"/>
      <c r="P68" s="33"/>
    </row>
    <row r="69" spans="1:16">
      <c r="A69" s="43" t="s">
        <v>28</v>
      </c>
      <c r="B69" s="43" t="s">
        <v>181</v>
      </c>
      <c r="C69" s="43" t="s">
        <v>182</v>
      </c>
      <c r="D69" s="32">
        <v>68325</v>
      </c>
      <c r="E69" s="32">
        <v>3963840.6242024885</v>
      </c>
      <c r="F69" s="32">
        <v>2616813</v>
      </c>
      <c r="G69" s="20">
        <f t="shared" si="7"/>
        <v>0.66017109366663651</v>
      </c>
      <c r="H69" s="14">
        <f>'At a Glance'!$S$8/'At a Glance'!$S$7</f>
        <v>0.7407407407407407</v>
      </c>
      <c r="I69" s="32">
        <v>2496893</v>
      </c>
      <c r="J69" s="20">
        <f t="shared" si="8"/>
        <v>4.8027688811655124E-2</v>
      </c>
      <c r="K69" s="27">
        <f>F69/'At a Glance'!$S$8</f>
        <v>130840.65</v>
      </c>
      <c r="L69" s="32">
        <f>(E69-F69)/'At a Glance'!$S$9</f>
        <v>192432.51774321264</v>
      </c>
      <c r="M69" s="32">
        <f>K69*'At a Glance'!$S$7</f>
        <v>3532697.55</v>
      </c>
      <c r="N69" s="66">
        <f t="shared" si="2"/>
        <v>0.8912309764499593</v>
      </c>
      <c r="O69" s="33"/>
      <c r="P69" s="33"/>
    </row>
    <row r="70" spans="1:16">
      <c r="A70" s="43" t="s">
        <v>28</v>
      </c>
      <c r="B70" s="43" t="s">
        <v>61</v>
      </c>
      <c r="C70" s="43" t="s">
        <v>62</v>
      </c>
      <c r="D70" s="32">
        <v>192206</v>
      </c>
      <c r="E70" s="32">
        <v>15685000.208425008</v>
      </c>
      <c r="F70" s="32">
        <v>9769116</v>
      </c>
      <c r="G70" s="20">
        <f t="shared" si="7"/>
        <v>0.62283174180339751</v>
      </c>
      <c r="H70" s="14">
        <f>'At a Glance'!$S$8/'At a Glance'!$S$7</f>
        <v>0.7407407407407407</v>
      </c>
      <c r="I70" s="32">
        <v>9330082</v>
      </c>
      <c r="J70" s="20">
        <f t="shared" si="8"/>
        <v>4.7055749349255452E-2</v>
      </c>
      <c r="K70" s="27">
        <f>F70/'At a Glance'!$S$8</f>
        <v>488455.8</v>
      </c>
      <c r="L70" s="32">
        <f>(E70-F70)/'At a Glance'!$S$9</f>
        <v>845126.31548928679</v>
      </c>
      <c r="M70" s="32">
        <f>K70*'At a Glance'!$S$7</f>
        <v>13188306.6</v>
      </c>
      <c r="N70" s="66">
        <f t="shared" si="2"/>
        <v>0.84082285143458657</v>
      </c>
      <c r="O70" s="33"/>
      <c r="P70" s="33"/>
    </row>
    <row r="71" spans="1:16">
      <c r="A71" s="43" t="s">
        <v>28</v>
      </c>
      <c r="B71" s="43" t="s">
        <v>91</v>
      </c>
      <c r="C71" s="43" t="s">
        <v>92</v>
      </c>
      <c r="D71" s="32">
        <v>103379</v>
      </c>
      <c r="E71" s="32">
        <v>5522537.1048406679</v>
      </c>
      <c r="F71" s="32">
        <v>3334527</v>
      </c>
      <c r="G71" s="20">
        <f t="shared" si="7"/>
        <v>0.60380345784860145</v>
      </c>
      <c r="H71" s="14">
        <f>'At a Glance'!$S$8/'At a Glance'!$S$7</f>
        <v>0.7407407407407407</v>
      </c>
      <c r="I71" s="32">
        <v>3132926</v>
      </c>
      <c r="J71" s="20">
        <f t="shared" si="8"/>
        <v>6.4349110065159532E-2</v>
      </c>
      <c r="K71" s="27">
        <f>F71/'At a Glance'!$S$8</f>
        <v>166726.35</v>
      </c>
      <c r="L71" s="32">
        <f>(E71-F71)/'At a Glance'!$S$9</f>
        <v>312572.87212009542</v>
      </c>
      <c r="M71" s="32">
        <f>K71*'At a Glance'!$S$7</f>
        <v>4501611.45</v>
      </c>
      <c r="N71" s="66">
        <f t="shared" ref="N71:N85" si="11">M71/E71</f>
        <v>0.81513466809561208</v>
      </c>
      <c r="O71" s="33"/>
      <c r="P71" s="33"/>
    </row>
    <row r="72" spans="1:16">
      <c r="A72" s="43" t="s">
        <v>139</v>
      </c>
      <c r="B72" s="43" t="s">
        <v>41</v>
      </c>
      <c r="C72" s="43" t="s">
        <v>42</v>
      </c>
      <c r="D72" s="32">
        <v>247748</v>
      </c>
      <c r="E72" s="32">
        <v>11243052.959122501</v>
      </c>
      <c r="F72" s="32">
        <v>5953369</v>
      </c>
      <c r="G72" s="20">
        <f t="shared" si="7"/>
        <v>0.52951533908496762</v>
      </c>
      <c r="H72" s="14">
        <f>'At a Glance'!$S$8/'At a Glance'!$S$7</f>
        <v>0.7407407407407407</v>
      </c>
      <c r="I72" s="32">
        <v>5993928</v>
      </c>
      <c r="J72" s="20">
        <f t="shared" si="8"/>
        <v>-6.766681214722633E-3</v>
      </c>
      <c r="K72" s="27">
        <f>F72/'At a Glance'!$S$8</f>
        <v>297668.45</v>
      </c>
      <c r="L72" s="32">
        <f>(E72-F72)/'At a Glance'!$S$9</f>
        <v>755669.13701750024</v>
      </c>
      <c r="M72" s="32">
        <f>K72*'At a Glance'!$S$7</f>
        <v>8037048.1500000004</v>
      </c>
      <c r="N72" s="66">
        <f t="shared" si="11"/>
        <v>0.71484570776470635</v>
      </c>
      <c r="O72" s="33"/>
      <c r="P72" s="33"/>
    </row>
    <row r="73" spans="1:16">
      <c r="A73" s="43" t="s">
        <v>139</v>
      </c>
      <c r="B73" s="43" t="s">
        <v>317</v>
      </c>
      <c r="C73" s="43" t="s">
        <v>318</v>
      </c>
      <c r="D73" s="32">
        <v>193073</v>
      </c>
      <c r="E73" s="32">
        <v>7798146.827165693</v>
      </c>
      <c r="F73" s="32">
        <v>4735212</v>
      </c>
      <c r="G73" s="20">
        <f t="shared" ref="G73" si="12">F73/E73</f>
        <v>0.60722272931619781</v>
      </c>
      <c r="H73" s="14">
        <f>'At a Glance'!$S$8/'At a Glance'!$S$7</f>
        <v>0.7407407407407407</v>
      </c>
      <c r="I73" s="32">
        <v>4885511</v>
      </c>
      <c r="J73" s="20">
        <f t="shared" ref="J73" si="13">(F73-I73)/I73</f>
        <v>-3.0764233260348814E-2</v>
      </c>
      <c r="K73" s="27">
        <f>F73/'At a Glance'!$S$8</f>
        <v>236760.6</v>
      </c>
      <c r="L73" s="32">
        <f>(E73-F73)/'At a Glance'!$S$9</f>
        <v>437562.11816652759</v>
      </c>
      <c r="M73" s="32">
        <f>K73*'At a Glance'!$S$7</f>
        <v>6392536.2000000002</v>
      </c>
      <c r="N73" s="66">
        <f t="shared" si="11"/>
        <v>0.81975068457686695</v>
      </c>
      <c r="O73" s="33"/>
      <c r="P73" s="33"/>
    </row>
    <row r="74" spans="1:16">
      <c r="A74" s="43" t="s">
        <v>139</v>
      </c>
      <c r="B74" s="43" t="s">
        <v>43</v>
      </c>
      <c r="C74" s="43" t="s">
        <v>44</v>
      </c>
      <c r="D74" s="32">
        <v>267522</v>
      </c>
      <c r="E74" s="32">
        <v>13865641.753752567</v>
      </c>
      <c r="F74" s="32">
        <v>9008817</v>
      </c>
      <c r="G74" s="20">
        <f t="shared" ref="G74:G85" si="14">F74/E74</f>
        <v>0.64972232515396366</v>
      </c>
      <c r="H74" s="14">
        <f>'At a Glance'!$S$8/'At a Glance'!$S$7</f>
        <v>0.7407407407407407</v>
      </c>
      <c r="I74" s="32">
        <v>9099740</v>
      </c>
      <c r="J74" s="20">
        <f t="shared" ref="J74:J85" si="15">(F74-I74)/I74</f>
        <v>-9.9918239422225243E-3</v>
      </c>
      <c r="K74" s="27">
        <f>F74/'At a Glance'!$S$8</f>
        <v>450440.85</v>
      </c>
      <c r="L74" s="32">
        <f>(E74-F74)/'At a Glance'!$S$9</f>
        <v>693832.10767893807</v>
      </c>
      <c r="M74" s="32">
        <f>K74*'At a Glance'!$S$7</f>
        <v>12161902.949999999</v>
      </c>
      <c r="N74" s="66">
        <f t="shared" si="11"/>
        <v>0.87712513895785083</v>
      </c>
      <c r="O74" s="33"/>
      <c r="P74" s="33"/>
    </row>
    <row r="75" spans="1:16">
      <c r="A75" s="43" t="s">
        <v>139</v>
      </c>
      <c r="B75" s="43" t="s">
        <v>45</v>
      </c>
      <c r="C75" s="43" t="s">
        <v>46</v>
      </c>
      <c r="D75" s="32">
        <v>127625</v>
      </c>
      <c r="E75" s="32">
        <v>5923201.026137704</v>
      </c>
      <c r="F75" s="32">
        <v>3586555</v>
      </c>
      <c r="G75" s="20">
        <f t="shared" si="14"/>
        <v>0.60550958580898562</v>
      </c>
      <c r="H75" s="14">
        <f>'At a Glance'!$S$8/'At a Glance'!$S$7</f>
        <v>0.7407407407407407</v>
      </c>
      <c r="I75" s="32">
        <v>3576343</v>
      </c>
      <c r="J75" s="20">
        <f t="shared" si="15"/>
        <v>2.8554308129841014E-3</v>
      </c>
      <c r="K75" s="27">
        <f>F75/'At a Glance'!$S$8</f>
        <v>179327.75</v>
      </c>
      <c r="L75" s="32">
        <f>(E75-F75)/'At a Glance'!$S$9</f>
        <v>333806.57516252913</v>
      </c>
      <c r="M75" s="32">
        <f>K75*'At a Glance'!$S$7</f>
        <v>4841849.25</v>
      </c>
      <c r="N75" s="66">
        <f t="shared" si="11"/>
        <v>0.81743794084213062</v>
      </c>
      <c r="O75" s="33"/>
      <c r="P75" s="33"/>
    </row>
    <row r="76" spans="1:16">
      <c r="A76" s="43" t="s">
        <v>139</v>
      </c>
      <c r="B76" s="43" t="s">
        <v>198</v>
      </c>
      <c r="C76" s="43" t="s">
        <v>199</v>
      </c>
      <c r="D76" s="32">
        <v>275057</v>
      </c>
      <c r="E76" s="32">
        <v>12892184.596707309</v>
      </c>
      <c r="F76" s="32">
        <v>6903576</v>
      </c>
      <c r="G76" s="20">
        <f t="shared" si="14"/>
        <v>0.53548535147124621</v>
      </c>
      <c r="H76" s="14">
        <f>'At a Glance'!$S$8/'At a Glance'!$S$7</f>
        <v>0.7407407407407407</v>
      </c>
      <c r="I76" s="32">
        <v>6393132</v>
      </c>
      <c r="J76" s="20">
        <f t="shared" si="15"/>
        <v>7.9842556042953594E-2</v>
      </c>
      <c r="K76" s="27">
        <f>F76/'At a Glance'!$S$8</f>
        <v>345178.8</v>
      </c>
      <c r="L76" s="32">
        <f>(E76-F76)/'At a Glance'!$S$9</f>
        <v>855515.51381532976</v>
      </c>
      <c r="M76" s="32">
        <f>K76*'At a Glance'!$S$7</f>
        <v>9319827.5999999996</v>
      </c>
      <c r="N76" s="66">
        <f t="shared" si="11"/>
        <v>0.72290522448618233</v>
      </c>
      <c r="O76" s="33"/>
      <c r="P76" s="33"/>
    </row>
    <row r="77" spans="1:16">
      <c r="A77" s="43" t="s">
        <v>139</v>
      </c>
      <c r="B77" s="43" t="s">
        <v>47</v>
      </c>
      <c r="C77" s="43" t="s">
        <v>48</v>
      </c>
      <c r="D77" s="32">
        <v>126870</v>
      </c>
      <c r="E77" s="32">
        <v>6537549.2919572499</v>
      </c>
      <c r="F77" s="32">
        <v>3872699</v>
      </c>
      <c r="G77" s="20">
        <f t="shared" si="14"/>
        <v>0.59237778975744726</v>
      </c>
      <c r="H77" s="14">
        <f>'At a Glance'!$S$8/'At a Glance'!$S$7</f>
        <v>0.7407407407407407</v>
      </c>
      <c r="I77" s="32">
        <v>4201996</v>
      </c>
      <c r="J77" s="20">
        <f t="shared" si="15"/>
        <v>-7.8366804728038766E-2</v>
      </c>
      <c r="K77" s="27">
        <f>F77/'At a Glance'!$S$8</f>
        <v>193634.95</v>
      </c>
      <c r="L77" s="32">
        <f>(E77-F77)/'At a Glance'!$S$9</f>
        <v>380692.89885103569</v>
      </c>
      <c r="M77" s="32">
        <f>K77*'At a Glance'!$S$7</f>
        <v>5228143.6500000004</v>
      </c>
      <c r="N77" s="66">
        <f t="shared" si="11"/>
        <v>0.79971001617255388</v>
      </c>
      <c r="O77" s="33"/>
      <c r="P77" s="33"/>
    </row>
    <row r="78" spans="1:16">
      <c r="A78" s="43" t="s">
        <v>139</v>
      </c>
      <c r="B78" s="43" t="s">
        <v>87</v>
      </c>
      <c r="C78" s="43" t="s">
        <v>134</v>
      </c>
      <c r="D78" s="32">
        <v>133360</v>
      </c>
      <c r="E78" s="32">
        <v>6834204.5065121781</v>
      </c>
      <c r="F78" s="32">
        <v>4005254</v>
      </c>
      <c r="G78" s="20">
        <f t="shared" si="14"/>
        <v>0.58606001564387966</v>
      </c>
      <c r="H78" s="14">
        <f>'At a Glance'!$S$8/'At a Glance'!$S$7</f>
        <v>0.7407407407407407</v>
      </c>
      <c r="I78" s="32">
        <v>3875580</v>
      </c>
      <c r="J78" s="20">
        <f t="shared" si="15"/>
        <v>3.3459249970327024E-2</v>
      </c>
      <c r="K78" s="27">
        <f>F78/'At a Glance'!$S$8</f>
        <v>200262.7</v>
      </c>
      <c r="L78" s="32">
        <f>(E78-F78)/'At a Glance'!$S$9</f>
        <v>404135.7866445969</v>
      </c>
      <c r="M78" s="32">
        <f>K78*'At a Glance'!$S$7</f>
        <v>5407092.9000000004</v>
      </c>
      <c r="N78" s="66">
        <f t="shared" si="11"/>
        <v>0.7911810211192376</v>
      </c>
      <c r="O78" s="33"/>
      <c r="P78" s="33"/>
    </row>
    <row r="79" spans="1:16">
      <c r="A79" s="43" t="s">
        <v>139</v>
      </c>
      <c r="B79" s="43" t="s">
        <v>49</v>
      </c>
      <c r="C79" s="43" t="s">
        <v>50</v>
      </c>
      <c r="D79" s="32">
        <v>348725</v>
      </c>
      <c r="E79" s="32">
        <v>14250845.123843674</v>
      </c>
      <c r="F79" s="32">
        <v>8029124</v>
      </c>
      <c r="G79" s="20">
        <f t="shared" si="14"/>
        <v>0.56341388389423608</v>
      </c>
      <c r="H79" s="14">
        <f>'At a Glance'!$S$8/'At a Glance'!$S$7</f>
        <v>0.7407407407407407</v>
      </c>
      <c r="I79" s="32">
        <v>8114844</v>
      </c>
      <c r="J79" s="20">
        <f t="shared" si="15"/>
        <v>-1.0563357718275299E-2</v>
      </c>
      <c r="K79" s="27">
        <f>F79/'At a Glance'!$S$8</f>
        <v>401456.2</v>
      </c>
      <c r="L79" s="32">
        <f>(E79-F79)/'At a Glance'!$S$9</f>
        <v>888817.30340623914</v>
      </c>
      <c r="M79" s="32">
        <f>K79*'At a Glance'!$S$7</f>
        <v>10839317.4</v>
      </c>
      <c r="N79" s="66">
        <f t="shared" si="11"/>
        <v>0.76060874325721872</v>
      </c>
      <c r="O79" s="33"/>
      <c r="P79" s="33"/>
    </row>
    <row r="80" spans="1:16">
      <c r="A80" s="43" t="s">
        <v>139</v>
      </c>
      <c r="B80" s="43" t="s">
        <v>108</v>
      </c>
      <c r="C80" s="43" t="s">
        <v>109</v>
      </c>
      <c r="D80" s="32">
        <v>81182</v>
      </c>
      <c r="E80" s="32">
        <v>4914780.6148940101</v>
      </c>
      <c r="F80" s="32">
        <v>2554729</v>
      </c>
      <c r="G80" s="20">
        <f t="shared" si="14"/>
        <v>0.51980529756669391</v>
      </c>
      <c r="H80" s="14">
        <f>'At a Glance'!$S$8/'At a Glance'!$S$7</f>
        <v>0.7407407407407407</v>
      </c>
      <c r="I80" s="32">
        <v>2792840</v>
      </c>
      <c r="J80" s="20">
        <f t="shared" si="15"/>
        <v>-8.5257658870540376E-2</v>
      </c>
      <c r="K80" s="27">
        <f>F80/'At a Glance'!$S$8</f>
        <v>127736.45</v>
      </c>
      <c r="L80" s="32">
        <f>(E80-F80)/'At a Glance'!$S$9</f>
        <v>337150.2306991443</v>
      </c>
      <c r="M80" s="32">
        <f>K80*'At a Glance'!$S$7</f>
        <v>3448884.15</v>
      </c>
      <c r="N80" s="66">
        <f t="shared" si="11"/>
        <v>0.70173715171503681</v>
      </c>
      <c r="O80" s="33"/>
      <c r="P80" s="33"/>
    </row>
    <row r="81" spans="1:16">
      <c r="A81" s="43" t="s">
        <v>139</v>
      </c>
      <c r="B81" s="43" t="s">
        <v>51</v>
      </c>
      <c r="C81" s="43" t="s">
        <v>107</v>
      </c>
      <c r="D81" s="32">
        <v>119103</v>
      </c>
      <c r="E81" s="32">
        <v>5713513.8548509954</v>
      </c>
      <c r="F81" s="32">
        <v>3050546</v>
      </c>
      <c r="G81" s="20">
        <f t="shared" si="14"/>
        <v>0.53391766914330097</v>
      </c>
      <c r="H81" s="14">
        <f>'At a Glance'!$S$8/'At a Glance'!$S$7</f>
        <v>0.7407407407407407</v>
      </c>
      <c r="I81" s="32">
        <v>3226849</v>
      </c>
      <c r="J81" s="20">
        <f t="shared" si="15"/>
        <v>-5.4636272103218961E-2</v>
      </c>
      <c r="K81" s="27">
        <f>F81/'At a Glance'!$S$8</f>
        <v>152527.29999999999</v>
      </c>
      <c r="L81" s="32">
        <f>(E81-F81)/'At a Glance'!$S$9</f>
        <v>380423.97926442791</v>
      </c>
      <c r="M81" s="32">
        <f>K81*'At a Glance'!$S$7</f>
        <v>4118237.0999999996</v>
      </c>
      <c r="N81" s="66">
        <f t="shared" si="11"/>
        <v>0.72078885334345633</v>
      </c>
      <c r="O81" s="33"/>
      <c r="P81" s="33"/>
    </row>
    <row r="82" spans="1:16">
      <c r="A82" s="43" t="s">
        <v>139</v>
      </c>
      <c r="B82" s="43" t="s">
        <v>52</v>
      </c>
      <c r="C82" s="43" t="s">
        <v>135</v>
      </c>
      <c r="D82" s="32">
        <v>388332</v>
      </c>
      <c r="E82" s="32">
        <v>20088435.319565296</v>
      </c>
      <c r="F82" s="32">
        <v>11656614</v>
      </c>
      <c r="G82" s="20">
        <f t="shared" si="14"/>
        <v>0.58026490438739875</v>
      </c>
      <c r="H82" s="14">
        <f>'At a Glance'!$S$8/'At a Glance'!$S$7</f>
        <v>0.7407407407407407</v>
      </c>
      <c r="I82" s="32">
        <v>10401613</v>
      </c>
      <c r="J82" s="20">
        <f t="shared" si="15"/>
        <v>0.12065446003422739</v>
      </c>
      <c r="K82" s="27">
        <f>F82/'At a Glance'!$S$8</f>
        <v>582830.69999999995</v>
      </c>
      <c r="L82" s="32">
        <f>(E82-F82)/'At a Glance'!$S$9</f>
        <v>1204545.9027950424</v>
      </c>
      <c r="M82" s="32">
        <f>K82*'At a Glance'!$S$7</f>
        <v>15736428.899999999</v>
      </c>
      <c r="N82" s="66">
        <f t="shared" si="11"/>
        <v>0.78335762092298822</v>
      </c>
      <c r="O82" s="33"/>
      <c r="P82" s="33"/>
    </row>
    <row r="83" spans="1:16">
      <c r="A83" s="43" t="s">
        <v>139</v>
      </c>
      <c r="B83" s="43" t="s">
        <v>53</v>
      </c>
      <c r="C83" s="43" t="s">
        <v>136</v>
      </c>
      <c r="D83" s="32">
        <v>159883</v>
      </c>
      <c r="E83" s="32">
        <v>7756469.2798729613</v>
      </c>
      <c r="F83" s="32">
        <v>4214479</v>
      </c>
      <c r="G83" s="20">
        <f t="shared" si="14"/>
        <v>0.54335018265798207</v>
      </c>
      <c r="H83" s="14">
        <f>'At a Glance'!$S$8/'At a Glance'!$S$7</f>
        <v>0.7407407407407407</v>
      </c>
      <c r="I83" s="32">
        <v>4362301</v>
      </c>
      <c r="J83" s="20">
        <f t="shared" si="15"/>
        <v>-3.3886244896901889E-2</v>
      </c>
      <c r="K83" s="27">
        <f>F83/'At a Glance'!$S$8</f>
        <v>210723.95</v>
      </c>
      <c r="L83" s="32">
        <f>(E83-F83)/'At a Glance'!$S$9</f>
        <v>505998.61141042307</v>
      </c>
      <c r="M83" s="32">
        <f>K83*'At a Glance'!$S$7</f>
        <v>5689546.6500000004</v>
      </c>
      <c r="N83" s="66">
        <f t="shared" si="11"/>
        <v>0.73352274658827576</v>
      </c>
      <c r="O83" s="33"/>
      <c r="P83" s="33"/>
    </row>
    <row r="84" spans="1:16">
      <c r="A84" s="43" t="s">
        <v>139</v>
      </c>
      <c r="B84" s="43" t="s">
        <v>114</v>
      </c>
      <c r="C84" s="43" t="s">
        <v>115</v>
      </c>
      <c r="D84" s="32">
        <v>115042</v>
      </c>
      <c r="E84" s="32">
        <v>4933466.265388567</v>
      </c>
      <c r="F84" s="32">
        <v>2882085</v>
      </c>
      <c r="G84" s="20">
        <f t="shared" si="14"/>
        <v>0.58419067749984965</v>
      </c>
      <c r="H84" s="14">
        <f>'At a Glance'!$S$8/'At a Glance'!$S$7</f>
        <v>0.7407407407407407</v>
      </c>
      <c r="I84" s="32">
        <v>2914456</v>
      </c>
      <c r="J84" s="20">
        <f t="shared" si="15"/>
        <v>-1.1107047078425613E-2</v>
      </c>
      <c r="K84" s="27">
        <f>F84/'At a Glance'!$S$8</f>
        <v>144104.25</v>
      </c>
      <c r="L84" s="32">
        <f>(E84-F84)/'At a Glance'!$S$9</f>
        <v>293054.466484081</v>
      </c>
      <c r="M84" s="32">
        <f>K84*'At a Glance'!$S$7</f>
        <v>3890814.75</v>
      </c>
      <c r="N84" s="66">
        <f t="shared" si="11"/>
        <v>0.78865741462479699</v>
      </c>
      <c r="O84" s="33"/>
      <c r="P84" s="33"/>
    </row>
    <row r="85" spans="1:16">
      <c r="A85" s="43" t="s">
        <v>139</v>
      </c>
      <c r="B85" s="43" t="s">
        <v>54</v>
      </c>
      <c r="C85" s="43" t="s">
        <v>154</v>
      </c>
      <c r="D85" s="32">
        <v>81662</v>
      </c>
      <c r="E85" s="32">
        <v>5220484.8722750396</v>
      </c>
      <c r="F85" s="32">
        <v>2609208</v>
      </c>
      <c r="G85" s="20">
        <f t="shared" si="14"/>
        <v>0.49980185056315107</v>
      </c>
      <c r="H85" s="14">
        <f>'At a Glance'!$S$8/'At a Glance'!$S$7</f>
        <v>0.7407407407407407</v>
      </c>
      <c r="I85" s="32">
        <v>2657555</v>
      </c>
      <c r="J85" s="20">
        <f t="shared" si="15"/>
        <v>-1.8192285766428163E-2</v>
      </c>
      <c r="K85" s="27">
        <f>F85/'At a Glance'!$S$8</f>
        <v>130460.4</v>
      </c>
      <c r="L85" s="32">
        <f>(E85-F85)/'At a Glance'!$S$9</f>
        <v>373039.55318214849</v>
      </c>
      <c r="M85" s="32">
        <f>K85*'At a Glance'!$S$7</f>
        <v>3522430.8</v>
      </c>
      <c r="N85" s="66">
        <f t="shared" si="11"/>
        <v>0.67473249826025383</v>
      </c>
      <c r="O85" s="33"/>
      <c r="P85" s="33"/>
    </row>
  </sheetData>
  <autoFilter ref="A2:L85"/>
  <sortState ref="A3:L78">
    <sortCondition ref="A2"/>
  </sortState>
  <conditionalFormatting sqref="G3:G18 G49:G51 G20:G22 G74:G85 G53:G72 G24:G47">
    <cfRule type="cellIs" dxfId="71" priority="49" operator="lessThan">
      <formula>$H$3</formula>
    </cfRule>
    <cfRule type="cellIs" dxfId="70" priority="50" operator="greaterThan">
      <formula>$H$3</formula>
    </cfRule>
  </conditionalFormatting>
  <conditionalFormatting sqref="J3:J18 J20:J22 J74:J85 J53:J72 J24:J51">
    <cfRule type="cellIs" dxfId="69" priority="47" operator="lessThan">
      <formula>0</formula>
    </cfRule>
    <cfRule type="cellIs" dxfId="68" priority="48" operator="greaterThan">
      <formula>0</formula>
    </cfRule>
  </conditionalFormatting>
  <conditionalFormatting sqref="K3:K18 K20:K22 K74:K85 K53:K72 K24:K51">
    <cfRule type="cellIs" dxfId="67" priority="45" operator="lessThan">
      <formula>$L3</formula>
    </cfRule>
    <cfRule type="cellIs" dxfId="66" priority="46" operator="greaterThan">
      <formula>$L3</formula>
    </cfRule>
  </conditionalFormatting>
  <conditionalFormatting sqref="G48">
    <cfRule type="cellIs" dxfId="65" priority="29" operator="lessThan">
      <formula>$H$3</formula>
    </cfRule>
    <cfRule type="cellIs" dxfId="64" priority="30" operator="greaterThan">
      <formula>$H$3</formula>
    </cfRule>
  </conditionalFormatting>
  <conditionalFormatting sqref="G19">
    <cfRule type="cellIs" dxfId="63" priority="23" operator="lessThan">
      <formula>$H$3</formula>
    </cfRule>
    <cfRule type="cellIs" dxfId="62" priority="24" operator="greaterThan">
      <formula>$H$3</formula>
    </cfRule>
  </conditionalFormatting>
  <conditionalFormatting sqref="J19">
    <cfRule type="cellIs" dxfId="61" priority="21" operator="lessThan">
      <formula>0</formula>
    </cfRule>
    <cfRule type="cellIs" dxfId="60" priority="22" operator="greaterThan">
      <formula>0</formula>
    </cfRule>
  </conditionalFormatting>
  <conditionalFormatting sqref="K19">
    <cfRule type="cellIs" dxfId="59" priority="19" operator="lessThan">
      <formula>$L19</formula>
    </cfRule>
    <cfRule type="cellIs" dxfId="58" priority="20" operator="greaterThan">
      <formula>$L19</formula>
    </cfRule>
  </conditionalFormatting>
  <conditionalFormatting sqref="G23">
    <cfRule type="cellIs" dxfId="57" priority="17" operator="lessThan">
      <formula>$H$3</formula>
    </cfRule>
    <cfRule type="cellIs" dxfId="56" priority="18" operator="greaterThan">
      <formula>$H$3</formula>
    </cfRule>
  </conditionalFormatting>
  <conditionalFormatting sqref="J23">
    <cfRule type="cellIs" dxfId="55" priority="15" operator="lessThan">
      <formula>0</formula>
    </cfRule>
    <cfRule type="cellIs" dxfId="54" priority="16" operator="greaterThan">
      <formula>0</formula>
    </cfRule>
  </conditionalFormatting>
  <conditionalFormatting sqref="K23">
    <cfRule type="cellIs" dxfId="53" priority="13" operator="lessThan">
      <formula>$L23</formula>
    </cfRule>
    <cfRule type="cellIs" dxfId="52" priority="14" operator="greaterThan">
      <formula>$L23</formula>
    </cfRule>
  </conditionalFormatting>
  <conditionalFormatting sqref="G73">
    <cfRule type="cellIs" dxfId="51" priority="11" operator="lessThan">
      <formula>$H$3</formula>
    </cfRule>
    <cfRule type="cellIs" dxfId="50" priority="12" operator="greaterThan">
      <formula>$H$3</formula>
    </cfRule>
  </conditionalFormatting>
  <conditionalFormatting sqref="J73">
    <cfRule type="cellIs" dxfId="49" priority="9" operator="lessThan">
      <formula>0</formula>
    </cfRule>
    <cfRule type="cellIs" dxfId="48" priority="10" operator="greaterThan">
      <formula>0</formula>
    </cfRule>
  </conditionalFormatting>
  <conditionalFormatting sqref="K73">
    <cfRule type="cellIs" dxfId="47" priority="7" operator="lessThan">
      <formula>$L73</formula>
    </cfRule>
    <cfRule type="cellIs" dxfId="46" priority="8" operator="greaterThan">
      <formula>$L73</formula>
    </cfRule>
  </conditionalFormatting>
  <conditionalFormatting sqref="G52">
    <cfRule type="cellIs" dxfId="45" priority="5" operator="lessThan">
      <formula>$H$3</formula>
    </cfRule>
    <cfRule type="cellIs" dxfId="44" priority="6" operator="greaterThan">
      <formula>$H$3</formula>
    </cfRule>
  </conditionalFormatting>
  <conditionalFormatting sqref="J52">
    <cfRule type="cellIs" dxfId="43" priority="3" operator="lessThan">
      <formula>0</formula>
    </cfRule>
    <cfRule type="cellIs" dxfId="42" priority="4" operator="greaterThan">
      <formula>0</formula>
    </cfRule>
  </conditionalFormatting>
  <conditionalFormatting sqref="K52">
    <cfRule type="cellIs" dxfId="41" priority="1" operator="lessThan">
      <formula>$L52</formula>
    </cfRule>
    <cfRule type="cellIs" dxfId="40" priority="2" operator="greaterThan">
      <formula>$L52</formula>
    </cfRule>
  </conditionalFormatting>
  <hyperlinks>
    <hyperlink ref="A1" location="'At a Glance'!A1" display="At a Glance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N85"/>
  <sheetViews>
    <sheetView workbookViewId="0">
      <pane xSplit="3" ySplit="2" topLeftCell="D53" activePane="bottomRight" state="frozen"/>
      <selection pane="topRight" activeCell="D1" sqref="D1"/>
      <selection pane="bottomLeft" activeCell="A3" sqref="A3"/>
      <selection pane="bottomRight" activeCell="F66" sqref="F66"/>
    </sheetView>
  </sheetViews>
  <sheetFormatPr defaultRowHeight="12.75"/>
  <cols>
    <col min="1" max="1" width="9.140625" style="2" customWidth="1"/>
    <col min="2" max="2" width="10.85546875" style="2" bestFit="1" customWidth="1"/>
    <col min="3" max="3" width="30.5703125" style="1" bestFit="1" customWidth="1"/>
    <col min="4" max="4" width="14.7109375" style="1" bestFit="1" customWidth="1"/>
    <col min="5" max="5" width="17" style="2" bestFit="1" customWidth="1"/>
    <col min="6" max="6" width="14.28515625" style="1" customWidth="1"/>
    <col min="7" max="7" width="17.7109375" style="1" bestFit="1" customWidth="1"/>
    <col min="8" max="8" width="11.7109375" style="17" bestFit="1" customWidth="1"/>
    <col min="9" max="9" width="13.7109375" style="1" customWidth="1"/>
    <col min="10" max="12" width="14.42578125" style="1" bestFit="1" customWidth="1"/>
    <col min="13" max="13" width="15.140625" style="1" bestFit="1" customWidth="1"/>
    <col min="14" max="14" width="12.5703125" style="1" bestFit="1" customWidth="1"/>
    <col min="15" max="16" width="9.140625" style="1" customWidth="1"/>
    <col min="17" max="16384" width="9.140625" style="1"/>
  </cols>
  <sheetData>
    <row r="1" spans="1:14">
      <c r="A1" s="11" t="s">
        <v>31</v>
      </c>
    </row>
    <row r="2" spans="1:14" s="2" customFormat="1" ht="25.5">
      <c r="A2" s="3" t="s">
        <v>2</v>
      </c>
      <c r="B2" s="3" t="s">
        <v>0</v>
      </c>
      <c r="C2" s="3" t="s">
        <v>1</v>
      </c>
      <c r="D2" s="4" t="s">
        <v>176</v>
      </c>
      <c r="E2" s="3" t="s">
        <v>4</v>
      </c>
      <c r="F2" s="3" t="s">
        <v>177</v>
      </c>
      <c r="G2" s="3" t="s">
        <v>26</v>
      </c>
      <c r="H2" s="3" t="s">
        <v>5</v>
      </c>
      <c r="I2" s="3" t="s">
        <v>113</v>
      </c>
      <c r="J2" s="3" t="s">
        <v>65</v>
      </c>
      <c r="K2" s="3" t="s">
        <v>63</v>
      </c>
      <c r="L2" s="3" t="s">
        <v>64</v>
      </c>
      <c r="M2" s="4" t="s">
        <v>325</v>
      </c>
      <c r="N2" s="3" t="s">
        <v>326</v>
      </c>
    </row>
    <row r="3" spans="1:14">
      <c r="A3" s="43" t="s">
        <v>27</v>
      </c>
      <c r="B3" s="43" t="s">
        <v>146</v>
      </c>
      <c r="C3" s="43" t="s">
        <v>148</v>
      </c>
      <c r="D3" s="32">
        <v>28000</v>
      </c>
      <c r="E3" s="85">
        <v>84531.267098386452</v>
      </c>
      <c r="F3" s="32">
        <v>82000</v>
      </c>
      <c r="G3" s="20">
        <f t="shared" ref="G3:G44" si="0">F3/E3</f>
        <v>0.97005525664911307</v>
      </c>
      <c r="H3" s="14">
        <f>'At a Glance'!$S$8/'At a Glance'!$S$7</f>
        <v>0.7407407407407407</v>
      </c>
      <c r="I3" s="32">
        <v>137250</v>
      </c>
      <c r="J3" s="20">
        <f t="shared" ref="J3:J44" si="1">(F3-I3)/I3</f>
        <v>-0.40255009107468126</v>
      </c>
      <c r="K3" s="27">
        <f>F3/'At a Glance'!$S$8</f>
        <v>4100</v>
      </c>
      <c r="L3" s="32">
        <f>(E3-F3)/'At a Glance'!$S$9</f>
        <v>361.60958548377886</v>
      </c>
      <c r="M3" s="71">
        <f>K3*'At a Glance'!$S$7</f>
        <v>110700</v>
      </c>
      <c r="N3" s="66">
        <f>M3/E3</f>
        <v>1.3095745964763026</v>
      </c>
    </row>
    <row r="4" spans="1:14">
      <c r="A4" s="43" t="s">
        <v>27</v>
      </c>
      <c r="B4" s="43" t="s">
        <v>323</v>
      </c>
      <c r="C4" s="43" t="s">
        <v>324</v>
      </c>
      <c r="D4" s="32">
        <v>45000</v>
      </c>
      <c r="E4" s="85">
        <v>413754.22664798639</v>
      </c>
      <c r="F4" s="32">
        <v>99000</v>
      </c>
      <c r="G4" s="20">
        <f t="shared" si="0"/>
        <v>0.23927248019203237</v>
      </c>
      <c r="H4" s="14">
        <f>'At a Glance'!$S$8/'At a Glance'!$S$7</f>
        <v>0.7407407407407407</v>
      </c>
      <c r="I4" s="32">
        <v>432750</v>
      </c>
      <c r="J4" s="20">
        <f t="shared" si="1"/>
        <v>-0.77123050259965342</v>
      </c>
      <c r="K4" s="27">
        <f>F4/'At a Glance'!$S$8</f>
        <v>4950</v>
      </c>
      <c r="L4" s="32">
        <f>(E4-F4)/'At a Glance'!$S$9</f>
        <v>44964.889521140911</v>
      </c>
      <c r="M4" s="71">
        <f>K4*'At a Glance'!$S$7</f>
        <v>133650</v>
      </c>
      <c r="N4" s="66">
        <f t="shared" ref="N4:N70" si="2">M4/E4</f>
        <v>0.32301784825924373</v>
      </c>
    </row>
    <row r="5" spans="1:14">
      <c r="A5" s="43" t="s">
        <v>27</v>
      </c>
      <c r="B5" s="43" t="s">
        <v>32</v>
      </c>
      <c r="C5" s="43" t="s">
        <v>33</v>
      </c>
      <c r="D5" s="32">
        <v>0</v>
      </c>
      <c r="E5" s="85">
        <v>201316.61088829208</v>
      </c>
      <c r="F5" s="32">
        <v>45000</v>
      </c>
      <c r="G5" s="20">
        <f t="shared" si="0"/>
        <v>0.22352849971714409</v>
      </c>
      <c r="H5" s="14">
        <f>'At a Glance'!$S$8/'At a Glance'!$S$7</f>
        <v>0.7407407407407407</v>
      </c>
      <c r="I5" s="32">
        <v>96250</v>
      </c>
      <c r="J5" s="20">
        <f t="shared" si="1"/>
        <v>-0.53246753246753242</v>
      </c>
      <c r="K5" s="27">
        <f>F5/'At a Glance'!$S$8</f>
        <v>2250</v>
      </c>
      <c r="L5" s="32">
        <f>(E5-F5)/'At a Glance'!$S$9</f>
        <v>22330.944412613153</v>
      </c>
      <c r="M5" s="71">
        <f>K5*'At a Glance'!$S$7</f>
        <v>60750</v>
      </c>
      <c r="N5" s="66">
        <f t="shared" si="2"/>
        <v>0.30176347461814451</v>
      </c>
    </row>
    <row r="6" spans="1:14">
      <c r="A6" s="43" t="s">
        <v>27</v>
      </c>
      <c r="B6" s="43" t="s">
        <v>34</v>
      </c>
      <c r="C6" s="43" t="s">
        <v>35</v>
      </c>
      <c r="D6" s="32">
        <v>0</v>
      </c>
      <c r="E6" s="85">
        <v>802195.18539654452</v>
      </c>
      <c r="F6" s="32">
        <v>640000</v>
      </c>
      <c r="G6" s="20">
        <f t="shared" si="0"/>
        <v>0.79781082166883421</v>
      </c>
      <c r="H6" s="14">
        <f>'At a Glance'!$S$8/'At a Glance'!$S$7</f>
        <v>0.7407407407407407</v>
      </c>
      <c r="I6" s="32">
        <v>660000</v>
      </c>
      <c r="J6" s="20">
        <f t="shared" si="1"/>
        <v>-3.0303030303030304E-2</v>
      </c>
      <c r="K6" s="27">
        <f>F6/'At a Glance'!$S$8</f>
        <v>32000</v>
      </c>
      <c r="L6" s="32">
        <f>(E6-F6)/'At a Glance'!$S$9</f>
        <v>23170.740770934932</v>
      </c>
      <c r="M6" s="71">
        <f>K6*'At a Glance'!$S$7</f>
        <v>864000</v>
      </c>
      <c r="N6" s="66">
        <f t="shared" si="2"/>
        <v>1.0770446092529262</v>
      </c>
    </row>
    <row r="7" spans="1:14">
      <c r="A7" s="43" t="s">
        <v>27</v>
      </c>
      <c r="B7" s="43" t="s">
        <v>110</v>
      </c>
      <c r="C7" s="43" t="s">
        <v>111</v>
      </c>
      <c r="D7" s="32">
        <v>0</v>
      </c>
      <c r="E7" s="85">
        <v>229892.93117568278</v>
      </c>
      <c r="F7" s="32">
        <v>154000</v>
      </c>
      <c r="G7" s="20">
        <f t="shared" si="0"/>
        <v>0.66987705629936978</v>
      </c>
      <c r="H7" s="14">
        <f>'At a Glance'!$S$8/'At a Glance'!$S$7</f>
        <v>0.7407407407407407</v>
      </c>
      <c r="I7" s="32">
        <v>145510</v>
      </c>
      <c r="J7" s="20">
        <f t="shared" si="1"/>
        <v>5.8346505394818227E-2</v>
      </c>
      <c r="K7" s="27">
        <f>F7/'At a Glance'!$S$8</f>
        <v>7700</v>
      </c>
      <c r="L7" s="32">
        <f>(E7-F7)/'At a Glance'!$S$9</f>
        <v>10841.847310811825</v>
      </c>
      <c r="M7" s="71">
        <f>K7*'At a Glance'!$S$7</f>
        <v>207900</v>
      </c>
      <c r="N7" s="66">
        <f t="shared" si="2"/>
        <v>0.90433402600414925</v>
      </c>
    </row>
    <row r="8" spans="1:14">
      <c r="A8" s="43" t="s">
        <v>27</v>
      </c>
      <c r="B8" s="43" t="s">
        <v>156</v>
      </c>
      <c r="C8" s="43" t="s">
        <v>157</v>
      </c>
      <c r="D8" s="32">
        <v>0</v>
      </c>
      <c r="E8" s="85">
        <v>414212.28840261983</v>
      </c>
      <c r="F8" s="32">
        <v>419000</v>
      </c>
      <c r="G8" s="20">
        <f t="shared" si="0"/>
        <v>1.0115585938211626</v>
      </c>
      <c r="H8" s="14">
        <f>'At a Glance'!$S$8/'At a Glance'!$S$7</f>
        <v>0.7407407407407407</v>
      </c>
      <c r="I8" s="32">
        <v>218500</v>
      </c>
      <c r="J8" s="20">
        <f t="shared" si="1"/>
        <v>0.91762013729977121</v>
      </c>
      <c r="K8" s="27">
        <f>F8/'At a Glance'!$S$8</f>
        <v>20950</v>
      </c>
      <c r="L8" s="32">
        <f>(E8-F8)/'At a Glance'!$S$9</f>
        <v>-683.95879962573861</v>
      </c>
      <c r="M8" s="71">
        <f>K8*'At a Glance'!$S$7</f>
        <v>565650</v>
      </c>
      <c r="N8" s="66">
        <f t="shared" si="2"/>
        <v>1.3656041016585696</v>
      </c>
    </row>
    <row r="9" spans="1:14">
      <c r="A9" s="43" t="s">
        <v>27</v>
      </c>
      <c r="B9" s="43" t="s">
        <v>162</v>
      </c>
      <c r="C9" s="43" t="s">
        <v>163</v>
      </c>
      <c r="D9" s="32">
        <v>207500</v>
      </c>
      <c r="E9" s="85">
        <v>2188600.7003612993</v>
      </c>
      <c r="F9" s="32">
        <v>1885000</v>
      </c>
      <c r="G9" s="20">
        <f t="shared" si="0"/>
        <v>0.86128090870519225</v>
      </c>
      <c r="H9" s="14">
        <f>'At a Glance'!$S$8/'At a Glance'!$S$7</f>
        <v>0.7407407407407407</v>
      </c>
      <c r="I9" s="32">
        <v>1968500</v>
      </c>
      <c r="J9" s="20">
        <f t="shared" si="1"/>
        <v>-4.241808483616967E-2</v>
      </c>
      <c r="K9" s="27">
        <f>F9/'At a Glance'!$S$8</f>
        <v>94250</v>
      </c>
      <c r="L9" s="32">
        <f>(E9-F9)/'At a Glance'!$S$9</f>
        <v>43371.528623042759</v>
      </c>
      <c r="M9" s="71">
        <f>K9*'At a Glance'!$S$7</f>
        <v>2544750</v>
      </c>
      <c r="N9" s="66">
        <f t="shared" si="2"/>
        <v>1.1627292267520095</v>
      </c>
    </row>
    <row r="10" spans="1:14">
      <c r="A10" s="43" t="s">
        <v>27</v>
      </c>
      <c r="B10" s="43" t="s">
        <v>226</v>
      </c>
      <c r="C10" s="43" t="s">
        <v>227</v>
      </c>
      <c r="D10" s="32">
        <v>0</v>
      </c>
      <c r="E10" s="85">
        <v>798908.6688207055</v>
      </c>
      <c r="F10" s="32">
        <v>567000</v>
      </c>
      <c r="G10" s="20">
        <f t="shared" si="0"/>
        <v>0.70971817196196751</v>
      </c>
      <c r="H10" s="14">
        <f>'At a Glance'!$S$8/'At a Glance'!$S$7</f>
        <v>0.7407407407407407</v>
      </c>
      <c r="I10" s="32">
        <v>505500</v>
      </c>
      <c r="J10" s="20">
        <f t="shared" si="1"/>
        <v>0.12166172106824925</v>
      </c>
      <c r="K10" s="27">
        <f>F10/'At a Glance'!$S$8</f>
        <v>28350</v>
      </c>
      <c r="L10" s="32">
        <f>(E10-F10)/'At a Glance'!$S$9</f>
        <v>33129.809831529354</v>
      </c>
      <c r="M10" s="71">
        <f>K10*'At a Glance'!$S$7</f>
        <v>765450</v>
      </c>
      <c r="N10" s="66">
        <f t="shared" si="2"/>
        <v>0.95811953214865608</v>
      </c>
    </row>
    <row r="11" spans="1:14">
      <c r="A11" s="43" t="s">
        <v>27</v>
      </c>
      <c r="B11" s="43" t="s">
        <v>173</v>
      </c>
      <c r="C11" s="43" t="s">
        <v>174</v>
      </c>
      <c r="D11" s="32">
        <v>0</v>
      </c>
      <c r="E11" s="85">
        <v>356326.13691117597</v>
      </c>
      <c r="F11" s="32">
        <v>155700</v>
      </c>
      <c r="G11" s="20">
        <f t="shared" si="0"/>
        <v>0.43695924567782263</v>
      </c>
      <c r="H11" s="14">
        <f>'At a Glance'!$S$8/'At a Glance'!$S$7</f>
        <v>0.7407407407407407</v>
      </c>
      <c r="I11" s="32">
        <v>161583</v>
      </c>
      <c r="J11" s="20">
        <f t="shared" si="1"/>
        <v>-3.640853307588051E-2</v>
      </c>
      <c r="K11" s="27">
        <f>F11/'At a Glance'!$S$8</f>
        <v>7785</v>
      </c>
      <c r="L11" s="32">
        <f>(E11-F11)/'At a Glance'!$S$9</f>
        <v>28660.876701596568</v>
      </c>
      <c r="M11" s="71">
        <f>K11*'At a Glance'!$S$7</f>
        <v>210195</v>
      </c>
      <c r="N11" s="66">
        <f t="shared" si="2"/>
        <v>0.58989498166506049</v>
      </c>
    </row>
    <row r="12" spans="1:14">
      <c r="A12" s="43" t="s">
        <v>27</v>
      </c>
      <c r="B12" s="43" t="s">
        <v>36</v>
      </c>
      <c r="C12" s="43" t="s">
        <v>37</v>
      </c>
      <c r="D12" s="32">
        <v>0</v>
      </c>
      <c r="E12" s="85">
        <v>730901.80098885763</v>
      </c>
      <c r="F12" s="32">
        <v>572500</v>
      </c>
      <c r="G12" s="20">
        <f t="shared" si="0"/>
        <v>0.78327895652391144</v>
      </c>
      <c r="H12" s="14">
        <f>'At a Glance'!$S$8/'At a Glance'!$S$7</f>
        <v>0.7407407407407407</v>
      </c>
      <c r="I12" s="32">
        <v>417500</v>
      </c>
      <c r="J12" s="20">
        <f t="shared" si="1"/>
        <v>0.3712574850299401</v>
      </c>
      <c r="K12" s="27">
        <f>F12/'At a Glance'!$S$8</f>
        <v>28625</v>
      </c>
      <c r="L12" s="32">
        <f>(E12-F12)/'At a Glance'!$S$9</f>
        <v>22628.828712693947</v>
      </c>
      <c r="M12" s="71">
        <f>K12*'At a Glance'!$S$7</f>
        <v>772875</v>
      </c>
      <c r="N12" s="66">
        <f t="shared" si="2"/>
        <v>1.0574265913072805</v>
      </c>
    </row>
    <row r="13" spans="1:14">
      <c r="A13" s="43" t="s">
        <v>27</v>
      </c>
      <c r="B13" s="43" t="s">
        <v>194</v>
      </c>
      <c r="C13" s="43" t="s">
        <v>195</v>
      </c>
      <c r="D13" s="32">
        <v>0</v>
      </c>
      <c r="E13" s="85">
        <v>995226.3875092112</v>
      </c>
      <c r="F13" s="32">
        <v>389500</v>
      </c>
      <c r="G13" s="20">
        <f t="shared" si="0"/>
        <v>0.39136824032049194</v>
      </c>
      <c r="H13" s="14">
        <f>'At a Glance'!$S$8/'At a Glance'!$S$7</f>
        <v>0.7407407407407407</v>
      </c>
      <c r="I13" s="32">
        <v>1250500</v>
      </c>
      <c r="J13" s="20">
        <f t="shared" si="1"/>
        <v>-0.68852459016393441</v>
      </c>
      <c r="K13" s="27">
        <f>F13/'At a Glance'!$S$8</f>
        <v>19475</v>
      </c>
      <c r="L13" s="32">
        <f>(E13-F13)/'At a Glance'!$S$9</f>
        <v>86532.341072744457</v>
      </c>
      <c r="M13" s="71">
        <f>K13*'At a Glance'!$S$7</f>
        <v>525825</v>
      </c>
      <c r="N13" s="66">
        <f t="shared" si="2"/>
        <v>0.52834712443266407</v>
      </c>
    </row>
    <row r="14" spans="1:14">
      <c r="A14" s="43" t="s">
        <v>27</v>
      </c>
      <c r="B14" s="43" t="s">
        <v>38</v>
      </c>
      <c r="C14" s="43" t="s">
        <v>39</v>
      </c>
      <c r="D14" s="32">
        <v>0</v>
      </c>
      <c r="E14" s="85">
        <v>673379.34440950037</v>
      </c>
      <c r="F14" s="32">
        <v>290000</v>
      </c>
      <c r="G14" s="20">
        <f t="shared" si="0"/>
        <v>0.43066364064717</v>
      </c>
      <c r="H14" s="14">
        <f>'At a Glance'!$S$8/'At a Glance'!$S$7</f>
        <v>0.7407407407407407</v>
      </c>
      <c r="I14" s="32">
        <v>535500</v>
      </c>
      <c r="J14" s="20">
        <f t="shared" si="1"/>
        <v>-0.45845004668534078</v>
      </c>
      <c r="K14" s="27">
        <f>F14/'At a Glance'!$S$8</f>
        <v>14500</v>
      </c>
      <c r="L14" s="32">
        <f>(E14-F14)/'At a Glance'!$S$9</f>
        <v>54768.477772785765</v>
      </c>
      <c r="M14" s="71">
        <f>K14*'At a Glance'!$S$7</f>
        <v>391500</v>
      </c>
      <c r="N14" s="66">
        <f t="shared" si="2"/>
        <v>0.58139591487367948</v>
      </c>
    </row>
    <row r="15" spans="1:14">
      <c r="A15" s="43" t="s">
        <v>27</v>
      </c>
      <c r="B15" s="43" t="s">
        <v>88</v>
      </c>
      <c r="C15" s="43" t="s">
        <v>117</v>
      </c>
      <c r="D15" s="32">
        <v>0</v>
      </c>
      <c r="E15" s="85">
        <v>682654.83989530778</v>
      </c>
      <c r="F15" s="32">
        <v>647000</v>
      </c>
      <c r="G15" s="20">
        <f t="shared" si="0"/>
        <v>0.94777032577579645</v>
      </c>
      <c r="H15" s="14">
        <f>'At a Glance'!$S$8/'At a Glance'!$S$7</f>
        <v>0.7407407407407407</v>
      </c>
      <c r="I15" s="32">
        <v>548000</v>
      </c>
      <c r="J15" s="20">
        <f t="shared" si="1"/>
        <v>0.18065693430656934</v>
      </c>
      <c r="K15" s="27">
        <f>F15/'At a Glance'!$S$8</f>
        <v>32350</v>
      </c>
      <c r="L15" s="32">
        <f>(E15-F15)/'At a Glance'!$S$9</f>
        <v>5093.5485564725404</v>
      </c>
      <c r="M15" s="71">
        <f>K15*'At a Glance'!$S$7</f>
        <v>873450</v>
      </c>
      <c r="N15" s="66">
        <f t="shared" si="2"/>
        <v>1.2794899397973252</v>
      </c>
    </row>
    <row r="16" spans="1:14">
      <c r="A16" s="43" t="s">
        <v>137</v>
      </c>
      <c r="B16" s="43" t="s">
        <v>118</v>
      </c>
      <c r="C16" s="43" t="s">
        <v>119</v>
      </c>
      <c r="D16" s="32">
        <v>0</v>
      </c>
      <c r="E16" s="85">
        <v>2053754.4616051</v>
      </c>
      <c r="F16" s="32">
        <v>1572500</v>
      </c>
      <c r="G16" s="20">
        <f t="shared" si="0"/>
        <v>0.76567088685519968</v>
      </c>
      <c r="H16" s="14">
        <f>'At a Glance'!$S$8/'At a Glance'!$S$7</f>
        <v>0.7407407407407407</v>
      </c>
      <c r="I16" s="32">
        <v>1408100</v>
      </c>
      <c r="J16" s="20">
        <f t="shared" si="1"/>
        <v>0.11675307151480718</v>
      </c>
      <c r="K16" s="27">
        <f>F16/'At a Glance'!$S$8</f>
        <v>78625</v>
      </c>
      <c r="L16" s="32">
        <f>(E16-F16)/'At a Glance'!$S$9</f>
        <v>68750.637372157144</v>
      </c>
      <c r="M16" s="71">
        <f>K16*'At a Glance'!$S$7</f>
        <v>2122875</v>
      </c>
      <c r="N16" s="66">
        <f t="shared" si="2"/>
        <v>1.0336556972545194</v>
      </c>
    </row>
    <row r="17" spans="1:14">
      <c r="A17" s="43" t="s">
        <v>137</v>
      </c>
      <c r="B17" s="43" t="s">
        <v>120</v>
      </c>
      <c r="C17" s="43" t="s">
        <v>121</v>
      </c>
      <c r="D17" s="32">
        <v>0</v>
      </c>
      <c r="E17" s="85">
        <v>858713.60957511084</v>
      </c>
      <c r="F17" s="32">
        <v>792500</v>
      </c>
      <c r="G17" s="20">
        <f t="shared" si="0"/>
        <v>0.92289209250116211</v>
      </c>
      <c r="H17" s="14">
        <f>'At a Glance'!$S$8/'At a Glance'!$S$7</f>
        <v>0.7407407407407407</v>
      </c>
      <c r="I17" s="32">
        <v>963000</v>
      </c>
      <c r="J17" s="20">
        <f t="shared" si="1"/>
        <v>-0.1770508826583593</v>
      </c>
      <c r="K17" s="27">
        <f>F17/'At a Glance'!$S$8</f>
        <v>39625</v>
      </c>
      <c r="L17" s="32">
        <f>(E17-F17)/'At a Glance'!$S$9</f>
        <v>9459.0870821586905</v>
      </c>
      <c r="M17" s="71">
        <f>K17*'At a Glance'!$S$7</f>
        <v>1069875</v>
      </c>
      <c r="N17" s="66">
        <f t="shared" si="2"/>
        <v>1.2459043248765689</v>
      </c>
    </row>
    <row r="18" spans="1:14">
      <c r="A18" s="43" t="s">
        <v>137</v>
      </c>
      <c r="B18" s="43" t="s">
        <v>122</v>
      </c>
      <c r="C18" s="43" t="s">
        <v>123</v>
      </c>
      <c r="D18" s="32">
        <v>0</v>
      </c>
      <c r="E18" s="85">
        <v>2433334.9986240161</v>
      </c>
      <c r="F18" s="32">
        <v>950000</v>
      </c>
      <c r="G18" s="20">
        <f t="shared" si="0"/>
        <v>0.39041069172029286</v>
      </c>
      <c r="H18" s="14">
        <f>'At a Glance'!$S$8/'At a Glance'!$S$7</f>
        <v>0.7407407407407407</v>
      </c>
      <c r="I18" s="32">
        <v>1529000</v>
      </c>
      <c r="J18" s="20">
        <f t="shared" si="1"/>
        <v>-0.3786788750817528</v>
      </c>
      <c r="K18" s="27">
        <f>F18/'At a Glance'!$S$8</f>
        <v>47500</v>
      </c>
      <c r="L18" s="32">
        <f>(E18-F18)/'At a Glance'!$S$9</f>
        <v>211904.99980343087</v>
      </c>
      <c r="M18" s="71">
        <f>K18*'At a Glance'!$S$7</f>
        <v>1282500</v>
      </c>
      <c r="N18" s="66">
        <f t="shared" si="2"/>
        <v>0.52705443382239536</v>
      </c>
    </row>
    <row r="19" spans="1:14">
      <c r="A19" s="43" t="s">
        <v>137</v>
      </c>
      <c r="B19" s="43" t="s">
        <v>309</v>
      </c>
      <c r="C19" s="43" t="s">
        <v>310</v>
      </c>
      <c r="D19" s="32">
        <v>0</v>
      </c>
      <c r="E19" s="85">
        <v>1017751.6238512183</v>
      </c>
      <c r="F19" s="32">
        <v>590000</v>
      </c>
      <c r="G19" s="20">
        <f t="shared" si="0"/>
        <v>0.57970921998376501</v>
      </c>
      <c r="H19" s="14">
        <f>'At a Glance'!$S$8/'At a Glance'!$S$7</f>
        <v>0.7407407407407407</v>
      </c>
      <c r="I19" s="32">
        <v>727000</v>
      </c>
      <c r="J19" s="20">
        <f t="shared" si="1"/>
        <v>-0.18844566712517194</v>
      </c>
      <c r="K19" s="27">
        <f>F19/'At a Glance'!$S$8</f>
        <v>29500</v>
      </c>
      <c r="L19" s="32">
        <f>(E19-F19)/'At a Glance'!$S$9</f>
        <v>61107.374835888324</v>
      </c>
      <c r="M19" s="71">
        <f>K19*'At a Glance'!$S$7</f>
        <v>796500</v>
      </c>
      <c r="N19" s="66">
        <f t="shared" si="2"/>
        <v>0.78260744697808282</v>
      </c>
    </row>
    <row r="20" spans="1:14">
      <c r="A20" s="43" t="s">
        <v>137</v>
      </c>
      <c r="B20" s="43" t="s">
        <v>124</v>
      </c>
      <c r="C20" s="43" t="s">
        <v>149</v>
      </c>
      <c r="D20" s="32">
        <v>225000</v>
      </c>
      <c r="E20" s="85">
        <v>2171557.4402828203</v>
      </c>
      <c r="F20" s="32">
        <v>1170000</v>
      </c>
      <c r="G20" s="20">
        <f t="shared" si="0"/>
        <v>0.53878381400200082</v>
      </c>
      <c r="H20" s="14">
        <f>'At a Glance'!$S$8/'At a Glance'!$S$7</f>
        <v>0.7407407407407407</v>
      </c>
      <c r="I20" s="32">
        <v>1773400</v>
      </c>
      <c r="J20" s="20">
        <f t="shared" si="1"/>
        <v>-0.34025036652757418</v>
      </c>
      <c r="K20" s="27">
        <f>F20/'At a Glance'!$S$8</f>
        <v>58500</v>
      </c>
      <c r="L20" s="32">
        <f>(E20-F20)/'At a Glance'!$S$9</f>
        <v>143079.63432611717</v>
      </c>
      <c r="M20" s="71">
        <f>K20*'At a Glance'!$S$7</f>
        <v>1579500</v>
      </c>
      <c r="N20" s="66">
        <f t="shared" si="2"/>
        <v>0.72735814890270112</v>
      </c>
    </row>
    <row r="21" spans="1:14">
      <c r="A21" s="43" t="s">
        <v>137</v>
      </c>
      <c r="B21" s="43" t="s">
        <v>187</v>
      </c>
      <c r="C21" s="43" t="s">
        <v>188</v>
      </c>
      <c r="D21" s="32">
        <v>0</v>
      </c>
      <c r="E21" s="85">
        <v>801388.71121914219</v>
      </c>
      <c r="F21" s="32">
        <v>360000</v>
      </c>
      <c r="G21" s="20">
        <f t="shared" si="0"/>
        <v>0.44922020357928016</v>
      </c>
      <c r="H21" s="14">
        <f>'At a Glance'!$S$8/'At a Glance'!$S$7</f>
        <v>0.7407407407407407</v>
      </c>
      <c r="I21" s="32">
        <v>234300</v>
      </c>
      <c r="J21" s="20">
        <f t="shared" si="1"/>
        <v>0.53649167733674774</v>
      </c>
      <c r="K21" s="27">
        <f>F21/'At a Glance'!$S$8</f>
        <v>18000</v>
      </c>
      <c r="L21" s="32">
        <f>(E21-F21)/'At a Glance'!$S$9</f>
        <v>63055.53017416317</v>
      </c>
      <c r="M21" s="71">
        <f>K21*'At a Glance'!$S$7</f>
        <v>486000</v>
      </c>
      <c r="N21" s="66">
        <f t="shared" si="2"/>
        <v>0.6064472748320282</v>
      </c>
    </row>
    <row r="22" spans="1:14">
      <c r="A22" s="43" t="s">
        <v>137</v>
      </c>
      <c r="B22" s="43" t="s">
        <v>224</v>
      </c>
      <c r="C22" s="43" t="s">
        <v>225</v>
      </c>
      <c r="D22" s="32">
        <v>0</v>
      </c>
      <c r="E22" s="85">
        <v>1298091.4246888959</v>
      </c>
      <c r="F22" s="32">
        <v>480000</v>
      </c>
      <c r="G22" s="20">
        <f t="shared" si="0"/>
        <v>0.36977364680999886</v>
      </c>
      <c r="H22" s="14">
        <f>'At a Glance'!$S$8/'At a Glance'!$S$7</f>
        <v>0.7407407407407407</v>
      </c>
      <c r="I22" s="32">
        <v>962500</v>
      </c>
      <c r="J22" s="20">
        <f t="shared" si="1"/>
        <v>-0.50129870129870124</v>
      </c>
      <c r="K22" s="27">
        <f>F22/'At a Glance'!$S$8</f>
        <v>24000</v>
      </c>
      <c r="L22" s="32">
        <f>(E22-F22)/'At a Glance'!$S$9</f>
        <v>116870.20352698513</v>
      </c>
      <c r="M22" s="71">
        <f>K22*'At a Glance'!$S$7</f>
        <v>648000</v>
      </c>
      <c r="N22" s="66">
        <f t="shared" si="2"/>
        <v>0.49919442319349844</v>
      </c>
    </row>
    <row r="23" spans="1:14">
      <c r="A23" s="43" t="s">
        <v>137</v>
      </c>
      <c r="B23" s="43" t="s">
        <v>311</v>
      </c>
      <c r="C23" s="43" t="s">
        <v>312</v>
      </c>
      <c r="D23" s="32">
        <v>0</v>
      </c>
      <c r="E23" s="85">
        <v>690791.15580003348</v>
      </c>
      <c r="F23" s="32">
        <v>457500</v>
      </c>
      <c r="G23" s="20">
        <f t="shared" si="0"/>
        <v>0.66228410158226558</v>
      </c>
      <c r="H23" s="14">
        <f>'At a Glance'!$S$8/'At a Glance'!$S$7</f>
        <v>0.7407407407407407</v>
      </c>
      <c r="I23" s="32">
        <v>429100</v>
      </c>
      <c r="J23" s="20">
        <f t="shared" si="1"/>
        <v>6.6185038452575159E-2</v>
      </c>
      <c r="K23" s="27">
        <f>F23/'At a Glance'!$S$8</f>
        <v>22875</v>
      </c>
      <c r="L23" s="32">
        <f>(E23-F23)/'At a Glance'!$S$9</f>
        <v>33327.307971433351</v>
      </c>
      <c r="M23" s="71">
        <f>K23*'At a Glance'!$S$7</f>
        <v>617625</v>
      </c>
      <c r="N23" s="66">
        <f t="shared" si="2"/>
        <v>0.89408353713605848</v>
      </c>
    </row>
    <row r="24" spans="1:14">
      <c r="A24" s="43" t="s">
        <v>137</v>
      </c>
      <c r="B24" s="43" t="s">
        <v>125</v>
      </c>
      <c r="C24" s="43" t="s">
        <v>150</v>
      </c>
      <c r="D24" s="32">
        <v>0</v>
      </c>
      <c r="E24" s="85">
        <v>2168818.7445307174</v>
      </c>
      <c r="F24" s="32">
        <v>720000</v>
      </c>
      <c r="G24" s="20">
        <f t="shared" si="0"/>
        <v>0.33197794966300492</v>
      </c>
      <c r="H24" s="14">
        <f>'At a Glance'!$S$8/'At a Glance'!$S$7</f>
        <v>0.7407407407407407</v>
      </c>
      <c r="I24" s="32">
        <v>1212500</v>
      </c>
      <c r="J24" s="20">
        <f t="shared" si="1"/>
        <v>-0.40618556701030928</v>
      </c>
      <c r="K24" s="27">
        <f>F24/'At a Glance'!$S$8</f>
        <v>36000</v>
      </c>
      <c r="L24" s="32">
        <f>(E24-F24)/'At a Glance'!$S$9</f>
        <v>206974.10636153104</v>
      </c>
      <c r="M24" s="71">
        <f>K24*'At a Glance'!$S$7</f>
        <v>972000</v>
      </c>
      <c r="N24" s="66">
        <f t="shared" si="2"/>
        <v>0.44817023204505663</v>
      </c>
    </row>
    <row r="25" spans="1:14">
      <c r="A25" s="43" t="s">
        <v>137</v>
      </c>
      <c r="B25" s="43" t="s">
        <v>126</v>
      </c>
      <c r="C25" s="43" t="s">
        <v>127</v>
      </c>
      <c r="D25" s="32">
        <v>0</v>
      </c>
      <c r="E25" s="85">
        <v>1012078.1884516724</v>
      </c>
      <c r="F25" s="32">
        <v>445000</v>
      </c>
      <c r="G25" s="20">
        <f t="shared" si="0"/>
        <v>0.43968934918040586</v>
      </c>
      <c r="H25" s="14">
        <f>'At a Glance'!$S$8/'At a Glance'!$S$7</f>
        <v>0.7407407407407407</v>
      </c>
      <c r="I25" s="32">
        <v>514440</v>
      </c>
      <c r="J25" s="20">
        <f t="shared" si="1"/>
        <v>-0.13498172770391104</v>
      </c>
      <c r="K25" s="27">
        <f>F25/'At a Glance'!$S$8</f>
        <v>22250</v>
      </c>
      <c r="L25" s="32">
        <f>(E25-F25)/'At a Glance'!$S$9</f>
        <v>81011.169778810348</v>
      </c>
      <c r="M25" s="71">
        <f>K25*'At a Glance'!$S$7</f>
        <v>600750</v>
      </c>
      <c r="N25" s="66">
        <f t="shared" si="2"/>
        <v>0.59358062139354795</v>
      </c>
    </row>
    <row r="26" spans="1:14">
      <c r="A26" s="43" t="s">
        <v>25</v>
      </c>
      <c r="B26" s="43" t="s">
        <v>141</v>
      </c>
      <c r="C26" s="43" t="s">
        <v>142</v>
      </c>
      <c r="D26" s="32">
        <v>0</v>
      </c>
      <c r="E26" s="85">
        <v>1386160.1611741325</v>
      </c>
      <c r="F26" s="32">
        <v>774500</v>
      </c>
      <c r="G26" s="20">
        <f t="shared" si="0"/>
        <v>0.55873774307866986</v>
      </c>
      <c r="H26" s="14">
        <f>'At a Glance'!$S$8/'At a Glance'!$S$7</f>
        <v>0.7407407407407407</v>
      </c>
      <c r="I26" s="32">
        <v>527500</v>
      </c>
      <c r="J26" s="20">
        <f t="shared" si="1"/>
        <v>0.46824644549763034</v>
      </c>
      <c r="K26" s="27">
        <f>F26/'At a Glance'!$S$8</f>
        <v>38725</v>
      </c>
      <c r="L26" s="32">
        <f>(E26-F26)/'At a Glance'!$S$9</f>
        <v>87380.023024876064</v>
      </c>
      <c r="M26" s="71">
        <f>K26*'At a Glance'!$S$7</f>
        <v>1045575</v>
      </c>
      <c r="N26" s="66">
        <f t="shared" si="2"/>
        <v>0.75429595315620424</v>
      </c>
    </row>
    <row r="27" spans="1:14">
      <c r="A27" s="43" t="s">
        <v>25</v>
      </c>
      <c r="B27" s="43" t="s">
        <v>179</v>
      </c>
      <c r="C27" s="43" t="s">
        <v>180</v>
      </c>
      <c r="D27" s="32">
        <v>0</v>
      </c>
      <c r="E27" s="85">
        <v>1710140.4050064464</v>
      </c>
      <c r="F27" s="32">
        <v>502500</v>
      </c>
      <c r="G27" s="20">
        <f t="shared" si="0"/>
        <v>0.29383552281960484</v>
      </c>
      <c r="H27" s="14">
        <f>'At a Glance'!$S$8/'At a Glance'!$S$7</f>
        <v>0.7407407407407407</v>
      </c>
      <c r="I27" s="32">
        <v>1060000</v>
      </c>
      <c r="J27" s="20">
        <f t="shared" si="1"/>
        <v>-0.52594339622641506</v>
      </c>
      <c r="K27" s="27">
        <f>F27/'At a Glance'!$S$8</f>
        <v>25125</v>
      </c>
      <c r="L27" s="32">
        <f>(E27-F27)/'At a Glance'!$S$9</f>
        <v>172520.05785806378</v>
      </c>
      <c r="M27" s="71">
        <f>K27*'At a Glance'!$S$7</f>
        <v>678375</v>
      </c>
      <c r="N27" s="66">
        <f t="shared" si="2"/>
        <v>0.39667795580646659</v>
      </c>
    </row>
    <row r="28" spans="1:14">
      <c r="A28" s="43" t="s">
        <v>25</v>
      </c>
      <c r="B28" s="43" t="s">
        <v>183</v>
      </c>
      <c r="C28" s="43" t="s">
        <v>184</v>
      </c>
      <c r="D28" s="32">
        <v>0</v>
      </c>
      <c r="E28" s="85">
        <v>1093929.513993992</v>
      </c>
      <c r="F28" s="32">
        <v>624500</v>
      </c>
      <c r="G28" s="20">
        <f t="shared" si="0"/>
        <v>0.5708777320760996</v>
      </c>
      <c r="H28" s="14">
        <f>'At a Glance'!$S$8/'At a Glance'!$S$7</f>
        <v>0.7407407407407407</v>
      </c>
      <c r="I28" s="32">
        <v>667500</v>
      </c>
      <c r="J28" s="20">
        <f t="shared" si="1"/>
        <v>-6.4419475655430714E-2</v>
      </c>
      <c r="K28" s="27">
        <f>F28/'At a Glance'!$S$8</f>
        <v>31225</v>
      </c>
      <c r="L28" s="32">
        <f>(E28-F28)/'At a Glance'!$S$9</f>
        <v>67061.359141998852</v>
      </c>
      <c r="M28" s="71">
        <f>K28*'At a Glance'!$S$7</f>
        <v>843075</v>
      </c>
      <c r="N28" s="66">
        <f t="shared" si="2"/>
        <v>0.77068493830273443</v>
      </c>
    </row>
    <row r="29" spans="1:14">
      <c r="A29" s="43" t="s">
        <v>25</v>
      </c>
      <c r="B29" s="43" t="s">
        <v>191</v>
      </c>
      <c r="C29" s="43" t="s">
        <v>192</v>
      </c>
      <c r="D29" s="32">
        <v>153000</v>
      </c>
      <c r="E29" s="85">
        <v>1639214.7962391721</v>
      </c>
      <c r="F29" s="32">
        <v>747000</v>
      </c>
      <c r="G29" s="20">
        <f t="shared" si="0"/>
        <v>0.45570598905880533</v>
      </c>
      <c r="H29" s="14">
        <f>'At a Glance'!$S$8/'At a Glance'!$S$7</f>
        <v>0.7407407407407407</v>
      </c>
      <c r="I29" s="32">
        <v>837000</v>
      </c>
      <c r="J29" s="20">
        <f t="shared" si="1"/>
        <v>-0.10752688172043011</v>
      </c>
      <c r="K29" s="27">
        <f>F29/'At a Glance'!$S$8</f>
        <v>37350</v>
      </c>
      <c r="L29" s="32">
        <f>(E29-F29)/'At a Glance'!$S$9</f>
        <v>127459.25660559602</v>
      </c>
      <c r="M29" s="71">
        <f>K29*'At a Glance'!$S$7</f>
        <v>1008450</v>
      </c>
      <c r="N29" s="66">
        <f t="shared" si="2"/>
        <v>0.61520308522938727</v>
      </c>
    </row>
    <row r="30" spans="1:14">
      <c r="A30" s="43" t="s">
        <v>25</v>
      </c>
      <c r="B30" s="43" t="s">
        <v>16</v>
      </c>
      <c r="C30" s="43" t="s">
        <v>10</v>
      </c>
      <c r="D30" s="32">
        <v>0</v>
      </c>
      <c r="E30" s="85">
        <v>3412523.3454644894</v>
      </c>
      <c r="F30" s="32">
        <v>1982000</v>
      </c>
      <c r="G30" s="20">
        <f t="shared" si="0"/>
        <v>0.58080188744620109</v>
      </c>
      <c r="H30" s="14">
        <f>'At a Glance'!$S$8/'At a Glance'!$S$7</f>
        <v>0.7407407407407407</v>
      </c>
      <c r="I30" s="32">
        <v>2551500</v>
      </c>
      <c r="J30" s="20">
        <f t="shared" si="1"/>
        <v>-0.22320203801685284</v>
      </c>
      <c r="K30" s="27">
        <f>F30/'At a Glance'!$S$8</f>
        <v>99100</v>
      </c>
      <c r="L30" s="32">
        <f>(E30-F30)/'At a Glance'!$S$9</f>
        <v>204360.47792349849</v>
      </c>
      <c r="M30" s="71">
        <f>K30*'At a Glance'!$S$7</f>
        <v>2675700</v>
      </c>
      <c r="N30" s="66">
        <f t="shared" si="2"/>
        <v>0.78408254805237143</v>
      </c>
    </row>
    <row r="31" spans="1:14" ht="13.5" customHeight="1">
      <c r="A31" s="43" t="s">
        <v>25</v>
      </c>
      <c r="B31" s="43" t="s">
        <v>228</v>
      </c>
      <c r="C31" s="43" t="s">
        <v>229</v>
      </c>
      <c r="D31" s="32">
        <v>0</v>
      </c>
      <c r="E31" s="85">
        <v>2289148.8261406338</v>
      </c>
      <c r="F31" s="32">
        <v>1330000</v>
      </c>
      <c r="G31" s="20">
        <f t="shared" si="0"/>
        <v>0.5810019797805368</v>
      </c>
      <c r="H31" s="14">
        <f>'At a Glance'!$S$8/'At a Glance'!$S$7</f>
        <v>0.7407407407407407</v>
      </c>
      <c r="I31" s="32">
        <v>2457500</v>
      </c>
      <c r="J31" s="20">
        <f t="shared" si="1"/>
        <v>-0.45879959308240081</v>
      </c>
      <c r="K31" s="27">
        <f>F31/'At a Glance'!$S$8</f>
        <v>66500</v>
      </c>
      <c r="L31" s="32">
        <f>(E31-F31)/'At a Glance'!$S$9</f>
        <v>137021.26087723341</v>
      </c>
      <c r="M31" s="71">
        <f>K31*'At a Glance'!$S$7</f>
        <v>1795500</v>
      </c>
      <c r="N31" s="66">
        <f t="shared" si="2"/>
        <v>0.78435267270372466</v>
      </c>
    </row>
    <row r="32" spans="1:14">
      <c r="A32" s="43" t="s">
        <v>25</v>
      </c>
      <c r="B32" s="43" t="s">
        <v>17</v>
      </c>
      <c r="C32" s="43" t="s">
        <v>11</v>
      </c>
      <c r="D32" s="32">
        <v>0</v>
      </c>
      <c r="E32" s="85">
        <v>3323806.6716693547</v>
      </c>
      <c r="F32" s="32">
        <v>936500</v>
      </c>
      <c r="G32" s="20">
        <f t="shared" si="0"/>
        <v>0.28175525609907104</v>
      </c>
      <c r="H32" s="14">
        <f>'At a Glance'!$S$8/'At a Glance'!$S$7</f>
        <v>0.7407407407407407</v>
      </c>
      <c r="I32" s="32">
        <v>2298750</v>
      </c>
      <c r="J32" s="20">
        <f t="shared" si="1"/>
        <v>-0.59260467645459491</v>
      </c>
      <c r="K32" s="27">
        <f>F32/'At a Glance'!$S$8</f>
        <v>46825</v>
      </c>
      <c r="L32" s="32">
        <f>(E32-F32)/'At a Glance'!$S$9</f>
        <v>341043.81023847923</v>
      </c>
      <c r="M32" s="71">
        <f>K32*'At a Glance'!$S$7</f>
        <v>1264275</v>
      </c>
      <c r="N32" s="66">
        <f t="shared" si="2"/>
        <v>0.3803695957337459</v>
      </c>
    </row>
    <row r="33" spans="1:14">
      <c r="A33" s="43" t="s">
        <v>25</v>
      </c>
      <c r="B33" s="43" t="s">
        <v>338</v>
      </c>
      <c r="C33" s="43" t="s">
        <v>339</v>
      </c>
      <c r="D33" s="32">
        <v>0</v>
      </c>
      <c r="E33" s="85">
        <f>420556*0.5</f>
        <v>210278</v>
      </c>
      <c r="F33" s="32">
        <v>218600</v>
      </c>
      <c r="G33" s="20">
        <f t="shared" si="0"/>
        <v>1.0395761801044332</v>
      </c>
      <c r="H33" s="14">
        <f>'At a Glance'!$S$8/'At a Glance'!$S$7</f>
        <v>0.7407407407407407</v>
      </c>
      <c r="I33" s="32">
        <v>0</v>
      </c>
      <c r="J33" s="20" t="e">
        <f t="shared" si="1"/>
        <v>#DIV/0!</v>
      </c>
      <c r="K33" s="27">
        <f>F33/'At a Glance'!$S$8</f>
        <v>10930</v>
      </c>
      <c r="L33" s="32">
        <f>(E33-F33)/'At a Glance'!$S$9</f>
        <v>-1188.8571428571429</v>
      </c>
      <c r="M33" s="71">
        <f>K33*'At a Glance'!$S$7</f>
        <v>295110</v>
      </c>
      <c r="N33" s="66">
        <f t="shared" si="2"/>
        <v>1.4034278431409848</v>
      </c>
    </row>
    <row r="34" spans="1:14">
      <c r="A34" s="43" t="s">
        <v>25</v>
      </c>
      <c r="B34" s="43" t="s">
        <v>97</v>
      </c>
      <c r="C34" s="43" t="s">
        <v>98</v>
      </c>
      <c r="D34" s="32">
        <v>122500</v>
      </c>
      <c r="E34" s="85">
        <v>1957829.9025044094</v>
      </c>
      <c r="F34" s="32">
        <v>859500</v>
      </c>
      <c r="G34" s="20">
        <f t="shared" si="0"/>
        <v>0.4390064728812999</v>
      </c>
      <c r="H34" s="14">
        <f>'At a Glance'!$S$8/'At a Glance'!$S$7</f>
        <v>0.7407407407407407</v>
      </c>
      <c r="I34" s="32">
        <v>1376500</v>
      </c>
      <c r="J34" s="20">
        <f t="shared" si="1"/>
        <v>-0.37559026516527427</v>
      </c>
      <c r="K34" s="27">
        <f>F34/'At a Glance'!$S$8</f>
        <v>42975</v>
      </c>
      <c r="L34" s="32">
        <f>(E34-F34)/'At a Glance'!$S$9</f>
        <v>156904.27178634421</v>
      </c>
      <c r="M34" s="71">
        <f>K34*'At a Glance'!$S$7</f>
        <v>1160325</v>
      </c>
      <c r="N34" s="66">
        <f t="shared" si="2"/>
        <v>0.5926587383897548</v>
      </c>
    </row>
    <row r="35" spans="1:14">
      <c r="A35" s="43" t="s">
        <v>25</v>
      </c>
      <c r="B35" s="43" t="s">
        <v>143</v>
      </c>
      <c r="C35" s="43" t="s">
        <v>151</v>
      </c>
      <c r="D35" s="32">
        <v>0</v>
      </c>
      <c r="E35" s="85">
        <v>2779148.4010203406</v>
      </c>
      <c r="F35" s="32">
        <v>420000</v>
      </c>
      <c r="G35" s="20">
        <f t="shared" si="0"/>
        <v>0.15112543102980777</v>
      </c>
      <c r="H35" s="14">
        <f>'At a Glance'!$S$8/'At a Glance'!$S$7</f>
        <v>0.7407407407407407</v>
      </c>
      <c r="I35" s="32">
        <v>1822500</v>
      </c>
      <c r="J35" s="20">
        <f t="shared" si="1"/>
        <v>-0.76954732510288071</v>
      </c>
      <c r="K35" s="27">
        <f>F35/'At a Glance'!$S$8</f>
        <v>21000</v>
      </c>
      <c r="L35" s="32">
        <f>(E35-F35)/'At a Glance'!$S$9</f>
        <v>337021.20014576294</v>
      </c>
      <c r="M35" s="71">
        <f>K35*'At a Glance'!$S$7</f>
        <v>567000</v>
      </c>
      <c r="N35" s="66">
        <f t="shared" si="2"/>
        <v>0.20401933189024046</v>
      </c>
    </row>
    <row r="36" spans="1:14">
      <c r="A36" s="43" t="s">
        <v>25</v>
      </c>
      <c r="B36" s="43" t="s">
        <v>19</v>
      </c>
      <c r="C36" s="43" t="s">
        <v>128</v>
      </c>
      <c r="D36" s="32">
        <v>0</v>
      </c>
      <c r="E36" s="85">
        <v>2982167.4696993139</v>
      </c>
      <c r="F36" s="32">
        <v>100000</v>
      </c>
      <c r="G36" s="20">
        <f t="shared" si="0"/>
        <v>3.3532657376241448E-2</v>
      </c>
      <c r="H36" s="14">
        <f>'At a Glance'!$S$8/'At a Glance'!$S$7</f>
        <v>0.7407407407407407</v>
      </c>
      <c r="I36" s="32">
        <v>2015000</v>
      </c>
      <c r="J36" s="20">
        <f t="shared" si="1"/>
        <v>-0.95037220843672454</v>
      </c>
      <c r="K36" s="27">
        <f>F36/'At a Glance'!$S$8</f>
        <v>5000</v>
      </c>
      <c r="L36" s="32">
        <f>(E36-F36)/'At a Glance'!$S$9</f>
        <v>411738.20995704486</v>
      </c>
      <c r="M36" s="71">
        <f>K36*'At a Glance'!$S$7</f>
        <v>135000</v>
      </c>
      <c r="N36" s="66">
        <f t="shared" si="2"/>
        <v>4.5269087457925961E-2</v>
      </c>
    </row>
    <row r="37" spans="1:14">
      <c r="A37" s="43" t="s">
        <v>25</v>
      </c>
      <c r="B37" s="43" t="s">
        <v>20</v>
      </c>
      <c r="C37" s="43" t="s">
        <v>129</v>
      </c>
      <c r="D37" s="32">
        <v>0</v>
      </c>
      <c r="E37" s="85">
        <v>3969350.4274851447</v>
      </c>
      <c r="F37" s="32">
        <v>2122000</v>
      </c>
      <c r="G37" s="20">
        <f t="shared" si="0"/>
        <v>0.53459628691549721</v>
      </c>
      <c r="H37" s="14">
        <f>'At a Glance'!$S$8/'At a Glance'!$S$7</f>
        <v>0.7407407407407407</v>
      </c>
      <c r="I37" s="32">
        <v>4805400</v>
      </c>
      <c r="J37" s="20">
        <f t="shared" si="1"/>
        <v>-0.55841345153369126</v>
      </c>
      <c r="K37" s="27">
        <f>F37/'At a Glance'!$S$8</f>
        <v>106100</v>
      </c>
      <c r="L37" s="32">
        <f>(E37-F37)/'At a Glance'!$S$9</f>
        <v>263907.20392644923</v>
      </c>
      <c r="M37" s="71">
        <f>K37*'At a Glance'!$S$7</f>
        <v>2864700</v>
      </c>
      <c r="N37" s="66">
        <f t="shared" si="2"/>
        <v>0.72170498733592126</v>
      </c>
    </row>
    <row r="38" spans="1:14">
      <c r="A38" s="43" t="s">
        <v>25</v>
      </c>
      <c r="B38" s="43" t="s">
        <v>89</v>
      </c>
      <c r="C38" s="43" t="s">
        <v>90</v>
      </c>
      <c r="D38" s="32">
        <v>0</v>
      </c>
      <c r="E38" s="85">
        <v>2376428.9738578619</v>
      </c>
      <c r="F38" s="32">
        <v>826000</v>
      </c>
      <c r="G38" s="20">
        <f t="shared" si="0"/>
        <v>0.34758034390528536</v>
      </c>
      <c r="H38" s="14">
        <f>'At a Glance'!$S$8/'At a Glance'!$S$7</f>
        <v>0.7407407407407407</v>
      </c>
      <c r="I38" s="32">
        <v>1483600</v>
      </c>
      <c r="J38" s="20">
        <f t="shared" si="1"/>
        <v>-0.44324615799406847</v>
      </c>
      <c r="K38" s="27">
        <f>F38/'At a Glance'!$S$8</f>
        <v>41300</v>
      </c>
      <c r="L38" s="32">
        <f>(E38-F38)/'At a Glance'!$S$9</f>
        <v>221489.853408266</v>
      </c>
      <c r="M38" s="71">
        <f>K38*'At a Glance'!$S$7</f>
        <v>1115100</v>
      </c>
      <c r="N38" s="66">
        <f t="shared" si="2"/>
        <v>0.46923346427213519</v>
      </c>
    </row>
    <row r="39" spans="1:14">
      <c r="A39" s="43" t="s">
        <v>25</v>
      </c>
      <c r="B39" s="43" t="s">
        <v>167</v>
      </c>
      <c r="C39" s="43" t="s">
        <v>168</v>
      </c>
      <c r="D39" s="32">
        <v>0</v>
      </c>
      <c r="E39" s="85">
        <v>1297791.4791758489</v>
      </c>
      <c r="F39" s="32">
        <v>600000</v>
      </c>
      <c r="G39" s="20">
        <f t="shared" si="0"/>
        <v>0.46232388609996478</v>
      </c>
      <c r="H39" s="14">
        <f>'At a Glance'!$S$8/'At a Glance'!$S$7</f>
        <v>0.7407407407407407</v>
      </c>
      <c r="I39" s="32">
        <v>677750</v>
      </c>
      <c r="J39" s="20">
        <f t="shared" si="1"/>
        <v>-0.11471781630394688</v>
      </c>
      <c r="K39" s="27">
        <f>F39/'At a Glance'!$S$8</f>
        <v>30000</v>
      </c>
      <c r="L39" s="32">
        <f>(E39-F39)/'At a Glance'!$S$9</f>
        <v>99684.497025121265</v>
      </c>
      <c r="M39" s="71">
        <f>K39*'At a Glance'!$S$7</f>
        <v>810000</v>
      </c>
      <c r="N39" s="66">
        <f t="shared" si="2"/>
        <v>0.62413724623495248</v>
      </c>
    </row>
    <row r="40" spans="1:14">
      <c r="A40" s="43" t="s">
        <v>25</v>
      </c>
      <c r="B40" s="43" t="s">
        <v>169</v>
      </c>
      <c r="C40" s="43" t="s">
        <v>170</v>
      </c>
      <c r="D40" s="32">
        <v>270000</v>
      </c>
      <c r="E40" s="85">
        <v>3324467.8593652532</v>
      </c>
      <c r="F40" s="32">
        <v>1549500</v>
      </c>
      <c r="G40" s="20">
        <f t="shared" si="0"/>
        <v>0.46608963164885248</v>
      </c>
      <c r="H40" s="14">
        <f>'At a Glance'!$S$8/'At a Glance'!$S$7</f>
        <v>0.7407407407407407</v>
      </c>
      <c r="I40" s="32">
        <v>1712000</v>
      </c>
      <c r="J40" s="20">
        <f t="shared" si="1"/>
        <v>-9.4918224299065421E-2</v>
      </c>
      <c r="K40" s="27">
        <f>F40/'At a Glance'!$S$8</f>
        <v>77475</v>
      </c>
      <c r="L40" s="32">
        <f>(E40-F40)/'At a Glance'!$S$9</f>
        <v>253566.83705217903</v>
      </c>
      <c r="M40" s="71">
        <f>K40*'At a Glance'!$S$7</f>
        <v>2091825</v>
      </c>
      <c r="N40" s="66">
        <f t="shared" si="2"/>
        <v>0.62922100272595083</v>
      </c>
    </row>
    <row r="41" spans="1:14">
      <c r="A41" s="43" t="s">
        <v>25</v>
      </c>
      <c r="B41" s="43" t="s">
        <v>196</v>
      </c>
      <c r="C41" s="43" t="s">
        <v>197</v>
      </c>
      <c r="D41" s="32">
        <v>90000</v>
      </c>
      <c r="E41" s="85">
        <v>1715174.4934880477</v>
      </c>
      <c r="F41" s="32">
        <v>590000</v>
      </c>
      <c r="G41" s="20">
        <f t="shared" si="0"/>
        <v>0.34398832436002025</v>
      </c>
      <c r="H41" s="14">
        <f>'At a Glance'!$S$8/'At a Glance'!$S$7</f>
        <v>0.7407407407407407</v>
      </c>
      <c r="I41" s="32">
        <v>1092500</v>
      </c>
      <c r="J41" s="20">
        <f t="shared" si="1"/>
        <v>-0.459954233409611</v>
      </c>
      <c r="K41" s="27">
        <f>F41/'At a Glance'!$S$8</f>
        <v>29500</v>
      </c>
      <c r="L41" s="32">
        <f>(E41-F41)/'At a Glance'!$S$9</f>
        <v>160739.21335543538</v>
      </c>
      <c r="M41" s="71">
        <f>K41*'At a Glance'!$S$7</f>
        <v>796500</v>
      </c>
      <c r="N41" s="66">
        <f t="shared" si="2"/>
        <v>0.46438423788602734</v>
      </c>
    </row>
    <row r="42" spans="1:14">
      <c r="A42" s="43" t="s">
        <v>25</v>
      </c>
      <c r="B42" s="43" t="s">
        <v>337</v>
      </c>
      <c r="C42" s="43" t="s">
        <v>336</v>
      </c>
      <c r="D42" s="32">
        <v>249500</v>
      </c>
      <c r="E42" s="85">
        <v>1161290.3225806451</v>
      </c>
      <c r="F42" s="32">
        <v>950100</v>
      </c>
      <c r="G42" s="20">
        <f t="shared" si="0"/>
        <v>0.81814166666666677</v>
      </c>
      <c r="H42" s="14">
        <f>'At a Glance'!$S$8/'At a Glance'!$S$7</f>
        <v>0.7407407407407407</v>
      </c>
      <c r="I42" s="32">
        <v>0</v>
      </c>
      <c r="J42" s="20" t="e">
        <f t="shared" si="1"/>
        <v>#DIV/0!</v>
      </c>
      <c r="K42" s="27">
        <f>F42/'At a Glance'!$S$8</f>
        <v>47505</v>
      </c>
      <c r="L42" s="32">
        <f>(E42-F42)/'At a Glance'!$S$9</f>
        <v>30170.046082949299</v>
      </c>
      <c r="M42" s="71">
        <f>K42*'At a Glance'!$S$7</f>
        <v>1282635</v>
      </c>
      <c r="N42" s="66">
        <f t="shared" si="2"/>
        <v>1.1044912500000001</v>
      </c>
    </row>
    <row r="43" spans="1:14">
      <c r="A43" s="43" t="s">
        <v>25</v>
      </c>
      <c r="B43" s="43" t="s">
        <v>340</v>
      </c>
      <c r="C43" s="43" t="s">
        <v>341</v>
      </c>
      <c r="D43" s="32">
        <v>210000</v>
      </c>
      <c r="E43" s="85">
        <v>1419486.4794379855</v>
      </c>
      <c r="F43" s="32">
        <v>983900</v>
      </c>
      <c r="G43" s="20">
        <f t="shared" si="0"/>
        <v>0.69313798634387391</v>
      </c>
      <c r="H43" s="14">
        <f>'At a Glance'!$S$8/'At a Glance'!$S$7</f>
        <v>0.7407407407407407</v>
      </c>
      <c r="I43" s="32">
        <v>0</v>
      </c>
      <c r="J43" s="20" t="e">
        <f t="shared" si="1"/>
        <v>#DIV/0!</v>
      </c>
      <c r="K43" s="27">
        <f>F43/'At a Glance'!$S$8</f>
        <v>49195</v>
      </c>
      <c r="L43" s="32">
        <f>(E43-F43)/'At a Glance'!$S$9</f>
        <v>62226.639919712208</v>
      </c>
      <c r="M43" s="71">
        <f>K43*'At a Glance'!$S$7</f>
        <v>1328265</v>
      </c>
      <c r="N43" s="66">
        <f t="shared" si="2"/>
        <v>0.93573628156422972</v>
      </c>
    </row>
    <row r="44" spans="1:14">
      <c r="A44" s="43" t="s">
        <v>25</v>
      </c>
      <c r="B44" s="43" t="s">
        <v>22</v>
      </c>
      <c r="C44" s="43" t="s">
        <v>13</v>
      </c>
      <c r="D44" s="32">
        <v>0</v>
      </c>
      <c r="E44" s="85">
        <v>3346731.2929317714</v>
      </c>
      <c r="F44" s="32">
        <v>1000000</v>
      </c>
      <c r="G44" s="20">
        <f t="shared" si="0"/>
        <v>0.29879901087726396</v>
      </c>
      <c r="H44" s="14">
        <f>'At a Glance'!$S$8/'At a Glance'!$S$7</f>
        <v>0.7407407407407407</v>
      </c>
      <c r="I44" s="32">
        <v>1931000</v>
      </c>
      <c r="J44" s="20">
        <f t="shared" si="1"/>
        <v>-0.48213360952874157</v>
      </c>
      <c r="K44" s="27">
        <f>F44/'At a Glance'!$S$8</f>
        <v>50000</v>
      </c>
      <c r="L44" s="32">
        <f>(E44-F44)/'At a Glance'!$S$9</f>
        <v>335247.32756168162</v>
      </c>
      <c r="M44" s="71">
        <f>K44*'At a Glance'!$S$7</f>
        <v>1350000</v>
      </c>
      <c r="N44" s="66">
        <f t="shared" si="2"/>
        <v>0.40337866468430633</v>
      </c>
    </row>
    <row r="45" spans="1:14">
      <c r="A45" s="43" t="s">
        <v>25</v>
      </c>
      <c r="B45" s="43" t="s">
        <v>23</v>
      </c>
      <c r="C45" s="43" t="s">
        <v>130</v>
      </c>
      <c r="D45" s="32">
        <v>0</v>
      </c>
      <c r="E45" s="85">
        <v>4444346.6737774406</v>
      </c>
      <c r="F45" s="32">
        <v>2113000</v>
      </c>
      <c r="G45" s="20">
        <f t="shared" ref="G45:G70" si="3">F45/E45</f>
        <v>0.47543545881943339</v>
      </c>
      <c r="H45" s="14">
        <f>'At a Glance'!$S$8/'At a Glance'!$S$7</f>
        <v>0.7407407407407407</v>
      </c>
      <c r="I45" s="32">
        <v>3009000</v>
      </c>
      <c r="J45" s="20">
        <f t="shared" ref="J45:J70" si="4">(F45-I45)/I45</f>
        <v>-0.29777334662678628</v>
      </c>
      <c r="K45" s="27">
        <f>F45/'At a Glance'!$S$8</f>
        <v>105650</v>
      </c>
      <c r="L45" s="32">
        <f>(E45-F45)/'At a Glance'!$S$9</f>
        <v>333049.52482534864</v>
      </c>
      <c r="M45" s="71">
        <f>K45*'At a Glance'!$S$7</f>
        <v>2852550</v>
      </c>
      <c r="N45" s="66">
        <f t="shared" si="2"/>
        <v>0.641837869406235</v>
      </c>
    </row>
    <row r="46" spans="1:14">
      <c r="A46" s="43" t="s">
        <v>25</v>
      </c>
      <c r="B46" s="43" t="s">
        <v>24</v>
      </c>
      <c r="C46" s="43" t="s">
        <v>14</v>
      </c>
      <c r="D46" s="32">
        <v>0</v>
      </c>
      <c r="E46" s="85">
        <v>3052784.2404084615</v>
      </c>
      <c r="F46" s="32">
        <v>1703000</v>
      </c>
      <c r="G46" s="20">
        <f t="shared" si="3"/>
        <v>0.55785141231341628</v>
      </c>
      <c r="H46" s="14">
        <f>'At a Glance'!$S$8/'At a Glance'!$S$7</f>
        <v>0.7407407407407407</v>
      </c>
      <c r="I46" s="32">
        <v>2492250</v>
      </c>
      <c r="J46" s="20">
        <f t="shared" si="4"/>
        <v>-0.31668171331126493</v>
      </c>
      <c r="K46" s="27">
        <f>F46/'At a Glance'!$S$8</f>
        <v>85150</v>
      </c>
      <c r="L46" s="32">
        <f>(E46-F46)/'At a Glance'!$S$9</f>
        <v>192826.32005835164</v>
      </c>
      <c r="M46" s="71">
        <f>K46*'At a Glance'!$S$7</f>
        <v>2299050</v>
      </c>
      <c r="N46" s="66">
        <f t="shared" si="2"/>
        <v>0.75309940662311192</v>
      </c>
    </row>
    <row r="47" spans="1:14">
      <c r="A47" s="43" t="s">
        <v>138</v>
      </c>
      <c r="B47" s="43" t="s">
        <v>15</v>
      </c>
      <c r="C47" s="43" t="s">
        <v>9</v>
      </c>
      <c r="D47" s="32">
        <v>0</v>
      </c>
      <c r="E47" s="85">
        <v>4959559.5897216843</v>
      </c>
      <c r="F47" s="32">
        <v>2719500</v>
      </c>
      <c r="G47" s="20">
        <f t="shared" si="3"/>
        <v>0.54833497829846822</v>
      </c>
      <c r="H47" s="14">
        <f>'At a Glance'!$S$8/'At a Glance'!$S$7</f>
        <v>0.7407407407407407</v>
      </c>
      <c r="I47" s="32">
        <v>2763520</v>
      </c>
      <c r="J47" s="20">
        <f t="shared" si="4"/>
        <v>-1.5928960166743864E-2</v>
      </c>
      <c r="K47" s="27">
        <f>F47/'At a Glance'!$S$8</f>
        <v>135975</v>
      </c>
      <c r="L47" s="32">
        <f>(E47-F47)/'At a Glance'!$S$9</f>
        <v>320008.51281738345</v>
      </c>
      <c r="M47" s="71">
        <f>K47*'At a Glance'!$S$7</f>
        <v>3671325</v>
      </c>
      <c r="N47" s="66">
        <f t="shared" si="2"/>
        <v>0.74025222070293217</v>
      </c>
    </row>
    <row r="48" spans="1:14">
      <c r="A48" s="43" t="s">
        <v>138</v>
      </c>
      <c r="B48" s="43" t="s">
        <v>159</v>
      </c>
      <c r="C48" s="43" t="s">
        <v>160</v>
      </c>
      <c r="D48" s="32">
        <v>0</v>
      </c>
      <c r="E48" s="85">
        <v>5290695.9007653045</v>
      </c>
      <c r="F48" s="32">
        <v>2165000</v>
      </c>
      <c r="G48" s="20">
        <f t="shared" si="3"/>
        <v>0.40920892839197781</v>
      </c>
      <c r="H48" s="14">
        <f>'At a Glance'!$S$8/'At a Glance'!$S$7</f>
        <v>0.7407407407407407</v>
      </c>
      <c r="I48" s="32">
        <v>4500000</v>
      </c>
      <c r="J48" s="20">
        <f t="shared" si="4"/>
        <v>-0.51888888888888884</v>
      </c>
      <c r="K48" s="27">
        <f>F48/'At a Glance'!$S$8</f>
        <v>108250</v>
      </c>
      <c r="L48" s="32">
        <f>(E48-F48)/'At a Glance'!$S$9</f>
        <v>446527.98582361493</v>
      </c>
      <c r="M48" s="71">
        <f>K48*'At a Glance'!$S$7</f>
        <v>2922750</v>
      </c>
      <c r="N48" s="66">
        <f t="shared" si="2"/>
        <v>0.55243205332917</v>
      </c>
    </row>
    <row r="49" spans="1:14">
      <c r="A49" s="43" t="s">
        <v>138</v>
      </c>
      <c r="B49" s="43" t="s">
        <v>18</v>
      </c>
      <c r="C49" s="43" t="s">
        <v>131</v>
      </c>
      <c r="D49" s="32">
        <v>0</v>
      </c>
      <c r="E49" s="85">
        <v>4569383.3012523437</v>
      </c>
      <c r="F49" s="32">
        <v>1926300</v>
      </c>
      <c r="G49" s="20">
        <f t="shared" si="3"/>
        <v>0.421566735159218</v>
      </c>
      <c r="H49" s="14">
        <f>'At a Glance'!$S$8/'At a Glance'!$S$7</f>
        <v>0.7407407407407407</v>
      </c>
      <c r="I49" s="32">
        <v>2718400</v>
      </c>
      <c r="J49" s="20">
        <f t="shared" si="4"/>
        <v>-0.29138463802236608</v>
      </c>
      <c r="K49" s="27">
        <f>F49/'At a Glance'!$S$8</f>
        <v>96315</v>
      </c>
      <c r="L49" s="32">
        <f>(E49-F49)/'At a Glance'!$S$9</f>
        <v>377583.3287503348</v>
      </c>
      <c r="M49" s="71">
        <f>K49*'At a Glance'!$S$7</f>
        <v>2600505</v>
      </c>
      <c r="N49" s="66">
        <f t="shared" si="2"/>
        <v>0.56911509246494429</v>
      </c>
    </row>
    <row r="50" spans="1:14">
      <c r="A50" s="43" t="s">
        <v>138</v>
      </c>
      <c r="B50" s="43" t="s">
        <v>99</v>
      </c>
      <c r="C50" s="43" t="s">
        <v>101</v>
      </c>
      <c r="D50" s="32">
        <v>0</v>
      </c>
      <c r="E50" s="85">
        <v>2213128.9381489451</v>
      </c>
      <c r="F50" s="32">
        <v>1400000</v>
      </c>
      <c r="G50" s="20">
        <f t="shared" si="3"/>
        <v>0.63258853827601935</v>
      </c>
      <c r="H50" s="14">
        <f>'At a Glance'!$S$8/'At a Glance'!$S$7</f>
        <v>0.7407407407407407</v>
      </c>
      <c r="I50" s="32">
        <v>2037750</v>
      </c>
      <c r="J50" s="20">
        <f t="shared" si="4"/>
        <v>-0.3129677340203656</v>
      </c>
      <c r="K50" s="27">
        <f>F50/'At a Glance'!$S$8</f>
        <v>70000</v>
      </c>
      <c r="L50" s="32">
        <f>(E50-F50)/'At a Glance'!$S$9</f>
        <v>116161.27687842073</v>
      </c>
      <c r="M50" s="71">
        <f>K50*'At a Glance'!$S$7</f>
        <v>1890000</v>
      </c>
      <c r="N50" s="66">
        <f t="shared" si="2"/>
        <v>0.8539945266726261</v>
      </c>
    </row>
    <row r="51" spans="1:14">
      <c r="A51" s="43" t="s">
        <v>138</v>
      </c>
      <c r="B51" s="43" t="s">
        <v>100</v>
      </c>
      <c r="C51" s="43" t="s">
        <v>102</v>
      </c>
      <c r="D51" s="32">
        <v>0</v>
      </c>
      <c r="E51" s="85">
        <v>2395965.9708113335</v>
      </c>
      <c r="F51" s="32">
        <v>1020000</v>
      </c>
      <c r="G51" s="20">
        <f t="shared" si="3"/>
        <v>0.42571556208479983</v>
      </c>
      <c r="H51" s="14">
        <f>'At a Glance'!$S$8/'At a Glance'!$S$7</f>
        <v>0.7407407407407407</v>
      </c>
      <c r="I51" s="32">
        <v>2276000</v>
      </c>
      <c r="J51" s="20">
        <f t="shared" si="4"/>
        <v>-0.55184534270650265</v>
      </c>
      <c r="K51" s="27">
        <f>F51/'At a Glance'!$S$8</f>
        <v>51000</v>
      </c>
      <c r="L51" s="32">
        <f>(E51-F51)/'At a Glance'!$S$9</f>
        <v>196566.56725876193</v>
      </c>
      <c r="M51" s="71">
        <f>K51*'At a Glance'!$S$7</f>
        <v>1377000</v>
      </c>
      <c r="N51" s="66">
        <f t="shared" si="2"/>
        <v>0.57471600881447982</v>
      </c>
    </row>
    <row r="52" spans="1:14">
      <c r="A52" s="43" t="s">
        <v>138</v>
      </c>
      <c r="B52" s="43" t="s">
        <v>321</v>
      </c>
      <c r="C52" s="43" t="s">
        <v>322</v>
      </c>
      <c r="D52" s="32">
        <v>0</v>
      </c>
      <c r="E52" s="85">
        <v>2383126.9793145354</v>
      </c>
      <c r="F52" s="32">
        <v>1912500</v>
      </c>
      <c r="G52" s="20">
        <f t="shared" ref="G52" si="5">F52/E52</f>
        <v>0.8025170360624666</v>
      </c>
      <c r="H52" s="14">
        <f>'At a Glance'!$S$8/'At a Glance'!$S$7</f>
        <v>0.7407407407407407</v>
      </c>
      <c r="I52" s="32">
        <v>2050450</v>
      </c>
      <c r="J52" s="20">
        <f t="shared" ref="J52" si="6">(F52-I52)/I52</f>
        <v>-6.7277914604111297E-2</v>
      </c>
      <c r="K52" s="27">
        <f>F52/'At a Glance'!$S$8</f>
        <v>95625</v>
      </c>
      <c r="L52" s="32">
        <f>(E52-F52)/'At a Glance'!$S$9</f>
        <v>67232.425616362205</v>
      </c>
      <c r="M52" s="71">
        <f>K52*'At a Glance'!$S$7</f>
        <v>2581875</v>
      </c>
      <c r="N52" s="66">
        <f t="shared" si="2"/>
        <v>1.0833979986843298</v>
      </c>
    </row>
    <row r="53" spans="1:14">
      <c r="A53" s="43" t="s">
        <v>138</v>
      </c>
      <c r="B53" s="43" t="s">
        <v>85</v>
      </c>
      <c r="C53" s="43" t="s">
        <v>86</v>
      </c>
      <c r="D53" s="32">
        <v>0</v>
      </c>
      <c r="E53" s="85">
        <v>1723159.458640645</v>
      </c>
      <c r="F53" s="32">
        <v>254000</v>
      </c>
      <c r="G53" s="20">
        <f t="shared" si="3"/>
        <v>0.14740365363538316</v>
      </c>
      <c r="H53" s="14">
        <f>'At a Glance'!$S$8/'At a Glance'!$S$7</f>
        <v>0.7407407407407407</v>
      </c>
      <c r="I53" s="32">
        <v>1641000</v>
      </c>
      <c r="J53" s="20">
        <f t="shared" si="4"/>
        <v>-0.84521633150517972</v>
      </c>
      <c r="K53" s="27">
        <f>F53/'At a Glance'!$S$8</f>
        <v>12700</v>
      </c>
      <c r="L53" s="32">
        <f>(E53-F53)/'At a Glance'!$S$9</f>
        <v>209879.92266294928</v>
      </c>
      <c r="M53" s="71">
        <f>K53*'At a Glance'!$S$7</f>
        <v>342900</v>
      </c>
      <c r="N53" s="66">
        <f t="shared" si="2"/>
        <v>0.19899493240776728</v>
      </c>
    </row>
    <row r="54" spans="1:14">
      <c r="A54" s="43" t="s">
        <v>138</v>
      </c>
      <c r="B54" s="43" t="s">
        <v>144</v>
      </c>
      <c r="C54" s="43" t="s">
        <v>145</v>
      </c>
      <c r="D54" s="32">
        <v>0</v>
      </c>
      <c r="E54" s="85">
        <v>2124470.0143484492</v>
      </c>
      <c r="F54" s="32">
        <v>1330000</v>
      </c>
      <c r="G54" s="20">
        <f t="shared" si="3"/>
        <v>0.62603849007861656</v>
      </c>
      <c r="H54" s="14">
        <f>'At a Glance'!$S$8/'At a Glance'!$S$7</f>
        <v>0.7407407407407407</v>
      </c>
      <c r="I54" s="32">
        <v>1316250</v>
      </c>
      <c r="J54" s="20">
        <f t="shared" si="4"/>
        <v>1.0446343779677113E-2</v>
      </c>
      <c r="K54" s="27">
        <f>F54/'At a Glance'!$S$8</f>
        <v>66500</v>
      </c>
      <c r="L54" s="32">
        <f>(E54-F54)/'At a Glance'!$S$9</f>
        <v>113495.71633549275</v>
      </c>
      <c r="M54" s="71">
        <f>K54*'At a Glance'!$S$7</f>
        <v>1795500</v>
      </c>
      <c r="N54" s="66">
        <f t="shared" si="2"/>
        <v>0.84515196160613237</v>
      </c>
    </row>
    <row r="55" spans="1:14">
      <c r="A55" s="43" t="s">
        <v>138</v>
      </c>
      <c r="B55" s="43" t="s">
        <v>165</v>
      </c>
      <c r="C55" s="43" t="s">
        <v>166</v>
      </c>
      <c r="D55" s="32">
        <v>0</v>
      </c>
      <c r="E55" s="85">
        <v>2328360.0345375501</v>
      </c>
      <c r="F55" s="32">
        <v>1910000</v>
      </c>
      <c r="G55" s="20">
        <f t="shared" si="3"/>
        <v>0.82031986963706705</v>
      </c>
      <c r="H55" s="14">
        <f>'At a Glance'!$S$8/'At a Glance'!$S$7</f>
        <v>0.7407407407407407</v>
      </c>
      <c r="I55" s="32">
        <v>2480000</v>
      </c>
      <c r="J55" s="20">
        <f t="shared" si="4"/>
        <v>-0.22983870967741934</v>
      </c>
      <c r="K55" s="27">
        <f>F55/'At a Glance'!$S$8</f>
        <v>95500</v>
      </c>
      <c r="L55" s="32">
        <f>(E55-F55)/'At a Glance'!$S$9</f>
        <v>59765.719219650011</v>
      </c>
      <c r="M55" s="71">
        <f>K55*'At a Glance'!$S$7</f>
        <v>2578500</v>
      </c>
      <c r="N55" s="66">
        <f t="shared" si="2"/>
        <v>1.1074318240100405</v>
      </c>
    </row>
    <row r="56" spans="1:14">
      <c r="A56" s="43" t="s">
        <v>138</v>
      </c>
      <c r="B56" s="43" t="s">
        <v>112</v>
      </c>
      <c r="C56" s="43" t="s">
        <v>132</v>
      </c>
      <c r="D56" s="32">
        <v>0</v>
      </c>
      <c r="E56" s="85">
        <v>2134475.9602046749</v>
      </c>
      <c r="F56" s="32">
        <v>1344000</v>
      </c>
      <c r="G56" s="20">
        <f t="shared" si="3"/>
        <v>0.62966274863602767</v>
      </c>
      <c r="H56" s="14">
        <f>'At a Glance'!$S$8/'At a Glance'!$S$7</f>
        <v>0.7407407407407407</v>
      </c>
      <c r="I56" s="32">
        <v>1765000</v>
      </c>
      <c r="J56" s="20">
        <f t="shared" si="4"/>
        <v>-0.23852691218130312</v>
      </c>
      <c r="K56" s="27">
        <f>F56/'At a Glance'!$S$8</f>
        <v>67200</v>
      </c>
      <c r="L56" s="32">
        <f>(E56-F56)/'At a Glance'!$S$9</f>
        <v>112925.13717209641</v>
      </c>
      <c r="M56" s="71">
        <f>K56*'At a Glance'!$S$7</f>
        <v>1814400</v>
      </c>
      <c r="N56" s="66">
        <f t="shared" si="2"/>
        <v>0.8500447106586374</v>
      </c>
    </row>
    <row r="57" spans="1:14">
      <c r="A57" s="43" t="s">
        <v>138</v>
      </c>
      <c r="B57" s="43" t="s">
        <v>21</v>
      </c>
      <c r="C57" s="43" t="s">
        <v>12</v>
      </c>
      <c r="D57" s="32">
        <v>0</v>
      </c>
      <c r="E57" s="85">
        <v>3650312.4859516723</v>
      </c>
      <c r="F57" s="32">
        <v>1552900</v>
      </c>
      <c r="G57" s="20">
        <f t="shared" si="3"/>
        <v>0.4254156338604923</v>
      </c>
      <c r="H57" s="14">
        <f>'At a Glance'!$S$8/'At a Glance'!$S$7</f>
        <v>0.7407407407407407</v>
      </c>
      <c r="I57" s="32">
        <v>1367500</v>
      </c>
      <c r="J57" s="20">
        <f t="shared" si="4"/>
        <v>0.13557586837294333</v>
      </c>
      <c r="K57" s="27">
        <f>F57/'At a Glance'!$S$8</f>
        <v>77645</v>
      </c>
      <c r="L57" s="32">
        <f>(E57-F57)/'At a Glance'!$S$9</f>
        <v>299630.35513595317</v>
      </c>
      <c r="M57" s="71">
        <f>K57*'At a Glance'!$S$7</f>
        <v>2096415</v>
      </c>
      <c r="N57" s="66">
        <f t="shared" si="2"/>
        <v>0.57431110571166455</v>
      </c>
    </row>
    <row r="58" spans="1:14">
      <c r="A58" s="43" t="s">
        <v>28</v>
      </c>
      <c r="B58" s="43" t="s">
        <v>40</v>
      </c>
      <c r="C58" s="43" t="s">
        <v>106</v>
      </c>
      <c r="D58" s="32">
        <v>45000</v>
      </c>
      <c r="E58" s="85">
        <v>3223975.3335093665</v>
      </c>
      <c r="F58" s="32">
        <v>2168000</v>
      </c>
      <c r="G58" s="20">
        <f t="shared" si="3"/>
        <v>0.672461720617473</v>
      </c>
      <c r="H58" s="14">
        <f>'At a Glance'!$S$8/'At a Glance'!$S$7</f>
        <v>0.7407407407407407</v>
      </c>
      <c r="I58" s="32">
        <v>1650000</v>
      </c>
      <c r="J58" s="20">
        <f t="shared" si="4"/>
        <v>0.31393939393939396</v>
      </c>
      <c r="K58" s="27">
        <f>F58/'At a Glance'!$S$8</f>
        <v>108400</v>
      </c>
      <c r="L58" s="32">
        <f>(E58-F58)/'At a Glance'!$S$9</f>
        <v>150853.61907276665</v>
      </c>
      <c r="M58" s="71">
        <f>K58*'At a Glance'!$S$7</f>
        <v>2926800</v>
      </c>
      <c r="N58" s="66">
        <f t="shared" si="2"/>
        <v>0.90782332283358858</v>
      </c>
    </row>
    <row r="59" spans="1:14">
      <c r="A59" s="43" t="s">
        <v>28</v>
      </c>
      <c r="B59" s="43" t="s">
        <v>171</v>
      </c>
      <c r="C59" s="43" t="s">
        <v>172</v>
      </c>
      <c r="D59" s="32">
        <v>0</v>
      </c>
      <c r="E59" s="85">
        <v>1574470.9807952868</v>
      </c>
      <c r="F59" s="32">
        <v>1010500</v>
      </c>
      <c r="G59" s="20">
        <f t="shared" si="3"/>
        <v>0.64180287367988365</v>
      </c>
      <c r="H59" s="14">
        <f>'At a Glance'!$S$8/'At a Glance'!$S$7</f>
        <v>0.7407407407407407</v>
      </c>
      <c r="I59" s="32">
        <v>861500</v>
      </c>
      <c r="J59" s="20">
        <f t="shared" si="4"/>
        <v>0.17295414973882764</v>
      </c>
      <c r="K59" s="27">
        <f>F59/'At a Glance'!$S$8</f>
        <v>50525</v>
      </c>
      <c r="L59" s="32">
        <f>(E59-F59)/'At a Glance'!$S$9</f>
        <v>80567.282970755259</v>
      </c>
      <c r="M59" s="71">
        <f>K59*'At a Glance'!$S$7</f>
        <v>1364175</v>
      </c>
      <c r="N59" s="66">
        <f t="shared" si="2"/>
        <v>0.86643387946784289</v>
      </c>
    </row>
    <row r="60" spans="1:14">
      <c r="A60" s="43" t="s">
        <v>28</v>
      </c>
      <c r="B60" s="43" t="s">
        <v>209</v>
      </c>
      <c r="C60" s="43" t="s">
        <v>210</v>
      </c>
      <c r="D60" s="32">
        <v>0</v>
      </c>
      <c r="E60" s="85">
        <v>3021013.6790145119</v>
      </c>
      <c r="F60" s="32">
        <v>1135500</v>
      </c>
      <c r="G60" s="20">
        <f t="shared" si="3"/>
        <v>0.37586721565935205</v>
      </c>
      <c r="H60" s="14">
        <f>'At a Glance'!$S$8/'At a Glance'!$S$7</f>
        <v>0.7407407407407407</v>
      </c>
      <c r="I60" s="32">
        <v>2815500</v>
      </c>
      <c r="J60" s="20">
        <f t="shared" si="4"/>
        <v>-0.59669685668620143</v>
      </c>
      <c r="K60" s="27">
        <f>F60/'At a Glance'!$S$8</f>
        <v>56775</v>
      </c>
      <c r="L60" s="32">
        <f>(E60-F60)/'At a Glance'!$S$9</f>
        <v>269359.09700207313</v>
      </c>
      <c r="M60" s="71">
        <f>K60*'At a Glance'!$S$7</f>
        <v>1532925</v>
      </c>
      <c r="N60" s="66">
        <f t="shared" si="2"/>
        <v>0.50742074114012525</v>
      </c>
    </row>
    <row r="61" spans="1:14">
      <c r="A61" s="43" t="s">
        <v>28</v>
      </c>
      <c r="B61" s="43" t="s">
        <v>116</v>
      </c>
      <c r="C61" s="43" t="s">
        <v>133</v>
      </c>
      <c r="D61" s="32">
        <v>0</v>
      </c>
      <c r="E61" s="85">
        <v>185545.10599796637</v>
      </c>
      <c r="F61" s="32">
        <v>45000</v>
      </c>
      <c r="G61" s="20">
        <f t="shared" si="3"/>
        <v>0.24252862805496586</v>
      </c>
      <c r="H61" s="14">
        <f>'At a Glance'!$S$8/'At a Glance'!$S$7</f>
        <v>0.7407407407407407</v>
      </c>
      <c r="I61" s="32">
        <v>195000</v>
      </c>
      <c r="J61" s="20">
        <f t="shared" si="4"/>
        <v>-0.76923076923076927</v>
      </c>
      <c r="K61" s="27">
        <f>F61/'At a Glance'!$S$8</f>
        <v>2250</v>
      </c>
      <c r="L61" s="32">
        <f>(E61-F61)/'At a Glance'!$S$9</f>
        <v>20077.872285423768</v>
      </c>
      <c r="M61" s="71">
        <f>K61*'At a Glance'!$S$7</f>
        <v>60750</v>
      </c>
      <c r="N61" s="66">
        <f t="shared" si="2"/>
        <v>0.32741364787420391</v>
      </c>
    </row>
    <row r="62" spans="1:14">
      <c r="A62" s="43" t="s">
        <v>28</v>
      </c>
      <c r="B62" s="43" t="s">
        <v>55</v>
      </c>
      <c r="C62" s="43" t="s">
        <v>153</v>
      </c>
      <c r="D62" s="32">
        <v>0</v>
      </c>
      <c r="E62" s="85">
        <v>3985377.0081004505</v>
      </c>
      <c r="F62" s="32">
        <v>3627500</v>
      </c>
      <c r="G62" s="20">
        <f t="shared" si="3"/>
        <v>0.910202470839509</v>
      </c>
      <c r="H62" s="14">
        <f>'At a Glance'!$S$8/'At a Glance'!$S$7</f>
        <v>0.7407407407407407</v>
      </c>
      <c r="I62" s="32">
        <v>2140000</v>
      </c>
      <c r="J62" s="20">
        <f t="shared" si="4"/>
        <v>0.69509345794392519</v>
      </c>
      <c r="K62" s="27">
        <f>F62/'At a Glance'!$S$8</f>
        <v>181375</v>
      </c>
      <c r="L62" s="32">
        <f>(E62-F62)/'At a Glance'!$S$9</f>
        <v>51125.286871492928</v>
      </c>
      <c r="M62" s="71">
        <f>K62*'At a Glance'!$S$7</f>
        <v>4897125</v>
      </c>
      <c r="N62" s="66">
        <f t="shared" si="2"/>
        <v>1.2287733356333372</v>
      </c>
    </row>
    <row r="63" spans="1:14">
      <c r="A63" s="43" t="s">
        <v>28</v>
      </c>
      <c r="B63" s="43" t="s">
        <v>56</v>
      </c>
      <c r="C63" s="43" t="s">
        <v>152</v>
      </c>
      <c r="D63" s="32">
        <v>0</v>
      </c>
      <c r="E63" s="85">
        <v>725261.72435079271</v>
      </c>
      <c r="F63" s="32">
        <v>421500</v>
      </c>
      <c r="G63" s="20">
        <f t="shared" si="3"/>
        <v>0.58116950867260986</v>
      </c>
      <c r="H63" s="14">
        <f>'At a Glance'!$S$8/'At a Glance'!$S$7</f>
        <v>0.7407407407407407</v>
      </c>
      <c r="I63" s="32">
        <v>460000</v>
      </c>
      <c r="J63" s="20">
        <f t="shared" si="4"/>
        <v>-8.3695652173913046E-2</v>
      </c>
      <c r="K63" s="27">
        <f>F63/'At a Glance'!$S$8</f>
        <v>21075</v>
      </c>
      <c r="L63" s="32">
        <f>(E63-F63)/'At a Glance'!$S$9</f>
        <v>43394.532050113245</v>
      </c>
      <c r="M63" s="71">
        <f>K63*'At a Glance'!$S$7</f>
        <v>569025</v>
      </c>
      <c r="N63" s="66">
        <f t="shared" si="2"/>
        <v>0.78457883670802331</v>
      </c>
    </row>
    <row r="64" spans="1:14">
      <c r="A64" s="43" t="s">
        <v>28</v>
      </c>
      <c r="B64" s="43" t="s">
        <v>103</v>
      </c>
      <c r="C64" s="43" t="s">
        <v>104</v>
      </c>
      <c r="D64" s="32">
        <v>0</v>
      </c>
      <c r="E64" s="85">
        <v>98603.148640784959</v>
      </c>
      <c r="F64" s="32">
        <v>119000</v>
      </c>
      <c r="G64" s="20">
        <f t="shared" si="3"/>
        <v>1.20685801255213</v>
      </c>
      <c r="H64" s="14">
        <f>'At a Glance'!$S$8/'At a Glance'!$S$7</f>
        <v>0.7407407407407407</v>
      </c>
      <c r="I64" s="32">
        <v>81000</v>
      </c>
      <c r="J64" s="20">
        <f t="shared" si="4"/>
        <v>0.46913580246913578</v>
      </c>
      <c r="K64" s="27">
        <f>F64/'At a Glance'!$S$8</f>
        <v>5950</v>
      </c>
      <c r="L64" s="32">
        <f>(E64-F64)/'At a Glance'!$S$9</f>
        <v>-2913.8359084592917</v>
      </c>
      <c r="M64" s="71">
        <f>K64*'At a Glance'!$S$7</f>
        <v>160650</v>
      </c>
      <c r="N64" s="66">
        <f t="shared" si="2"/>
        <v>1.6292583169453756</v>
      </c>
    </row>
    <row r="65" spans="1:14" s="123" customFormat="1">
      <c r="A65" s="112" t="s">
        <v>28</v>
      </c>
      <c r="B65" s="112" t="s">
        <v>313</v>
      </c>
      <c r="C65" s="112" t="s">
        <v>314</v>
      </c>
      <c r="D65" s="113">
        <v>0</v>
      </c>
      <c r="E65" s="113">
        <v>531584.23688943929</v>
      </c>
      <c r="F65" s="113">
        <v>826000</v>
      </c>
      <c r="G65" s="114">
        <f t="shared" si="3"/>
        <v>1.5538459244640739</v>
      </c>
      <c r="H65" s="115">
        <f>'At a Glance'!$S$8/'At a Glance'!$S$7</f>
        <v>0.7407407407407407</v>
      </c>
      <c r="I65" s="113">
        <v>371000</v>
      </c>
      <c r="J65" s="114">
        <f t="shared" si="4"/>
        <v>1.2264150943396226</v>
      </c>
      <c r="K65" s="116">
        <f>F65/'At a Glance'!$S$8</f>
        <v>41300</v>
      </c>
      <c r="L65" s="113">
        <f>(E65-F65)/'At a Glance'!$S$9</f>
        <v>-42059.394730080101</v>
      </c>
      <c r="M65" s="119">
        <f>K65*'At a Glance'!$S$7</f>
        <v>1115100</v>
      </c>
      <c r="N65" s="120">
        <f t="shared" si="2"/>
        <v>2.0976919980264999</v>
      </c>
    </row>
    <row r="66" spans="1:14">
      <c r="A66" s="43" t="s">
        <v>28</v>
      </c>
      <c r="B66" s="43" t="s">
        <v>57</v>
      </c>
      <c r="C66" s="43" t="s">
        <v>58</v>
      </c>
      <c r="D66" s="32">
        <v>0</v>
      </c>
      <c r="E66" s="85">
        <v>2113065.9089494064</v>
      </c>
      <c r="F66" s="32">
        <v>570000</v>
      </c>
      <c r="G66" s="20">
        <f t="shared" si="3"/>
        <v>0.26975022292768797</v>
      </c>
      <c r="H66" s="14">
        <f>'At a Glance'!$S$8/'At a Glance'!$S$7</f>
        <v>0.7407407407407407</v>
      </c>
      <c r="I66" s="32">
        <v>1545000</v>
      </c>
      <c r="J66" s="20">
        <f t="shared" si="4"/>
        <v>-0.6310679611650486</v>
      </c>
      <c r="K66" s="27">
        <f>F66/'At a Glance'!$S$8</f>
        <v>28500</v>
      </c>
      <c r="L66" s="32">
        <f>(E66-F66)/'At a Glance'!$S$9</f>
        <v>220437.98699277235</v>
      </c>
      <c r="M66" s="71">
        <f>K66*'At a Glance'!$S$7</f>
        <v>769500</v>
      </c>
      <c r="N66" s="66">
        <f t="shared" si="2"/>
        <v>0.3641628009523788</v>
      </c>
    </row>
    <row r="67" spans="1:14">
      <c r="A67" s="43" t="s">
        <v>28</v>
      </c>
      <c r="B67" s="43" t="s">
        <v>329</v>
      </c>
      <c r="C67" s="43" t="s">
        <v>330</v>
      </c>
      <c r="D67" s="32">
        <v>0</v>
      </c>
      <c r="E67" s="85">
        <v>425893.37323681446</v>
      </c>
      <c r="F67" s="32">
        <v>240500</v>
      </c>
      <c r="G67" s="20">
        <f t="shared" si="3"/>
        <v>0.56469533247767156</v>
      </c>
      <c r="H67" s="14">
        <f>'At a Glance'!$S$8/'At a Glance'!$S$7</f>
        <v>0.7407407407407407</v>
      </c>
      <c r="I67" s="32">
        <v>244750</v>
      </c>
      <c r="J67" s="20">
        <f t="shared" si="4"/>
        <v>-1.7364657814096015E-2</v>
      </c>
      <c r="K67" s="27">
        <f>F67/'At a Glance'!$S$8</f>
        <v>12025</v>
      </c>
      <c r="L67" s="32">
        <f>(E67-F67)/'At a Glance'!$S$9</f>
        <v>26484.767605259207</v>
      </c>
      <c r="M67" s="71">
        <f>K67*'At a Glance'!$S$7</f>
        <v>324675</v>
      </c>
      <c r="N67" s="66">
        <f t="shared" si="2"/>
        <v>0.76233869884485661</v>
      </c>
    </row>
    <row r="68" spans="1:14">
      <c r="A68" s="43" t="s">
        <v>28</v>
      </c>
      <c r="B68" s="43" t="s">
        <v>59</v>
      </c>
      <c r="C68" s="43" t="s">
        <v>60</v>
      </c>
      <c r="D68" s="32">
        <v>0</v>
      </c>
      <c r="E68" s="85">
        <v>2563786.4333237712</v>
      </c>
      <c r="F68" s="32">
        <v>1697000</v>
      </c>
      <c r="G68" s="20">
        <f t="shared" si="3"/>
        <v>0.66191160774649904</v>
      </c>
      <c r="H68" s="14">
        <f>'At a Glance'!$S$8/'At a Glance'!$S$7</f>
        <v>0.7407407407407407</v>
      </c>
      <c r="I68" s="32">
        <v>1975250</v>
      </c>
      <c r="J68" s="20">
        <f t="shared" si="4"/>
        <v>-0.14086824452600938</v>
      </c>
      <c r="K68" s="27">
        <f>F68/'At a Glance'!$S$8</f>
        <v>84850</v>
      </c>
      <c r="L68" s="32">
        <f>(E68-F68)/'At a Glance'!$S$9</f>
        <v>123826.63333196731</v>
      </c>
      <c r="M68" s="71">
        <f>K68*'At a Glance'!$S$7</f>
        <v>2290950</v>
      </c>
      <c r="N68" s="66">
        <f t="shared" si="2"/>
        <v>0.89358067045777378</v>
      </c>
    </row>
    <row r="69" spans="1:14">
      <c r="A69" s="43" t="s">
        <v>28</v>
      </c>
      <c r="B69" s="43" t="s">
        <v>181</v>
      </c>
      <c r="C69" s="43" t="s">
        <v>182</v>
      </c>
      <c r="D69" s="32">
        <v>0</v>
      </c>
      <c r="E69" s="85">
        <v>216625.46320461732</v>
      </c>
      <c r="F69" s="32">
        <v>162000</v>
      </c>
      <c r="G69" s="20">
        <f t="shared" si="3"/>
        <v>0.74783452325260624</v>
      </c>
      <c r="H69" s="14">
        <f>'At a Glance'!$S$8/'At a Glance'!$S$7</f>
        <v>0.7407407407407407</v>
      </c>
      <c r="I69" s="32">
        <v>164000</v>
      </c>
      <c r="J69" s="20">
        <f t="shared" si="4"/>
        <v>-1.2195121951219513E-2</v>
      </c>
      <c r="K69" s="27">
        <f>F69/'At a Glance'!$S$8</f>
        <v>8100</v>
      </c>
      <c r="L69" s="32">
        <f>(E69-F69)/'At a Glance'!$S$9</f>
        <v>7803.6376006596174</v>
      </c>
      <c r="M69" s="71">
        <f>K69*'At a Glance'!$S$7</f>
        <v>218700</v>
      </c>
      <c r="N69" s="66">
        <f t="shared" si="2"/>
        <v>1.0095766063910185</v>
      </c>
    </row>
    <row r="70" spans="1:14">
      <c r="A70" s="43" t="s">
        <v>28</v>
      </c>
      <c r="B70" s="43" t="s">
        <v>61</v>
      </c>
      <c r="C70" s="43" t="s">
        <v>62</v>
      </c>
      <c r="D70" s="32">
        <v>0</v>
      </c>
      <c r="E70" s="85">
        <v>1838193.6598875036</v>
      </c>
      <c r="F70" s="32">
        <v>1490000</v>
      </c>
      <c r="G70" s="20">
        <f t="shared" si="3"/>
        <v>0.81057835880643125</v>
      </c>
      <c r="H70" s="14">
        <f>'At a Glance'!$S$8/'At a Glance'!$S$7</f>
        <v>0.7407407407407407</v>
      </c>
      <c r="I70" s="32">
        <v>1336500</v>
      </c>
      <c r="J70" s="20">
        <f t="shared" si="4"/>
        <v>0.11485222596333708</v>
      </c>
      <c r="K70" s="27">
        <f>F70/'At a Glance'!$S$8</f>
        <v>74500</v>
      </c>
      <c r="L70" s="32">
        <f>(E70-F70)/'At a Glance'!$S$9</f>
        <v>49741.951412500515</v>
      </c>
      <c r="M70" s="71">
        <f>K70*'At a Glance'!$S$7</f>
        <v>2011500</v>
      </c>
      <c r="N70" s="66">
        <f t="shared" si="2"/>
        <v>1.0942807843886821</v>
      </c>
    </row>
    <row r="71" spans="1:14">
      <c r="A71" s="43" t="s">
        <v>28</v>
      </c>
      <c r="B71" s="43" t="s">
        <v>91</v>
      </c>
      <c r="C71" s="43" t="s">
        <v>92</v>
      </c>
      <c r="D71" s="32">
        <v>0</v>
      </c>
      <c r="E71" s="85">
        <v>620656.33443297865</v>
      </c>
      <c r="F71" s="32">
        <v>533000</v>
      </c>
      <c r="G71" s="20">
        <f t="shared" ref="G71:G85" si="7">F71/E71</f>
        <v>0.85876832383728097</v>
      </c>
      <c r="H71" s="14">
        <f>'At a Glance'!$S$8/'At a Glance'!$S$7</f>
        <v>0.7407407407407407</v>
      </c>
      <c r="I71" s="32">
        <v>363500</v>
      </c>
      <c r="J71" s="20">
        <f t="shared" ref="J71:J85" si="8">(F71-I71)/I71</f>
        <v>0.46629986244841815</v>
      </c>
      <c r="K71" s="27">
        <f>F71/'At a Glance'!$S$8</f>
        <v>26650</v>
      </c>
      <c r="L71" s="32">
        <f>(E71-F71)/'At a Glance'!$S$9</f>
        <v>12522.333490425521</v>
      </c>
      <c r="M71" s="71">
        <f>K71*'At a Glance'!$S$7</f>
        <v>719550</v>
      </c>
      <c r="N71" s="66">
        <f t="shared" ref="N71:N85" si="9">M71/E71</f>
        <v>1.1593372371803294</v>
      </c>
    </row>
    <row r="72" spans="1:14">
      <c r="A72" s="43" t="s">
        <v>139</v>
      </c>
      <c r="B72" s="43" t="s">
        <v>41</v>
      </c>
      <c r="C72" s="43" t="s">
        <v>42</v>
      </c>
      <c r="D72" s="32">
        <v>0</v>
      </c>
      <c r="E72" s="85">
        <v>1320333.4224506405</v>
      </c>
      <c r="F72" s="32">
        <v>616250</v>
      </c>
      <c r="G72" s="20">
        <f t="shared" si="7"/>
        <v>0.4667381659219022</v>
      </c>
      <c r="H72" s="14">
        <f>'At a Glance'!$S$8/'At a Glance'!$S$7</f>
        <v>0.7407407407407407</v>
      </c>
      <c r="I72" s="32">
        <v>1272000</v>
      </c>
      <c r="J72" s="20">
        <f t="shared" si="8"/>
        <v>-0.51552672955974843</v>
      </c>
      <c r="K72" s="27">
        <f>F72/'At a Glance'!$S$8</f>
        <v>30812.5</v>
      </c>
      <c r="L72" s="32">
        <f>(E72-F72)/'At a Glance'!$S$9</f>
        <v>100583.34606437721</v>
      </c>
      <c r="M72" s="71">
        <f>K72*'At a Glance'!$S$7</f>
        <v>831937.5</v>
      </c>
      <c r="N72" s="66">
        <f t="shared" si="9"/>
        <v>0.63009652399456795</v>
      </c>
    </row>
    <row r="73" spans="1:14">
      <c r="A73" s="43" t="s">
        <v>139</v>
      </c>
      <c r="B73" s="43" t="s">
        <v>317</v>
      </c>
      <c r="C73" s="43" t="s">
        <v>318</v>
      </c>
      <c r="D73" s="32">
        <v>0</v>
      </c>
      <c r="E73" s="85">
        <v>1601571.607701659</v>
      </c>
      <c r="F73" s="32">
        <v>1283750</v>
      </c>
      <c r="G73" s="20">
        <f t="shared" si="7"/>
        <v>0.80155641735073591</v>
      </c>
      <c r="H73" s="14">
        <f>'At a Glance'!$S$8/'At a Glance'!$S$7</f>
        <v>0.7407407407407407</v>
      </c>
      <c r="I73" s="32">
        <v>770250</v>
      </c>
      <c r="J73" s="20">
        <f t="shared" si="8"/>
        <v>0.66666666666666663</v>
      </c>
      <c r="K73" s="27">
        <f>F73/'At a Glance'!$S$8</f>
        <v>64187.5</v>
      </c>
      <c r="L73" s="32">
        <f>(E73-F73)/'At a Glance'!$S$9</f>
        <v>45403.086814522707</v>
      </c>
      <c r="M73" s="71">
        <f>K73*'At a Glance'!$S$7</f>
        <v>1733062.5</v>
      </c>
      <c r="N73" s="66">
        <f t="shared" si="9"/>
        <v>1.0821011634234934</v>
      </c>
    </row>
    <row r="74" spans="1:14">
      <c r="A74" s="43" t="s">
        <v>139</v>
      </c>
      <c r="B74" s="43" t="s">
        <v>43</v>
      </c>
      <c r="C74" s="43" t="s">
        <v>44</v>
      </c>
      <c r="D74" s="32">
        <v>0</v>
      </c>
      <c r="E74" s="85">
        <v>2814345.1929262034</v>
      </c>
      <c r="F74" s="32">
        <v>1620000</v>
      </c>
      <c r="G74" s="20">
        <f t="shared" si="7"/>
        <v>0.57562235225154168</v>
      </c>
      <c r="H74" s="14">
        <f>'At a Glance'!$S$8/'At a Glance'!$S$7</f>
        <v>0.7407407407407407</v>
      </c>
      <c r="I74" s="32">
        <v>1520200</v>
      </c>
      <c r="J74" s="20">
        <f t="shared" si="8"/>
        <v>6.5649256676753059E-2</v>
      </c>
      <c r="K74" s="27">
        <f>F74/'At a Glance'!$S$8</f>
        <v>81000</v>
      </c>
      <c r="L74" s="32">
        <f>(E74-F74)/'At a Glance'!$S$9</f>
        <v>170620.74184660049</v>
      </c>
      <c r="M74" s="71">
        <f>K74*'At a Glance'!$S$7</f>
        <v>2187000</v>
      </c>
      <c r="N74" s="66">
        <f t="shared" si="9"/>
        <v>0.77709017553958126</v>
      </c>
    </row>
    <row r="75" spans="1:14">
      <c r="A75" s="43" t="s">
        <v>139</v>
      </c>
      <c r="B75" s="43" t="s">
        <v>45</v>
      </c>
      <c r="C75" s="43" t="s">
        <v>46</v>
      </c>
      <c r="D75" s="32">
        <v>0</v>
      </c>
      <c r="E75" s="85">
        <v>1611598.9773815977</v>
      </c>
      <c r="F75" s="32">
        <v>1307000</v>
      </c>
      <c r="G75" s="20">
        <f t="shared" si="7"/>
        <v>0.81099579879574835</v>
      </c>
      <c r="H75" s="14">
        <f>'At a Glance'!$S$8/'At a Glance'!$S$7</f>
        <v>0.7407407407407407</v>
      </c>
      <c r="I75" s="32">
        <v>1055000</v>
      </c>
      <c r="J75" s="20">
        <f t="shared" si="8"/>
        <v>0.23886255924170616</v>
      </c>
      <c r="K75" s="27">
        <f>F75/'At a Glance'!$S$8</f>
        <v>65350</v>
      </c>
      <c r="L75" s="32">
        <f>(E75-F75)/'At a Glance'!$S$9</f>
        <v>43514.139625942531</v>
      </c>
      <c r="M75" s="71">
        <f>K75*'At a Glance'!$S$7</f>
        <v>1764450</v>
      </c>
      <c r="N75" s="66">
        <f t="shared" si="9"/>
        <v>1.0948443283742602</v>
      </c>
    </row>
    <row r="76" spans="1:14">
      <c r="A76" s="43" t="s">
        <v>139</v>
      </c>
      <c r="B76" s="43" t="s">
        <v>198</v>
      </c>
      <c r="C76" s="43" t="s">
        <v>199</v>
      </c>
      <c r="D76" s="32">
        <v>192000</v>
      </c>
      <c r="E76" s="85">
        <v>2162732.9635005281</v>
      </c>
      <c r="F76" s="32">
        <v>1058000</v>
      </c>
      <c r="G76" s="20">
        <f t="shared" si="7"/>
        <v>0.48919585443759833</v>
      </c>
      <c r="H76" s="14">
        <f>'At a Glance'!$S$8/'At a Glance'!$S$7</f>
        <v>0.7407407407407407</v>
      </c>
      <c r="I76" s="32">
        <v>1591792</v>
      </c>
      <c r="J76" s="20"/>
      <c r="K76" s="27">
        <f>F76/'At a Glance'!$S$8</f>
        <v>52900</v>
      </c>
      <c r="L76" s="32">
        <f>(E76-F76)/'At a Glance'!$S$9</f>
        <v>157818.99478578972</v>
      </c>
      <c r="M76" s="71">
        <f>K76*'At a Glance'!$S$7</f>
        <v>1428300</v>
      </c>
      <c r="N76" s="66">
        <f t="shared" si="9"/>
        <v>0.66041440349075775</v>
      </c>
    </row>
    <row r="77" spans="1:14">
      <c r="A77" s="43" t="s">
        <v>139</v>
      </c>
      <c r="B77" s="43" t="s">
        <v>47</v>
      </c>
      <c r="C77" s="43" t="s">
        <v>48</v>
      </c>
      <c r="D77" s="32">
        <v>0</v>
      </c>
      <c r="E77" s="85">
        <v>628829.52317962912</v>
      </c>
      <c r="F77" s="32">
        <v>442350</v>
      </c>
      <c r="G77" s="20">
        <f t="shared" si="7"/>
        <v>0.70344979631886639</v>
      </c>
      <c r="H77" s="14">
        <f>'At a Glance'!$S$8/'At a Glance'!$S$7</f>
        <v>0.7407407407407407</v>
      </c>
      <c r="I77" s="32">
        <v>369500</v>
      </c>
      <c r="J77" s="20">
        <f t="shared" si="8"/>
        <v>0.19715832205683356</v>
      </c>
      <c r="K77" s="27">
        <f>F77/'At a Glance'!$S$8</f>
        <v>22117.5</v>
      </c>
      <c r="L77" s="32">
        <f>(E77-F77)/'At a Glance'!$S$9</f>
        <v>26639.931882804161</v>
      </c>
      <c r="M77" s="71">
        <f>K77*'At a Glance'!$S$7</f>
        <v>597172.5</v>
      </c>
      <c r="N77" s="66">
        <f t="shared" si="9"/>
        <v>0.94965722503046968</v>
      </c>
    </row>
    <row r="78" spans="1:14">
      <c r="A78" s="43" t="s">
        <v>139</v>
      </c>
      <c r="B78" s="43" t="s">
        <v>87</v>
      </c>
      <c r="C78" s="43" t="s">
        <v>134</v>
      </c>
      <c r="D78" s="32">
        <v>0</v>
      </c>
      <c r="E78" s="85">
        <v>388968.39288473991</v>
      </c>
      <c r="F78" s="32">
        <v>344000</v>
      </c>
      <c r="G78" s="20">
        <f t="shared" si="7"/>
        <v>0.88439062477226771</v>
      </c>
      <c r="H78" s="14">
        <f>'At a Glance'!$S$8/'At a Glance'!$S$7</f>
        <v>0.7407407407407407</v>
      </c>
      <c r="I78" s="32">
        <v>292000</v>
      </c>
      <c r="J78" s="20">
        <f t="shared" si="8"/>
        <v>0.17808219178082191</v>
      </c>
      <c r="K78" s="27">
        <f>F78/'At a Glance'!$S$8</f>
        <v>17200</v>
      </c>
      <c r="L78" s="32">
        <f>(E78-F78)/'At a Glance'!$S$9</f>
        <v>6424.0561263914151</v>
      </c>
      <c r="M78" s="71">
        <f>K78*'At a Glance'!$S$7</f>
        <v>464400</v>
      </c>
      <c r="N78" s="66">
        <f t="shared" si="9"/>
        <v>1.1939273434425612</v>
      </c>
    </row>
    <row r="79" spans="1:14">
      <c r="A79" s="43" t="s">
        <v>139</v>
      </c>
      <c r="B79" s="43" t="s">
        <v>49</v>
      </c>
      <c r="C79" s="43" t="s">
        <v>50</v>
      </c>
      <c r="D79" s="32">
        <v>145000</v>
      </c>
      <c r="E79" s="85">
        <v>3051572.21308643</v>
      </c>
      <c r="F79" s="32">
        <v>1279000</v>
      </c>
      <c r="G79" s="20">
        <f t="shared" si="7"/>
        <v>0.41912821021082447</v>
      </c>
      <c r="H79" s="14">
        <f>'At a Glance'!$S$8/'At a Glance'!$S$7</f>
        <v>0.7407407407407407</v>
      </c>
      <c r="I79" s="32">
        <v>2741500</v>
      </c>
      <c r="J79" s="20"/>
      <c r="K79" s="27">
        <f>F79/'At a Glance'!$S$8</f>
        <v>63950</v>
      </c>
      <c r="L79" s="32">
        <f>(E79-F79)/'At a Glance'!$S$9</f>
        <v>253224.60186949</v>
      </c>
      <c r="M79" s="71">
        <f>K79*'At a Glance'!$S$7</f>
        <v>1726650</v>
      </c>
      <c r="N79" s="66">
        <f t="shared" si="9"/>
        <v>0.56582308378461299</v>
      </c>
    </row>
    <row r="80" spans="1:14">
      <c r="A80" s="43" t="s">
        <v>139</v>
      </c>
      <c r="B80" s="43" t="s">
        <v>108</v>
      </c>
      <c r="C80" s="43" t="s">
        <v>109</v>
      </c>
      <c r="D80" s="32">
        <v>0</v>
      </c>
      <c r="E80" s="85">
        <v>456338.15700663551</v>
      </c>
      <c r="F80" s="32">
        <v>731250</v>
      </c>
      <c r="G80" s="20">
        <f t="shared" si="7"/>
        <v>1.6024301031424972</v>
      </c>
      <c r="H80" s="14">
        <f>'At a Glance'!$S$8/'At a Glance'!$S$7</f>
        <v>0.7407407407407407</v>
      </c>
      <c r="I80" s="32">
        <v>292860</v>
      </c>
      <c r="J80" s="20"/>
      <c r="K80" s="27">
        <f>F80/'At a Glance'!$S$8</f>
        <v>36562.5</v>
      </c>
      <c r="L80" s="32">
        <f>(E80-F80)/'At a Glance'!$S$9</f>
        <v>-39273.1204276235</v>
      </c>
      <c r="M80" s="71">
        <f>K80*'At a Glance'!$S$7</f>
        <v>987187.5</v>
      </c>
      <c r="N80" s="66">
        <f t="shared" si="9"/>
        <v>2.1632806392423714</v>
      </c>
    </row>
    <row r="81" spans="1:14">
      <c r="A81" s="43" t="s">
        <v>139</v>
      </c>
      <c r="B81" s="43" t="s">
        <v>51</v>
      </c>
      <c r="C81" s="43" t="s">
        <v>107</v>
      </c>
      <c r="D81" s="32">
        <v>0</v>
      </c>
      <c r="E81" s="85">
        <v>730452.41078191774</v>
      </c>
      <c r="F81" s="32">
        <v>831000</v>
      </c>
      <c r="G81" s="20">
        <f t="shared" si="7"/>
        <v>1.1376511155743199</v>
      </c>
      <c r="H81" s="14">
        <f>'At a Glance'!$S$8/'At a Glance'!$S$7</f>
        <v>0.7407407407407407</v>
      </c>
      <c r="I81" s="32">
        <v>653000</v>
      </c>
      <c r="J81" s="20">
        <f t="shared" si="8"/>
        <v>0.27258805513016843</v>
      </c>
      <c r="K81" s="27">
        <f>F81/'At a Glance'!$S$8</f>
        <v>41550</v>
      </c>
      <c r="L81" s="32">
        <f>(E81-F81)/'At a Glance'!$S$9</f>
        <v>-14363.941316868893</v>
      </c>
      <c r="M81" s="71">
        <f>K81*'At a Glance'!$S$7</f>
        <v>1121850</v>
      </c>
      <c r="N81" s="66">
        <f t="shared" si="9"/>
        <v>1.5358290060253317</v>
      </c>
    </row>
    <row r="82" spans="1:14">
      <c r="A82" s="43" t="s">
        <v>139</v>
      </c>
      <c r="B82" s="43" t="s">
        <v>52</v>
      </c>
      <c r="C82" s="43" t="s">
        <v>135</v>
      </c>
      <c r="D82" s="32">
        <v>0</v>
      </c>
      <c r="E82" s="85">
        <v>4093051.1057196846</v>
      </c>
      <c r="F82" s="32">
        <v>975000</v>
      </c>
      <c r="G82" s="20">
        <f t="shared" si="7"/>
        <v>0.23820860644459629</v>
      </c>
      <c r="H82" s="14">
        <f>'At a Glance'!$S$8/'At a Glance'!$S$7</f>
        <v>0.7407407407407407</v>
      </c>
      <c r="I82" s="32">
        <v>4000000</v>
      </c>
      <c r="J82" s="20">
        <f t="shared" si="8"/>
        <v>-0.75624999999999998</v>
      </c>
      <c r="K82" s="27">
        <f>F82/'At a Glance'!$S$8</f>
        <v>48750</v>
      </c>
      <c r="L82" s="32">
        <f>(E82-F82)/'At a Glance'!$S$9</f>
        <v>445435.87224566925</v>
      </c>
      <c r="M82" s="71">
        <f>K82*'At a Glance'!$S$7</f>
        <v>1316250</v>
      </c>
      <c r="N82" s="66">
        <f t="shared" si="9"/>
        <v>0.32158161870020496</v>
      </c>
    </row>
    <row r="83" spans="1:14">
      <c r="A83" s="43" t="s">
        <v>139</v>
      </c>
      <c r="B83" s="43" t="s">
        <v>53</v>
      </c>
      <c r="C83" s="43" t="s">
        <v>136</v>
      </c>
      <c r="D83" s="32">
        <v>0</v>
      </c>
      <c r="E83" s="85">
        <v>1312336.215113064</v>
      </c>
      <c r="F83" s="32">
        <v>915000</v>
      </c>
      <c r="G83" s="20">
        <f t="shared" si="7"/>
        <v>0.69722986340140614</v>
      </c>
      <c r="H83" s="14">
        <f>'At a Glance'!$S$8/'At a Glance'!$S$7</f>
        <v>0.7407407407407407</v>
      </c>
      <c r="I83" s="32">
        <v>889000</v>
      </c>
      <c r="J83" s="20">
        <f t="shared" si="8"/>
        <v>2.9246344206974129E-2</v>
      </c>
      <c r="K83" s="27">
        <f>F83/'At a Glance'!$S$8</f>
        <v>45750</v>
      </c>
      <c r="L83" s="32">
        <f>(E83-F83)/'At a Glance'!$S$9</f>
        <v>56762.316444723438</v>
      </c>
      <c r="M83" s="71">
        <f>K83*'At a Glance'!$S$7</f>
        <v>1235250</v>
      </c>
      <c r="N83" s="66">
        <f t="shared" si="9"/>
        <v>0.94126031559189827</v>
      </c>
    </row>
    <row r="84" spans="1:14">
      <c r="A84" s="43" t="s">
        <v>139</v>
      </c>
      <c r="B84" s="43" t="s">
        <v>114</v>
      </c>
      <c r="C84" s="43" t="s">
        <v>115</v>
      </c>
      <c r="D84" s="32">
        <v>0</v>
      </c>
      <c r="E84" s="85">
        <v>489447.14628252626</v>
      </c>
      <c r="F84" s="32">
        <v>380000</v>
      </c>
      <c r="G84" s="20">
        <f t="shared" si="7"/>
        <v>0.77638617956238021</v>
      </c>
      <c r="H84" s="14">
        <f>'At a Glance'!$S$8/'At a Glance'!$S$7</f>
        <v>0.7407407407407407</v>
      </c>
      <c r="I84" s="32">
        <v>200000</v>
      </c>
      <c r="J84" s="20">
        <f t="shared" si="8"/>
        <v>0.9</v>
      </c>
      <c r="K84" s="27">
        <f>F84/'At a Glance'!$S$8</f>
        <v>19000</v>
      </c>
      <c r="L84" s="32">
        <f>(E84-F84)/'At a Glance'!$S$9</f>
        <v>15635.306611789465</v>
      </c>
      <c r="M84" s="71">
        <f>K84*'At a Glance'!$S$7</f>
        <v>513000</v>
      </c>
      <c r="N84" s="66">
        <f t="shared" si="9"/>
        <v>1.0481213424092133</v>
      </c>
    </row>
    <row r="85" spans="1:14">
      <c r="A85" s="43" t="s">
        <v>139</v>
      </c>
      <c r="B85" s="43" t="s">
        <v>54</v>
      </c>
      <c r="C85" s="43" t="s">
        <v>154</v>
      </c>
      <c r="D85" s="32">
        <v>0</v>
      </c>
      <c r="E85" s="85">
        <v>530745.13712733227</v>
      </c>
      <c r="F85" s="32">
        <v>301000</v>
      </c>
      <c r="G85" s="20">
        <f t="shared" si="7"/>
        <v>0.5671271933439993</v>
      </c>
      <c r="H85" s="14">
        <f>'At a Glance'!$S$8/'At a Glance'!$S$7</f>
        <v>0.7407407407407407</v>
      </c>
      <c r="I85" s="32">
        <v>350008</v>
      </c>
      <c r="J85" s="20">
        <f t="shared" si="8"/>
        <v>-0.14001965669356128</v>
      </c>
      <c r="K85" s="27">
        <f>F85/'At a Glance'!$S$8</f>
        <v>15050</v>
      </c>
      <c r="L85" s="32">
        <f>(E85-F85)/'At a Glance'!$S$9</f>
        <v>32820.733875333179</v>
      </c>
      <c r="M85" s="71">
        <f>K85*'At a Glance'!$S$7</f>
        <v>406350</v>
      </c>
      <c r="N85" s="66">
        <f t="shared" si="9"/>
        <v>0.76562171101439913</v>
      </c>
    </row>
  </sheetData>
  <autoFilter ref="A2:L85"/>
  <sortState ref="A3:L78">
    <sortCondition ref="A2"/>
  </sortState>
  <conditionalFormatting sqref="G3:G26 G47:G51 G53:G85 G28:G45">
    <cfRule type="cellIs" dxfId="39" priority="29" operator="lessThan">
      <formula>$H$3</formula>
    </cfRule>
    <cfRule type="cellIs" dxfId="38" priority="30" operator="greaterThan">
      <formula>$H$3</formula>
    </cfRule>
  </conditionalFormatting>
  <conditionalFormatting sqref="J3:J26 J47:J51 J53:J85 J28:J45">
    <cfRule type="cellIs" dxfId="37" priority="27" operator="lessThan">
      <formula>0</formula>
    </cfRule>
    <cfRule type="cellIs" dxfId="36" priority="28" operator="greaterThan">
      <formula>0</formula>
    </cfRule>
  </conditionalFormatting>
  <conditionalFormatting sqref="K53:K85 K3:K51">
    <cfRule type="cellIs" dxfId="35" priority="25" operator="lessThan">
      <formula>$L3</formula>
    </cfRule>
    <cfRule type="cellIs" dxfId="34" priority="26" operator="greaterThan">
      <formula>$L3</formula>
    </cfRule>
  </conditionalFormatting>
  <conditionalFormatting sqref="G46">
    <cfRule type="cellIs" dxfId="33" priority="17" operator="lessThan">
      <formula>$H$3</formula>
    </cfRule>
    <cfRule type="cellIs" dxfId="32" priority="18" operator="greaterThan">
      <formula>$H$3</formula>
    </cfRule>
  </conditionalFormatting>
  <conditionalFormatting sqref="J46">
    <cfRule type="cellIs" dxfId="31" priority="15" operator="lessThan">
      <formula>0</formula>
    </cfRule>
    <cfRule type="cellIs" dxfId="30" priority="16" operator="greaterThan">
      <formula>0</formula>
    </cfRule>
  </conditionalFormatting>
  <conditionalFormatting sqref="G27">
    <cfRule type="cellIs" dxfId="29" priority="11" operator="lessThan">
      <formula>$H$3</formula>
    </cfRule>
    <cfRule type="cellIs" dxfId="28" priority="12" operator="greaterThan">
      <formula>$H$3</formula>
    </cfRule>
  </conditionalFormatting>
  <conditionalFormatting sqref="J27">
    <cfRule type="cellIs" dxfId="27" priority="9" operator="lessThan">
      <formula>0</formula>
    </cfRule>
    <cfRule type="cellIs" dxfId="26" priority="10" operator="greaterThan">
      <formula>0</formula>
    </cfRule>
  </conditionalFormatting>
  <conditionalFormatting sqref="G52">
    <cfRule type="cellIs" dxfId="25" priority="5" operator="lessThan">
      <formula>$H$3</formula>
    </cfRule>
    <cfRule type="cellIs" dxfId="24" priority="6" operator="greaterThan">
      <formula>$H$3</formula>
    </cfRule>
  </conditionalFormatting>
  <conditionalFormatting sqref="J52">
    <cfRule type="cellIs" dxfId="23" priority="3" operator="lessThan">
      <formula>0</formula>
    </cfRule>
    <cfRule type="cellIs" dxfId="22" priority="4" operator="greaterThan">
      <formula>0</formula>
    </cfRule>
  </conditionalFormatting>
  <conditionalFormatting sqref="K52">
    <cfRule type="cellIs" dxfId="21" priority="1" operator="lessThan">
      <formula>$L52</formula>
    </cfRule>
    <cfRule type="cellIs" dxfId="20" priority="2" operator="greaterThan">
      <formula>$L52</formula>
    </cfRule>
  </conditionalFormatting>
  <hyperlinks>
    <hyperlink ref="A1" location="'At a Glance'!A1" display="At a Glance"/>
  </hyperlink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Q85"/>
  <sheetViews>
    <sheetView zoomScale="91" zoomScaleNormal="91" workbookViewId="0">
      <pane xSplit="4" ySplit="2" topLeftCell="E55" activePane="bottomRight" state="frozen"/>
      <selection pane="topRight" activeCell="E1" sqref="E1"/>
      <selection pane="bottomLeft" activeCell="A3" sqref="A3"/>
      <selection pane="bottomRight" activeCell="A66" sqref="A66:XFD66"/>
    </sheetView>
  </sheetViews>
  <sheetFormatPr defaultRowHeight="12.75"/>
  <cols>
    <col min="1" max="1" width="9.140625" style="2" customWidth="1"/>
    <col min="2" max="2" width="11.140625" style="2" bestFit="1" customWidth="1"/>
    <col min="3" max="3" width="30.5703125" style="1" bestFit="1" customWidth="1"/>
    <col min="4" max="4" width="32.85546875" style="1" bestFit="1" customWidth="1"/>
    <col min="5" max="5" width="16.85546875" style="1" customWidth="1"/>
    <col min="6" max="6" width="17" style="2" bestFit="1" customWidth="1"/>
    <col min="7" max="8" width="14.28515625" style="1" customWidth="1"/>
    <col min="9" max="9" width="17.7109375" style="1" customWidth="1"/>
    <col min="10" max="10" width="17.7109375" style="1" bestFit="1" customWidth="1"/>
    <col min="11" max="11" width="11.7109375" style="17" bestFit="1" customWidth="1"/>
    <col min="12" max="12" width="13.7109375" style="1" customWidth="1"/>
    <col min="13" max="13" width="14.42578125" style="17" bestFit="1" customWidth="1"/>
    <col min="14" max="15" width="14.42578125" style="1" bestFit="1" customWidth="1"/>
    <col min="16" max="16" width="15.140625" style="1" bestFit="1" customWidth="1"/>
    <col min="17" max="17" width="18.42578125" style="1" customWidth="1"/>
    <col min="18" max="16384" width="9.140625" style="1"/>
  </cols>
  <sheetData>
    <row r="1" spans="1:17">
      <c r="A1" s="11" t="s">
        <v>31</v>
      </c>
      <c r="G1" s="33"/>
      <c r="H1" s="33"/>
      <c r="I1" s="33"/>
    </row>
    <row r="2" spans="1:17" s="2" customFormat="1" ht="25.5">
      <c r="A2" s="3" t="s">
        <v>2</v>
      </c>
      <c r="B2" s="3" t="s">
        <v>0</v>
      </c>
      <c r="C2" s="3" t="s">
        <v>1</v>
      </c>
      <c r="D2" s="3" t="s">
        <v>236</v>
      </c>
      <c r="E2" s="4" t="s">
        <v>95</v>
      </c>
      <c r="F2" s="3" t="s">
        <v>4</v>
      </c>
      <c r="G2" s="3" t="s">
        <v>3</v>
      </c>
      <c r="H2" s="4" t="s">
        <v>230</v>
      </c>
      <c r="I2" s="4" t="s">
        <v>231</v>
      </c>
      <c r="J2" s="3" t="s">
        <v>26</v>
      </c>
      <c r="K2" s="3" t="s">
        <v>5</v>
      </c>
      <c r="L2" s="3" t="s">
        <v>113</v>
      </c>
      <c r="M2" s="3" t="s">
        <v>65</v>
      </c>
      <c r="N2" s="3" t="s">
        <v>63</v>
      </c>
      <c r="O2" s="3" t="s">
        <v>64</v>
      </c>
      <c r="P2" s="4" t="s">
        <v>325</v>
      </c>
      <c r="Q2" s="3" t="s">
        <v>326</v>
      </c>
    </row>
    <row r="3" spans="1:17">
      <c r="A3" s="43" t="s">
        <v>27</v>
      </c>
      <c r="B3" s="43" t="s">
        <v>146</v>
      </c>
      <c r="C3" s="43" t="s">
        <v>148</v>
      </c>
      <c r="D3" s="43" t="s">
        <v>237</v>
      </c>
      <c r="E3" s="6">
        <f>Secondary!D3+'Scratch Card'!D3</f>
        <v>90597</v>
      </c>
      <c r="F3" s="32">
        <f>Secondary!E3+'Scratch Card'!E3</f>
        <v>2565171.3638051385</v>
      </c>
      <c r="G3" s="6">
        <f>Secondary!F3+'Scratch Card'!F3</f>
        <v>1762890</v>
      </c>
      <c r="H3" s="32">
        <f>VLOOKUP(B3,'DTR Calculation'!$B:$H,7,0)</f>
        <v>236900.5</v>
      </c>
      <c r="I3" s="32">
        <f>G3+H3</f>
        <v>1999790.5</v>
      </c>
      <c r="J3" s="62">
        <f>I3/F3</f>
        <v>0.77959333564114774</v>
      </c>
      <c r="K3" s="59">
        <f>'At a Glance'!$S$8/'At a Glance'!$S$7</f>
        <v>0.7407407407407407</v>
      </c>
      <c r="L3" s="6">
        <f>Secondary!I3+'Scratch Card'!I3</f>
        <v>1770572</v>
      </c>
      <c r="M3" s="20">
        <f t="shared" ref="M3:M70" si="0">(G3-L3)/L3</f>
        <v>-4.3387108798738491E-3</v>
      </c>
      <c r="N3" s="27">
        <f>I3/'At a Glance'!$S$8</f>
        <v>99989.524999999994</v>
      </c>
      <c r="O3" s="6">
        <f>(F3-I3)/'At a Glance'!$S$9</f>
        <v>80768.694829305503</v>
      </c>
      <c r="P3" s="32">
        <f>N3*'At a Glance'!$S$7</f>
        <v>2699717.1749999998</v>
      </c>
      <c r="Q3" s="14">
        <f>P3/F3</f>
        <v>1.0524510031155494</v>
      </c>
    </row>
    <row r="4" spans="1:17">
      <c r="A4" s="43" t="s">
        <v>27</v>
      </c>
      <c r="B4" s="43" t="s">
        <v>323</v>
      </c>
      <c r="C4" s="43" t="s">
        <v>324</v>
      </c>
      <c r="D4" s="43" t="s">
        <v>237</v>
      </c>
      <c r="E4" s="32">
        <f>Secondary!D4+'Scratch Card'!D4</f>
        <v>246364</v>
      </c>
      <c r="F4" s="32">
        <f>Secondary!E4+'Scratch Card'!E4</f>
        <v>7340838.4635539614</v>
      </c>
      <c r="G4" s="32">
        <f>Secondary!F4+'Scratch Card'!F4</f>
        <v>5280053</v>
      </c>
      <c r="H4" s="32">
        <f>VLOOKUP(B4,'DTR Calculation'!$B:$H,7,0)</f>
        <v>600966.5</v>
      </c>
      <c r="I4" s="32">
        <f t="shared" ref="I4:I71" si="1">G4+H4</f>
        <v>5881019.5</v>
      </c>
      <c r="J4" s="62">
        <f t="shared" ref="J4:J71" si="2">I4/F4</f>
        <v>0.80113729912438214</v>
      </c>
      <c r="K4" s="59">
        <f>'At a Glance'!$S$8/'At a Glance'!$S$7</f>
        <v>0.7407407407407407</v>
      </c>
      <c r="L4" s="32">
        <f>Secondary!I4+'Scratch Card'!I4</f>
        <v>4856784</v>
      </c>
      <c r="M4" s="20">
        <f t="shared" si="0"/>
        <v>8.715005649829187E-2</v>
      </c>
      <c r="N4" s="27">
        <f>I4/'At a Glance'!$S$8</f>
        <v>294050.97499999998</v>
      </c>
      <c r="O4" s="32">
        <f>(F4-I4)/'At a Glance'!$S$9</f>
        <v>208545.56622199449</v>
      </c>
      <c r="P4" s="32">
        <f>N4*'At a Glance'!$S$7</f>
        <v>7939376.3249999993</v>
      </c>
      <c r="Q4" s="14">
        <f t="shared" ref="Q4:Q70" si="3">P4/F4</f>
        <v>1.0815353538179158</v>
      </c>
    </row>
    <row r="5" spans="1:17">
      <c r="A5" s="43" t="s">
        <v>27</v>
      </c>
      <c r="B5" s="43" t="s">
        <v>32</v>
      </c>
      <c r="C5" s="43" t="s">
        <v>33</v>
      </c>
      <c r="D5" s="43" t="s">
        <v>238</v>
      </c>
      <c r="E5" s="32">
        <f>Secondary!D5+'Scratch Card'!D5</f>
        <v>25404</v>
      </c>
      <c r="F5" s="32">
        <f>Secondary!E5+'Scratch Card'!E5</f>
        <v>2293471.2445373167</v>
      </c>
      <c r="G5" s="32">
        <f>Secondary!F5+'Scratch Card'!F5</f>
        <v>1565491</v>
      </c>
      <c r="H5" s="32">
        <f>VLOOKUP(B5,'DTR Calculation'!$B:$H,7,0)</f>
        <v>201195.99999999953</v>
      </c>
      <c r="I5" s="32">
        <f t="shared" si="1"/>
        <v>1766686.9999999995</v>
      </c>
      <c r="J5" s="62">
        <f t="shared" si="2"/>
        <v>0.77031138027475454</v>
      </c>
      <c r="K5" s="59">
        <f>'At a Glance'!$S$8/'At a Glance'!$S$7</f>
        <v>0.7407407407407407</v>
      </c>
      <c r="L5" s="32">
        <f>Secondary!I5+'Scratch Card'!I5</f>
        <v>1560218</v>
      </c>
      <c r="M5" s="20">
        <f t="shared" si="0"/>
        <v>3.3796559198778632E-3</v>
      </c>
      <c r="N5" s="27">
        <f>I5/'At a Glance'!$S$8</f>
        <v>88334.349999999977</v>
      </c>
      <c r="O5" s="32">
        <f>(F5-I5)/'At a Glance'!$S$9</f>
        <v>75254.892076759599</v>
      </c>
      <c r="P5" s="32">
        <f>N5*'At a Glance'!$S$7</f>
        <v>2385027.4499999993</v>
      </c>
      <c r="Q5" s="14">
        <f t="shared" si="3"/>
        <v>1.0399203633709186</v>
      </c>
    </row>
    <row r="6" spans="1:17">
      <c r="A6" s="43" t="s">
        <v>27</v>
      </c>
      <c r="B6" s="43" t="s">
        <v>34</v>
      </c>
      <c r="C6" s="43" t="s">
        <v>35</v>
      </c>
      <c r="D6" s="43" t="s">
        <v>239</v>
      </c>
      <c r="E6" s="32">
        <f>Secondary!D6+'Scratch Card'!D6</f>
        <v>200200</v>
      </c>
      <c r="F6" s="32">
        <f>Secondary!E6+'Scratch Card'!E6</f>
        <v>11100514.460830802</v>
      </c>
      <c r="G6" s="32">
        <f>Secondary!F6+'Scratch Card'!F6</f>
        <v>6314878</v>
      </c>
      <c r="H6" s="32">
        <f>VLOOKUP(B6,'DTR Calculation'!$B:$H,7,0)</f>
        <v>668849.9000000013</v>
      </c>
      <c r="I6" s="32">
        <f t="shared" si="1"/>
        <v>6983727.9000000013</v>
      </c>
      <c r="J6" s="62">
        <f t="shared" si="2"/>
        <v>0.62913551661436362</v>
      </c>
      <c r="K6" s="59">
        <f>'At a Glance'!$S$8/'At a Glance'!$S$7</f>
        <v>0.7407407407407407</v>
      </c>
      <c r="L6" s="32">
        <f>Secondary!I6+'Scratch Card'!I6</f>
        <v>7039168</v>
      </c>
      <c r="M6" s="20">
        <f t="shared" si="0"/>
        <v>-0.10289426250375044</v>
      </c>
      <c r="N6" s="27">
        <f>I6/'At a Glance'!$S$8</f>
        <v>349186.39500000008</v>
      </c>
      <c r="O6" s="32">
        <f>(F6-I6)/'At a Glance'!$S$9</f>
        <v>588112.36583297153</v>
      </c>
      <c r="P6" s="32">
        <f>N6*'At a Glance'!$S$7</f>
        <v>9428032.6650000028</v>
      </c>
      <c r="Q6" s="14">
        <f t="shared" si="3"/>
        <v>0.84933294742939103</v>
      </c>
    </row>
    <row r="7" spans="1:17">
      <c r="A7" s="43" t="s">
        <v>27</v>
      </c>
      <c r="B7" s="43" t="s">
        <v>110</v>
      </c>
      <c r="C7" s="43" t="s">
        <v>111</v>
      </c>
      <c r="D7" s="43" t="s">
        <v>239</v>
      </c>
      <c r="E7" s="32">
        <f>Secondary!D7+'Scratch Card'!D7</f>
        <v>38449</v>
      </c>
      <c r="F7" s="32">
        <f>Secondary!E7+'Scratch Card'!E7</f>
        <v>3266017.8605944496</v>
      </c>
      <c r="G7" s="32">
        <f>Secondary!F7+'Scratch Card'!F7</f>
        <v>2128312</v>
      </c>
      <c r="H7" s="32">
        <f>VLOOKUP(B7,'DTR Calculation'!$B:$H,7,0)</f>
        <v>251102.29999999981</v>
      </c>
      <c r="I7" s="32">
        <f t="shared" si="1"/>
        <v>2379414.2999999998</v>
      </c>
      <c r="J7" s="62">
        <f t="shared" si="2"/>
        <v>0.72853683034266126</v>
      </c>
      <c r="K7" s="59">
        <f>'At a Glance'!$S$8/'At a Glance'!$S$7</f>
        <v>0.7407407407407407</v>
      </c>
      <c r="L7" s="32">
        <f>Secondary!I7+'Scratch Card'!I7</f>
        <v>2035472</v>
      </c>
      <c r="M7" s="20">
        <f t="shared" si="0"/>
        <v>4.5611042549344817E-2</v>
      </c>
      <c r="N7" s="27">
        <f>I7/'At a Glance'!$S$8</f>
        <v>118970.715</v>
      </c>
      <c r="O7" s="32">
        <f>(F7-I7)/'At a Glance'!$S$9</f>
        <v>126657.65151349282</v>
      </c>
      <c r="P7" s="32">
        <f>N7*'At a Glance'!$S$7</f>
        <v>3212209.3049999997</v>
      </c>
      <c r="Q7" s="14">
        <f t="shared" si="3"/>
        <v>0.98352472096259258</v>
      </c>
    </row>
    <row r="8" spans="1:17">
      <c r="A8" s="43" t="s">
        <v>27</v>
      </c>
      <c r="B8" s="43" t="s">
        <v>156</v>
      </c>
      <c r="C8" s="43" t="s">
        <v>157</v>
      </c>
      <c r="D8" s="43" t="s">
        <v>238</v>
      </c>
      <c r="E8" s="32">
        <f>Secondary!D8+'Scratch Card'!D8</f>
        <v>99090</v>
      </c>
      <c r="F8" s="32">
        <f>Secondary!E8+'Scratch Card'!E8</f>
        <v>5999312.1513204398</v>
      </c>
      <c r="G8" s="32">
        <f>Secondary!F8+'Scratch Card'!F8</f>
        <v>4223916</v>
      </c>
      <c r="H8" s="32">
        <f>VLOOKUP(B8,'DTR Calculation'!$B:$H,7,0)</f>
        <v>443837.19999999786</v>
      </c>
      <c r="I8" s="32">
        <f t="shared" si="1"/>
        <v>4667753.1999999974</v>
      </c>
      <c r="J8" s="62">
        <f t="shared" si="2"/>
        <v>0.77804806322215314</v>
      </c>
      <c r="K8" s="59">
        <f>'At a Glance'!$S$8/'At a Glance'!$S$7</f>
        <v>0.7407407407407407</v>
      </c>
      <c r="L8" s="32">
        <f>Secondary!I8+'Scratch Card'!I8</f>
        <v>3867870</v>
      </c>
      <c r="M8" s="20">
        <f t="shared" si="0"/>
        <v>9.2052214784881597E-2</v>
      </c>
      <c r="N8" s="27">
        <f>I8/'At a Glance'!$S$8</f>
        <v>233387.65999999986</v>
      </c>
      <c r="O8" s="32">
        <f>(F8-I8)/'At a Glance'!$S$9</f>
        <v>190222.70733149178</v>
      </c>
      <c r="P8" s="32">
        <f>N8*'At a Glance'!$S$7</f>
        <v>6301466.8199999966</v>
      </c>
      <c r="Q8" s="14">
        <f t="shared" si="3"/>
        <v>1.0503648853499068</v>
      </c>
    </row>
    <row r="9" spans="1:17">
      <c r="A9" s="43" t="s">
        <v>27</v>
      </c>
      <c r="B9" s="43" t="s">
        <v>162</v>
      </c>
      <c r="C9" s="43" t="s">
        <v>163</v>
      </c>
      <c r="D9" s="43" t="s">
        <v>240</v>
      </c>
      <c r="E9" s="32">
        <f>Secondary!D9+'Scratch Card'!D9</f>
        <v>713995</v>
      </c>
      <c r="F9" s="32">
        <f>Secondary!E9+'Scratch Card'!E9</f>
        <v>23536949.710202649</v>
      </c>
      <c r="G9" s="32">
        <f>Secondary!F9+'Scratch Card'!F9</f>
        <v>16967924</v>
      </c>
      <c r="H9" s="32">
        <f>VLOOKUP(B9,'DTR Calculation'!$B:$H,7,0)</f>
        <v>1596320.4000000032</v>
      </c>
      <c r="I9" s="32">
        <f t="shared" si="1"/>
        <v>18564244.400000002</v>
      </c>
      <c r="J9" s="62">
        <f t="shared" si="2"/>
        <v>0.78872770807480164</v>
      </c>
      <c r="K9" s="59">
        <f>'At a Glance'!$S$8/'At a Glance'!$S$7</f>
        <v>0.7407407407407407</v>
      </c>
      <c r="L9" s="32">
        <f>Secondary!I9+'Scratch Card'!I9</f>
        <v>17214540</v>
      </c>
      <c r="M9" s="20">
        <f t="shared" si="0"/>
        <v>-1.4326029042890487E-2</v>
      </c>
      <c r="N9" s="27">
        <f>I9/'At a Glance'!$S$8</f>
        <v>928212.22000000009</v>
      </c>
      <c r="O9" s="32">
        <f>(F9-I9)/'At a Glance'!$S$9</f>
        <v>710386.47288609238</v>
      </c>
      <c r="P9" s="32">
        <f>N9*'At a Glance'!$S$7</f>
        <v>25061729.940000001</v>
      </c>
      <c r="Q9" s="14">
        <f t="shared" si="3"/>
        <v>1.0647824059009821</v>
      </c>
    </row>
    <row r="10" spans="1:17">
      <c r="A10" s="43" t="s">
        <v>27</v>
      </c>
      <c r="B10" s="43" t="s">
        <v>226</v>
      </c>
      <c r="C10" s="43" t="s">
        <v>227</v>
      </c>
      <c r="D10" s="43" t="s">
        <v>241</v>
      </c>
      <c r="E10" s="32">
        <f>Secondary!D10+'Scratch Card'!D10</f>
        <v>224997</v>
      </c>
      <c r="F10" s="32">
        <f>Secondary!E10+'Scratch Card'!E10</f>
        <v>11659919.635578185</v>
      </c>
      <c r="G10" s="32">
        <f>Secondary!F10+'Scratch Card'!F10</f>
        <v>7482510</v>
      </c>
      <c r="H10" s="32">
        <f>VLOOKUP(B10,'DTR Calculation'!$B:$H,7,0)</f>
        <v>792614.70000000065</v>
      </c>
      <c r="I10" s="32">
        <f t="shared" si="1"/>
        <v>8275124.7000000011</v>
      </c>
      <c r="J10" s="62">
        <f t="shared" si="2"/>
        <v>0.70970683835160575</v>
      </c>
      <c r="K10" s="59">
        <f>'At a Glance'!$S$8/'At a Glance'!$S$7</f>
        <v>0.7407407407407407</v>
      </c>
      <c r="L10" s="32">
        <f>Secondary!I10+'Scratch Card'!I10</f>
        <v>7429408</v>
      </c>
      <c r="M10" s="20">
        <f t="shared" si="0"/>
        <v>7.1475412307413994E-3</v>
      </c>
      <c r="N10" s="27">
        <f>I10/'At a Glance'!$S$8</f>
        <v>413756.23500000004</v>
      </c>
      <c r="O10" s="32">
        <f>(F10-I10)/'At a Glance'!$S$9</f>
        <v>483542.13365402631</v>
      </c>
      <c r="P10" s="32">
        <f>N10*'At a Glance'!$S$7</f>
        <v>11171418.345000001</v>
      </c>
      <c r="Q10" s="14">
        <f t="shared" si="3"/>
        <v>0.95810423177466775</v>
      </c>
    </row>
    <row r="11" spans="1:17">
      <c r="A11" s="43" t="s">
        <v>27</v>
      </c>
      <c r="B11" s="43" t="s">
        <v>173</v>
      </c>
      <c r="C11" s="43" t="s">
        <v>174</v>
      </c>
      <c r="D11" s="43" t="s">
        <v>242</v>
      </c>
      <c r="E11" s="32">
        <f>Secondary!D11+'Scratch Card'!D11</f>
        <v>141335</v>
      </c>
      <c r="F11" s="32">
        <f>Secondary!E11+'Scratch Card'!E11</f>
        <v>9084313.206042625</v>
      </c>
      <c r="G11" s="32">
        <f>Secondary!F11+'Scratch Card'!F11</f>
        <v>5720569</v>
      </c>
      <c r="H11" s="32">
        <f>VLOOKUP(B11,'DTR Calculation'!$B:$H,7,0)</f>
        <v>784164.80000000168</v>
      </c>
      <c r="I11" s="32">
        <f t="shared" si="1"/>
        <v>6504733.8000000017</v>
      </c>
      <c r="J11" s="62">
        <f t="shared" si="2"/>
        <v>0.71604023908744574</v>
      </c>
      <c r="K11" s="59">
        <f>'At a Glance'!$S$8/'At a Glance'!$S$7</f>
        <v>0.7407407407407407</v>
      </c>
      <c r="L11" s="32">
        <f>Secondary!I11+'Scratch Card'!I11</f>
        <v>5586770</v>
      </c>
      <c r="M11" s="20">
        <f t="shared" si="0"/>
        <v>2.3949258695095735E-2</v>
      </c>
      <c r="N11" s="27">
        <f>I11/'At a Glance'!$S$8</f>
        <v>325236.69000000006</v>
      </c>
      <c r="O11" s="32">
        <f>(F11-I11)/'At a Glance'!$S$9</f>
        <v>368511.34372037475</v>
      </c>
      <c r="P11" s="32">
        <f>N11*'At a Glance'!$S$7</f>
        <v>8781390.6300000008</v>
      </c>
      <c r="Q11" s="14">
        <f t="shared" si="3"/>
        <v>0.96665432276805152</v>
      </c>
    </row>
    <row r="12" spans="1:17">
      <c r="A12" s="43" t="s">
        <v>27</v>
      </c>
      <c r="B12" s="43" t="s">
        <v>36</v>
      </c>
      <c r="C12" s="43" t="s">
        <v>37</v>
      </c>
      <c r="D12" s="43" t="s">
        <v>243</v>
      </c>
      <c r="E12" s="32">
        <f>Secondary!D12+'Scratch Card'!D12</f>
        <v>222780</v>
      </c>
      <c r="F12" s="32">
        <f>Secondary!E12+'Scratch Card'!E12</f>
        <v>9580106.0567555763</v>
      </c>
      <c r="G12" s="32">
        <f>Secondary!F12+'Scratch Card'!F12</f>
        <v>6508650</v>
      </c>
      <c r="H12" s="32">
        <f>VLOOKUP(B12,'DTR Calculation'!$B:$H,7,0)</f>
        <v>640454.30000000307</v>
      </c>
      <c r="I12" s="32">
        <f t="shared" si="1"/>
        <v>7149104.3000000026</v>
      </c>
      <c r="J12" s="62">
        <f t="shared" si="2"/>
        <v>0.74624479704571633</v>
      </c>
      <c r="K12" s="59">
        <f>'At a Glance'!$S$8/'At a Glance'!$S$7</f>
        <v>0.7407407407407407</v>
      </c>
      <c r="L12" s="32">
        <f>Secondary!I12+'Scratch Card'!I12</f>
        <v>6230072</v>
      </c>
      <c r="M12" s="20">
        <f t="shared" si="0"/>
        <v>4.4715053052356374E-2</v>
      </c>
      <c r="N12" s="27">
        <f>I12/'At a Glance'!$S$8</f>
        <v>357455.21500000014</v>
      </c>
      <c r="O12" s="32">
        <f>(F12-I12)/'At a Glance'!$S$9</f>
        <v>347285.96525079623</v>
      </c>
      <c r="P12" s="32">
        <f>N12*'At a Glance'!$S$7</f>
        <v>9651290.8050000034</v>
      </c>
      <c r="Q12" s="14">
        <f t="shared" si="3"/>
        <v>1.007430476011717</v>
      </c>
    </row>
    <row r="13" spans="1:17">
      <c r="A13" s="43" t="s">
        <v>27</v>
      </c>
      <c r="B13" s="43" t="s">
        <v>194</v>
      </c>
      <c r="C13" s="43" t="s">
        <v>195</v>
      </c>
      <c r="D13" s="43" t="s">
        <v>244</v>
      </c>
      <c r="E13" s="32">
        <f>Secondary!D13+'Scratch Card'!D13</f>
        <v>177628</v>
      </c>
      <c r="F13" s="32">
        <f>Secondary!E13+'Scratch Card'!E13</f>
        <v>10407387.932880159</v>
      </c>
      <c r="G13" s="32">
        <f>Secondary!F13+'Scratch Card'!F13</f>
        <v>6735942</v>
      </c>
      <c r="H13" s="32">
        <f>VLOOKUP(B13,'DTR Calculation'!$B:$H,7,0)</f>
        <v>763348.89999999758</v>
      </c>
      <c r="I13" s="32">
        <f t="shared" si="1"/>
        <v>7499290.8999999976</v>
      </c>
      <c r="J13" s="62">
        <f t="shared" si="2"/>
        <v>0.7205737835818935</v>
      </c>
      <c r="K13" s="59">
        <f>'At a Glance'!$S$8/'At a Glance'!$S$7</f>
        <v>0.7407407407407407</v>
      </c>
      <c r="L13" s="32">
        <f>Secondary!I13+'Scratch Card'!I13</f>
        <v>6251266</v>
      </c>
      <c r="M13" s="20">
        <f t="shared" si="0"/>
        <v>7.7532455025909955E-2</v>
      </c>
      <c r="N13" s="27">
        <f>I13/'At a Glance'!$S$8</f>
        <v>374964.54499999987</v>
      </c>
      <c r="O13" s="32">
        <f>(F13-I13)/'At a Glance'!$S$9</f>
        <v>415442.43326859456</v>
      </c>
      <c r="P13" s="32">
        <f>N13*'At a Glance'!$S$7</f>
        <v>10124042.714999996</v>
      </c>
      <c r="Q13" s="14">
        <f t="shared" si="3"/>
        <v>0.97277460783555614</v>
      </c>
    </row>
    <row r="14" spans="1:17">
      <c r="A14" s="43" t="s">
        <v>27</v>
      </c>
      <c r="B14" s="43" t="s">
        <v>38</v>
      </c>
      <c r="C14" s="43" t="s">
        <v>39</v>
      </c>
      <c r="D14" s="43" t="s">
        <v>245</v>
      </c>
      <c r="E14" s="32">
        <f>Secondary!D14+'Scratch Card'!D14</f>
        <v>201797</v>
      </c>
      <c r="F14" s="32">
        <f>Secondary!E14+'Scratch Card'!E14</f>
        <v>9565186.1012052372</v>
      </c>
      <c r="G14" s="32">
        <f>Secondary!F14+'Scratch Card'!F14</f>
        <v>6445987</v>
      </c>
      <c r="H14" s="32">
        <f>VLOOKUP(B14,'DTR Calculation'!$B:$H,7,0)</f>
        <v>610034.40000000107</v>
      </c>
      <c r="I14" s="32">
        <f t="shared" si="1"/>
        <v>7056021.4000000013</v>
      </c>
      <c r="J14" s="62">
        <f t="shared" si="2"/>
        <v>0.73767737766345443</v>
      </c>
      <c r="K14" s="59">
        <f>'At a Glance'!$S$8/'At a Glance'!$S$7</f>
        <v>0.7407407407407407</v>
      </c>
      <c r="L14" s="32">
        <f>Secondary!I14+'Scratch Card'!I14</f>
        <v>6727314</v>
      </c>
      <c r="M14" s="20">
        <f t="shared" si="0"/>
        <v>-4.1818621815482376E-2</v>
      </c>
      <c r="N14" s="27">
        <f>I14/'At a Glance'!$S$8</f>
        <v>352801.07000000007</v>
      </c>
      <c r="O14" s="32">
        <f>(F14-I14)/'At a Glance'!$S$9</f>
        <v>358452.10017217655</v>
      </c>
      <c r="P14" s="32">
        <f>N14*'At a Glance'!$S$7</f>
        <v>9525628.8900000025</v>
      </c>
      <c r="Q14" s="14">
        <f t="shared" si="3"/>
        <v>0.99586445984566363</v>
      </c>
    </row>
    <row r="15" spans="1:17">
      <c r="A15" s="43" t="s">
        <v>27</v>
      </c>
      <c r="B15" s="43" t="s">
        <v>88</v>
      </c>
      <c r="C15" s="43" t="s">
        <v>117</v>
      </c>
      <c r="D15" s="43" t="s">
        <v>246</v>
      </c>
      <c r="E15" s="32">
        <f>Secondary!D15+'Scratch Card'!D15</f>
        <v>97188</v>
      </c>
      <c r="F15" s="32">
        <f>Secondary!E15+'Scratch Card'!E15</f>
        <v>5524474.2961823205</v>
      </c>
      <c r="G15" s="32">
        <f>Secondary!F15+'Scratch Card'!F15</f>
        <v>3623783</v>
      </c>
      <c r="H15" s="32">
        <f>VLOOKUP(B15,'DTR Calculation'!$B:$H,7,0)</f>
        <v>467951.0999999973</v>
      </c>
      <c r="I15" s="32">
        <f t="shared" si="1"/>
        <v>4091734.0999999973</v>
      </c>
      <c r="J15" s="62">
        <f t="shared" si="2"/>
        <v>0.74065583087744369</v>
      </c>
      <c r="K15" s="59">
        <f>'At a Glance'!$S$8/'At a Glance'!$S$7</f>
        <v>0.7407407407407407</v>
      </c>
      <c r="L15" s="32">
        <f>Secondary!I15+'Scratch Card'!I15</f>
        <v>3372281</v>
      </c>
      <c r="M15" s="20">
        <f t="shared" si="0"/>
        <v>7.4579194319809056E-2</v>
      </c>
      <c r="N15" s="27">
        <f>I15/'At a Glance'!$S$8</f>
        <v>204586.70499999987</v>
      </c>
      <c r="O15" s="32">
        <f>(F15-I15)/'At a Glance'!$S$9</f>
        <v>204677.17088318901</v>
      </c>
      <c r="P15" s="32">
        <f>N15*'At a Glance'!$S$7</f>
        <v>5523841.0349999964</v>
      </c>
      <c r="Q15" s="14">
        <f t="shared" si="3"/>
        <v>0.99988537168454894</v>
      </c>
    </row>
    <row r="16" spans="1:17">
      <c r="A16" s="43" t="s">
        <v>137</v>
      </c>
      <c r="B16" s="43" t="s">
        <v>118</v>
      </c>
      <c r="C16" s="43" t="s">
        <v>119</v>
      </c>
      <c r="D16" s="43" t="s">
        <v>247</v>
      </c>
      <c r="E16" s="32">
        <f>Secondary!D16+'Scratch Card'!D16</f>
        <v>540711</v>
      </c>
      <c r="F16" s="32">
        <f>Secondary!E16+'Scratch Card'!E16</f>
        <v>27360174.957526751</v>
      </c>
      <c r="G16" s="32">
        <f>Secondary!F16+'Scratch Card'!F16</f>
        <v>18075115</v>
      </c>
      <c r="H16" s="32">
        <f>VLOOKUP(B16,'DTR Calculation'!$B:$H,7,0)</f>
        <v>1955928.3999999957</v>
      </c>
      <c r="I16" s="32">
        <f t="shared" si="1"/>
        <v>20031043.399999995</v>
      </c>
      <c r="J16" s="62">
        <f t="shared" si="2"/>
        <v>0.73212409756500763</v>
      </c>
      <c r="K16" s="59">
        <f>'At a Glance'!$S$8/'At a Glance'!$S$7</f>
        <v>0.7407407407407407</v>
      </c>
      <c r="L16" s="32">
        <f>Secondary!I16+'Scratch Card'!I16</f>
        <v>18033838</v>
      </c>
      <c r="M16" s="20">
        <f t="shared" si="0"/>
        <v>2.2888638569338372E-3</v>
      </c>
      <c r="N16" s="27">
        <f>I16/'At a Glance'!$S$8</f>
        <v>1001552.1699999997</v>
      </c>
      <c r="O16" s="32">
        <f>(F16-I16)/'At a Glance'!$S$9</f>
        <v>1047018.7939323938</v>
      </c>
      <c r="P16" s="32">
        <f>N16*'At a Glance'!$S$7</f>
        <v>27041908.589999992</v>
      </c>
      <c r="Q16" s="14">
        <f t="shared" si="3"/>
        <v>0.98836753171276037</v>
      </c>
    </row>
    <row r="17" spans="1:17">
      <c r="A17" s="43" t="s">
        <v>137</v>
      </c>
      <c r="B17" s="43" t="s">
        <v>120</v>
      </c>
      <c r="C17" s="43" t="s">
        <v>121</v>
      </c>
      <c r="D17" s="43" t="s">
        <v>248</v>
      </c>
      <c r="E17" s="32">
        <f>Secondary!D17+'Scratch Card'!D17</f>
        <v>196504</v>
      </c>
      <c r="F17" s="32">
        <f>Secondary!E17+'Scratch Card'!E17</f>
        <v>11694990.360772505</v>
      </c>
      <c r="G17" s="32">
        <f>Secondary!F17+'Scratch Card'!F17</f>
        <v>7721025</v>
      </c>
      <c r="H17" s="32">
        <f>VLOOKUP(B17,'DTR Calculation'!$B:$H,7,0)</f>
        <v>780745.59999999776</v>
      </c>
      <c r="I17" s="32">
        <f t="shared" si="1"/>
        <v>8501770.5999999978</v>
      </c>
      <c r="J17" s="62">
        <f t="shared" si="2"/>
        <v>0.72695832469573907</v>
      </c>
      <c r="K17" s="59">
        <f>'At a Glance'!$S$8/'At a Glance'!$S$7</f>
        <v>0.7407407407407407</v>
      </c>
      <c r="L17" s="32">
        <f>Secondary!I17+'Scratch Card'!I17</f>
        <v>7003381</v>
      </c>
      <c r="M17" s="20">
        <f t="shared" si="0"/>
        <v>0.10247107789794672</v>
      </c>
      <c r="N17" s="27">
        <f>I17/'At a Glance'!$S$8</f>
        <v>425088.52999999991</v>
      </c>
      <c r="O17" s="32">
        <f>(F17-I17)/'At a Glance'!$S$9</f>
        <v>456174.25153892965</v>
      </c>
      <c r="P17" s="32">
        <f>N17*'At a Glance'!$S$7</f>
        <v>11477390.309999997</v>
      </c>
      <c r="Q17" s="14">
        <f t="shared" si="3"/>
        <v>0.9813937383392477</v>
      </c>
    </row>
    <row r="18" spans="1:17">
      <c r="A18" s="43" t="s">
        <v>137</v>
      </c>
      <c r="B18" s="43" t="s">
        <v>122</v>
      </c>
      <c r="C18" s="43" t="s">
        <v>123</v>
      </c>
      <c r="D18" s="43" t="s">
        <v>249</v>
      </c>
      <c r="E18" s="32">
        <f>Secondary!D18+'Scratch Card'!D18</f>
        <v>563362</v>
      </c>
      <c r="F18" s="32">
        <f>Secondary!E18+'Scratch Card'!E18</f>
        <v>25096137.289381351</v>
      </c>
      <c r="G18" s="32">
        <f>Secondary!F18+'Scratch Card'!F18</f>
        <v>15146295</v>
      </c>
      <c r="H18" s="32">
        <f>VLOOKUP(B18,'DTR Calculation'!$B:$H,7,0)</f>
        <v>1299153.5999999931</v>
      </c>
      <c r="I18" s="32">
        <f t="shared" si="1"/>
        <v>16445448.599999994</v>
      </c>
      <c r="J18" s="62">
        <f t="shared" si="2"/>
        <v>0.65529800105765179</v>
      </c>
      <c r="K18" s="59">
        <f>'At a Glance'!$S$8/'At a Glance'!$S$7</f>
        <v>0.7407407407407407</v>
      </c>
      <c r="L18" s="32">
        <f>Secondary!I18+'Scratch Card'!I18</f>
        <v>16357073</v>
      </c>
      <c r="M18" s="20">
        <f t="shared" si="0"/>
        <v>-7.4021678572932945E-2</v>
      </c>
      <c r="N18" s="27">
        <f>I18/'At a Glance'!$S$8</f>
        <v>822272.4299999997</v>
      </c>
      <c r="O18" s="32">
        <f>(F18-I18)/'At a Glance'!$S$9</f>
        <v>1235812.6699116225</v>
      </c>
      <c r="P18" s="32">
        <f>N18*'At a Glance'!$S$7</f>
        <v>22201355.609999992</v>
      </c>
      <c r="Q18" s="14">
        <f t="shared" si="3"/>
        <v>0.8846523014278298</v>
      </c>
    </row>
    <row r="19" spans="1:17">
      <c r="A19" s="43" t="s">
        <v>137</v>
      </c>
      <c r="B19" s="43" t="s">
        <v>309</v>
      </c>
      <c r="C19" s="43" t="s">
        <v>310</v>
      </c>
      <c r="D19" s="43" t="s">
        <v>249</v>
      </c>
      <c r="E19" s="32">
        <f>Secondary!D19+'Scratch Card'!D19</f>
        <v>223080</v>
      </c>
      <c r="F19" s="32">
        <f>Secondary!E19+'Scratch Card'!E19</f>
        <v>11289743.477788683</v>
      </c>
      <c r="G19" s="32">
        <f>Secondary!F19+'Scratch Card'!F19</f>
        <v>8009905</v>
      </c>
      <c r="H19" s="32">
        <f>VLOOKUP(B19,'DTR Calculation'!$B:$H,7,0)</f>
        <v>860960.40000000363</v>
      </c>
      <c r="I19" s="32">
        <f t="shared" si="1"/>
        <v>8870865.4000000041</v>
      </c>
      <c r="J19" s="62">
        <f t="shared" si="2"/>
        <v>0.78574552357654959</v>
      </c>
      <c r="K19" s="59">
        <f>'At a Glance'!$S$8/'At a Glance'!$S$7</f>
        <v>0.7407407407407407</v>
      </c>
      <c r="L19" s="32">
        <f>Secondary!I19+'Scratch Card'!I19</f>
        <v>7246824</v>
      </c>
      <c r="M19" s="20">
        <f t="shared" si="0"/>
        <v>0.10529867980787169</v>
      </c>
      <c r="N19" s="27">
        <f>I19/'At a Glance'!$S$8</f>
        <v>443543.27000000019</v>
      </c>
      <c r="O19" s="32">
        <f>(F19-I19)/'At a Glance'!$S$9</f>
        <v>345554.01111266844</v>
      </c>
      <c r="P19" s="32">
        <f>N19*'At a Glance'!$S$7</f>
        <v>11975668.290000005</v>
      </c>
      <c r="Q19" s="14">
        <f t="shared" si="3"/>
        <v>1.0607564568283419</v>
      </c>
    </row>
    <row r="20" spans="1:17">
      <c r="A20" s="43" t="s">
        <v>137</v>
      </c>
      <c r="B20" s="43" t="s">
        <v>124</v>
      </c>
      <c r="C20" s="43" t="s">
        <v>149</v>
      </c>
      <c r="D20" s="43" t="s">
        <v>250</v>
      </c>
      <c r="E20" s="32">
        <f>Secondary!D20+'Scratch Card'!D20</f>
        <v>894066</v>
      </c>
      <c r="F20" s="32">
        <f>Secondary!E20+'Scratch Card'!E20</f>
        <v>30714034.292259108</v>
      </c>
      <c r="G20" s="32">
        <f>Secondary!F20+'Scratch Card'!F20</f>
        <v>17843276</v>
      </c>
      <c r="H20" s="32">
        <f>VLOOKUP(B20,'DTR Calculation'!$B:$H,7,0)</f>
        <v>1510755.5699999873</v>
      </c>
      <c r="I20" s="32">
        <f t="shared" si="1"/>
        <v>19354031.569999985</v>
      </c>
      <c r="J20" s="62">
        <f t="shared" si="2"/>
        <v>0.63013641861036152</v>
      </c>
      <c r="K20" s="59">
        <f>'At a Glance'!$S$8/'At a Glance'!$S$7</f>
        <v>0.7407407407407407</v>
      </c>
      <c r="L20" s="32">
        <f>Secondary!I20+'Scratch Card'!I20</f>
        <v>19335015</v>
      </c>
      <c r="M20" s="20">
        <f t="shared" si="0"/>
        <v>-7.7152202881663134E-2</v>
      </c>
      <c r="N20" s="27">
        <f>I20/'At a Glance'!$S$8</f>
        <v>967701.57849999925</v>
      </c>
      <c r="O20" s="32">
        <f>(F20-I20)/'At a Glance'!$S$9</f>
        <v>1622857.5317513032</v>
      </c>
      <c r="P20" s="32">
        <f>N20*'At a Glance'!$S$7</f>
        <v>26127942.619499981</v>
      </c>
      <c r="Q20" s="14">
        <f t="shared" si="3"/>
        <v>0.85068416512398815</v>
      </c>
    </row>
    <row r="21" spans="1:17">
      <c r="A21" s="43" t="s">
        <v>137</v>
      </c>
      <c r="B21" s="43" t="s">
        <v>187</v>
      </c>
      <c r="C21" s="43" t="s">
        <v>188</v>
      </c>
      <c r="D21" s="43" t="s">
        <v>251</v>
      </c>
      <c r="E21" s="32">
        <f>Secondary!D21+'Scratch Card'!D21</f>
        <v>163947</v>
      </c>
      <c r="F21" s="32">
        <f>Secondary!E21+'Scratch Card'!E21</f>
        <v>8153790.1286983835</v>
      </c>
      <c r="G21" s="32">
        <f>Secondary!F21+'Scratch Card'!F21</f>
        <v>5612137</v>
      </c>
      <c r="H21" s="32">
        <f>VLOOKUP(B21,'DTR Calculation'!$B:$H,7,0)</f>
        <v>442417.20000000158</v>
      </c>
      <c r="I21" s="32">
        <f t="shared" si="1"/>
        <v>6054554.2000000011</v>
      </c>
      <c r="J21" s="62">
        <f t="shared" si="2"/>
        <v>0.74254476806928926</v>
      </c>
      <c r="K21" s="59">
        <f>'At a Glance'!$S$8/'At a Glance'!$S$7</f>
        <v>0.7407407407407407</v>
      </c>
      <c r="L21" s="32">
        <f>Secondary!I21+'Scratch Card'!I21</f>
        <v>3713008</v>
      </c>
      <c r="M21" s="20">
        <f t="shared" si="0"/>
        <v>0.51147991062771747</v>
      </c>
      <c r="N21" s="27">
        <f>I21/'At a Glance'!$S$8</f>
        <v>302727.71000000008</v>
      </c>
      <c r="O21" s="32">
        <f>(F21-I21)/'At a Glance'!$S$9</f>
        <v>299890.84695691179</v>
      </c>
      <c r="P21" s="32">
        <f>N21*'At a Glance'!$S$7</f>
        <v>8173648.1700000018</v>
      </c>
      <c r="Q21" s="14">
        <f t="shared" si="3"/>
        <v>1.0024354368935404</v>
      </c>
    </row>
    <row r="22" spans="1:17">
      <c r="A22" s="43" t="s">
        <v>137</v>
      </c>
      <c r="B22" s="43" t="s">
        <v>224</v>
      </c>
      <c r="C22" s="43" t="s">
        <v>225</v>
      </c>
      <c r="D22" s="43" t="s">
        <v>252</v>
      </c>
      <c r="E22" s="32">
        <f>Secondary!D22+'Scratch Card'!D22</f>
        <v>376255</v>
      </c>
      <c r="F22" s="32">
        <f>Secondary!E22+'Scratch Card'!E22</f>
        <v>17697868.677394949</v>
      </c>
      <c r="G22" s="32">
        <f>Secondary!F22+'Scratch Card'!F22</f>
        <v>10304106</v>
      </c>
      <c r="H22" s="32">
        <f>VLOOKUP(B22,'DTR Calculation'!$B:$H,7,0)</f>
        <v>1098862.5000000023</v>
      </c>
      <c r="I22" s="32">
        <f t="shared" si="1"/>
        <v>11402968.500000002</v>
      </c>
      <c r="J22" s="62">
        <f t="shared" si="2"/>
        <v>0.64431309260220315</v>
      </c>
      <c r="K22" s="59">
        <f>'At a Glance'!$S$8/'At a Glance'!$S$7</f>
        <v>0.7407407407407407</v>
      </c>
      <c r="L22" s="32">
        <f>Secondary!I22+'Scratch Card'!I22</f>
        <v>11323817</v>
      </c>
      <c r="M22" s="20">
        <f t="shared" si="0"/>
        <v>-9.005011296102719E-2</v>
      </c>
      <c r="N22" s="27">
        <f>I22/'At a Glance'!$S$8</f>
        <v>570148.42500000005</v>
      </c>
      <c r="O22" s="32">
        <f>(F22-I22)/'At a Glance'!$S$9</f>
        <v>899271.45391356386</v>
      </c>
      <c r="P22" s="32">
        <f>N22*'At a Glance'!$S$7</f>
        <v>15394007.475000001</v>
      </c>
      <c r="Q22" s="14">
        <f t="shared" si="3"/>
        <v>0.86982267501297417</v>
      </c>
    </row>
    <row r="23" spans="1:17">
      <c r="A23" s="43" t="s">
        <v>137</v>
      </c>
      <c r="B23" s="43" t="s">
        <v>311</v>
      </c>
      <c r="C23" s="43" t="s">
        <v>312</v>
      </c>
      <c r="D23" s="43" t="s">
        <v>252</v>
      </c>
      <c r="E23" s="32">
        <f>Secondary!D23+'Scratch Card'!D23</f>
        <v>159803</v>
      </c>
      <c r="F23" s="32">
        <f>Secondary!E23+'Scratch Card'!E23</f>
        <v>9261078.9765388016</v>
      </c>
      <c r="G23" s="32">
        <f>Secondary!F23+'Scratch Card'!F23</f>
        <v>5699402</v>
      </c>
      <c r="H23" s="32">
        <f>VLOOKUP(B23,'DTR Calculation'!$B:$H,7,0)</f>
        <v>867624.20000000019</v>
      </c>
      <c r="I23" s="32">
        <f t="shared" si="1"/>
        <v>6567026.2000000002</v>
      </c>
      <c r="J23" s="62">
        <f t="shared" si="2"/>
        <v>0.70909947065955525</v>
      </c>
      <c r="K23" s="59">
        <f>'At a Glance'!$S$8/'At a Glance'!$S$7</f>
        <v>0.7407407407407407</v>
      </c>
      <c r="L23" s="32">
        <f>Secondary!I23+'Scratch Card'!I23</f>
        <v>5252911</v>
      </c>
      <c r="M23" s="20">
        <f t="shared" si="0"/>
        <v>8.499877496496705E-2</v>
      </c>
      <c r="N23" s="27">
        <f>I23/'At a Glance'!$S$8</f>
        <v>328351.31</v>
      </c>
      <c r="O23" s="32">
        <f>(F23-I23)/'At a Glance'!$S$9</f>
        <v>384864.68236268591</v>
      </c>
      <c r="P23" s="32">
        <f>N23*'At a Glance'!$S$7</f>
        <v>8865485.3699999992</v>
      </c>
      <c r="Q23" s="14">
        <f t="shared" si="3"/>
        <v>0.95728428539039956</v>
      </c>
    </row>
    <row r="24" spans="1:17">
      <c r="A24" s="43" t="s">
        <v>137</v>
      </c>
      <c r="B24" s="43" t="s">
        <v>125</v>
      </c>
      <c r="C24" s="43" t="s">
        <v>150</v>
      </c>
      <c r="D24" s="43" t="s">
        <v>253</v>
      </c>
      <c r="E24" s="32">
        <f>Secondary!D24+'Scratch Card'!D24</f>
        <v>601693</v>
      </c>
      <c r="F24" s="32">
        <f>Secondary!E24+'Scratch Card'!E24</f>
        <v>27263897.135863785</v>
      </c>
      <c r="G24" s="32">
        <f>Secondary!F24+'Scratch Card'!F24</f>
        <v>15855454</v>
      </c>
      <c r="H24" s="32">
        <f>VLOOKUP(B24,'DTR Calculation'!$B:$H,7,0)</f>
        <v>1390413.2000000011</v>
      </c>
      <c r="I24" s="32">
        <f t="shared" si="1"/>
        <v>17245867.200000003</v>
      </c>
      <c r="J24" s="62">
        <f t="shared" si="2"/>
        <v>0.63255326683705271</v>
      </c>
      <c r="K24" s="59">
        <f>'At a Glance'!$S$8/'At a Glance'!$S$7</f>
        <v>0.7407407407407407</v>
      </c>
      <c r="L24" s="32">
        <f>Secondary!I24+'Scratch Card'!I24</f>
        <v>16446909</v>
      </c>
      <c r="M24" s="20">
        <f t="shared" si="0"/>
        <v>-3.5961468504507446E-2</v>
      </c>
      <c r="N24" s="27">
        <f>I24/'At a Glance'!$S$8</f>
        <v>862293.3600000001</v>
      </c>
      <c r="O24" s="32">
        <f>(F24-I24)/'At a Glance'!$S$9</f>
        <v>1431147.1336948259</v>
      </c>
      <c r="P24" s="32">
        <f>N24*'At a Glance'!$S$7</f>
        <v>23281920.720000003</v>
      </c>
      <c r="Q24" s="14">
        <f t="shared" si="3"/>
        <v>0.85394691023002112</v>
      </c>
    </row>
    <row r="25" spans="1:17">
      <c r="A25" s="43" t="s">
        <v>137</v>
      </c>
      <c r="B25" s="43" t="s">
        <v>126</v>
      </c>
      <c r="C25" s="43" t="s">
        <v>127</v>
      </c>
      <c r="D25" s="43" t="s">
        <v>254</v>
      </c>
      <c r="E25" s="32">
        <f>Secondary!D25+'Scratch Card'!D25</f>
        <v>279213</v>
      </c>
      <c r="F25" s="32">
        <f>Secondary!E25+'Scratch Card'!E25</f>
        <v>12796789.186634749</v>
      </c>
      <c r="G25" s="32">
        <f>Secondary!F25+'Scratch Card'!F25</f>
        <v>8622807</v>
      </c>
      <c r="H25" s="32">
        <f>VLOOKUP(B25,'DTR Calculation'!$B:$H,7,0)</f>
        <v>750897.30000000168</v>
      </c>
      <c r="I25" s="32">
        <f t="shared" si="1"/>
        <v>9373704.3000000007</v>
      </c>
      <c r="J25" s="62">
        <f t="shared" si="2"/>
        <v>0.73250439335127171</v>
      </c>
      <c r="K25" s="59">
        <f>'At a Glance'!$S$8/'At a Glance'!$S$7</f>
        <v>0.7407407407407407</v>
      </c>
      <c r="L25" s="32">
        <f>Secondary!I25+'Scratch Card'!I25</f>
        <v>8795056</v>
      </c>
      <c r="M25" s="20">
        <f t="shared" si="0"/>
        <v>-1.9584753070361349E-2</v>
      </c>
      <c r="N25" s="27">
        <f>I25/'At a Glance'!$S$8</f>
        <v>468685.21500000003</v>
      </c>
      <c r="O25" s="32">
        <f>(F25-I25)/'At a Glance'!$S$9</f>
        <v>489012.12666210689</v>
      </c>
      <c r="P25" s="32">
        <f>N25*'At a Glance'!$S$7</f>
        <v>12654500.805000002</v>
      </c>
      <c r="Q25" s="14">
        <f t="shared" si="3"/>
        <v>0.98888093102421681</v>
      </c>
    </row>
    <row r="26" spans="1:17">
      <c r="A26" s="43" t="s">
        <v>25</v>
      </c>
      <c r="B26" s="43" t="s">
        <v>141</v>
      </c>
      <c r="C26" s="43" t="s">
        <v>142</v>
      </c>
      <c r="D26" s="43" t="s">
        <v>255</v>
      </c>
      <c r="E26" s="32">
        <f>Secondary!D26+'Scratch Card'!D26</f>
        <v>294333</v>
      </c>
      <c r="F26" s="32">
        <f>Secondary!E26+'Scratch Card'!E26</f>
        <v>17050744.798216932</v>
      </c>
      <c r="G26" s="32">
        <f>Secondary!F26+'Scratch Card'!F26</f>
        <v>11055500</v>
      </c>
      <c r="H26" s="32">
        <f>VLOOKUP(B26,'DTR Calculation'!$B:$H,7,0)</f>
        <v>810704.29999999749</v>
      </c>
      <c r="I26" s="32">
        <f t="shared" si="1"/>
        <v>11866204.299999997</v>
      </c>
      <c r="J26" s="62">
        <f t="shared" si="2"/>
        <v>0.69593466094459966</v>
      </c>
      <c r="K26" s="59">
        <f>'At a Glance'!$S$8/'At a Glance'!$S$7</f>
        <v>0.7407407407407407</v>
      </c>
      <c r="L26" s="32">
        <f>Secondary!I26+'Scratch Card'!I26</f>
        <v>9497562</v>
      </c>
      <c r="M26" s="20">
        <f t="shared" si="0"/>
        <v>0.16403557039164365</v>
      </c>
      <c r="N26" s="27">
        <f>I26/'At a Glance'!$S$8</f>
        <v>593310.21499999985</v>
      </c>
      <c r="O26" s="32">
        <f>(F26-I26)/'At a Glance'!$S$9</f>
        <v>740648.64260241925</v>
      </c>
      <c r="P26" s="32">
        <f>N26*'At a Glance'!$S$7</f>
        <v>16019375.804999996</v>
      </c>
      <c r="Q26" s="14">
        <f t="shared" si="3"/>
        <v>0.93951179227520953</v>
      </c>
    </row>
    <row r="27" spans="1:17">
      <c r="A27" s="43" t="s">
        <v>25</v>
      </c>
      <c r="B27" s="43" t="s">
        <v>179</v>
      </c>
      <c r="C27" s="43" t="s">
        <v>180</v>
      </c>
      <c r="D27" s="43" t="s">
        <v>256</v>
      </c>
      <c r="E27" s="32">
        <f>Secondary!D27+'Scratch Card'!D27</f>
        <v>260741</v>
      </c>
      <c r="F27" s="32">
        <f>Secondary!E27+'Scratch Card'!E27</f>
        <v>15028063.534930347</v>
      </c>
      <c r="G27" s="32">
        <f>Secondary!F27+'Scratch Card'!F27</f>
        <v>8685526</v>
      </c>
      <c r="H27" s="32">
        <f>VLOOKUP(B27,'DTR Calculation'!$B:$H,7,0)</f>
        <v>729632.70000000251</v>
      </c>
      <c r="I27" s="32">
        <f t="shared" si="1"/>
        <v>9415158.700000003</v>
      </c>
      <c r="J27" s="62">
        <f t="shared" si="2"/>
        <v>0.62650511678473819</v>
      </c>
      <c r="K27" s="59">
        <f>'At a Glance'!$S$8/'At a Glance'!$S$7</f>
        <v>0.7407407407407407</v>
      </c>
      <c r="L27" s="32">
        <f>Secondary!I27+'Scratch Card'!I27</f>
        <v>8343580</v>
      </c>
      <c r="M27" s="20">
        <f t="shared" si="0"/>
        <v>4.098312714686022E-2</v>
      </c>
      <c r="N27" s="27">
        <f>I27/'At a Glance'!$S$8</f>
        <v>470757.93500000017</v>
      </c>
      <c r="O27" s="32">
        <f>(F27-I27)/'At a Glance'!$S$9</f>
        <v>801843.54784719192</v>
      </c>
      <c r="P27" s="32">
        <f>N27*'At a Glance'!$S$7</f>
        <v>12710464.245000005</v>
      </c>
      <c r="Q27" s="14">
        <f t="shared" si="3"/>
        <v>0.84578190765939665</v>
      </c>
    </row>
    <row r="28" spans="1:17">
      <c r="A28" s="43" t="s">
        <v>25</v>
      </c>
      <c r="B28" s="43" t="s">
        <v>183</v>
      </c>
      <c r="C28" s="43" t="s">
        <v>184</v>
      </c>
      <c r="D28" s="43" t="s">
        <v>257</v>
      </c>
      <c r="E28" s="32">
        <f>Secondary!D28+'Scratch Card'!D28</f>
        <v>302780</v>
      </c>
      <c r="F28" s="32">
        <f>Secondary!E28+'Scratch Card'!E28</f>
        <v>13321233.18911409</v>
      </c>
      <c r="G28" s="32">
        <f>Secondary!F28+'Scratch Card'!F28</f>
        <v>7706404</v>
      </c>
      <c r="H28" s="32">
        <f>VLOOKUP(B28,'DTR Calculation'!$B:$H,7,0)</f>
        <v>575699.19999999925</v>
      </c>
      <c r="I28" s="32">
        <f t="shared" si="1"/>
        <v>8282103.1999999993</v>
      </c>
      <c r="J28" s="62">
        <f t="shared" si="2"/>
        <v>0.62172195940297847</v>
      </c>
      <c r="K28" s="59">
        <f>'At a Glance'!$S$8/'At a Glance'!$S$7</f>
        <v>0.7407407407407407</v>
      </c>
      <c r="L28" s="32">
        <f>Secondary!I28+'Scratch Card'!I28</f>
        <v>7963555</v>
      </c>
      <c r="M28" s="20">
        <f t="shared" si="0"/>
        <v>-3.2290980598488991E-2</v>
      </c>
      <c r="N28" s="27">
        <f>I28/'At a Glance'!$S$8</f>
        <v>414105.16</v>
      </c>
      <c r="O28" s="32">
        <f>(F28-I28)/'At a Glance'!$S$9</f>
        <v>719875.71273058443</v>
      </c>
      <c r="P28" s="32">
        <f>N28*'At a Glance'!$S$7</f>
        <v>11180839.319999998</v>
      </c>
      <c r="Q28" s="14">
        <f t="shared" si="3"/>
        <v>0.83932464519402084</v>
      </c>
    </row>
    <row r="29" spans="1:17">
      <c r="A29" s="43" t="s">
        <v>25</v>
      </c>
      <c r="B29" s="43" t="s">
        <v>191</v>
      </c>
      <c r="C29" s="43" t="s">
        <v>192</v>
      </c>
      <c r="D29" s="43" t="s">
        <v>258</v>
      </c>
      <c r="E29" s="32">
        <f>Secondary!D29+'Scratch Card'!D29</f>
        <v>683992</v>
      </c>
      <c r="F29" s="32">
        <f>Secondary!E29+'Scratch Card'!E29</f>
        <v>20777567.485367056</v>
      </c>
      <c r="G29" s="32">
        <f>Secondary!F29+'Scratch Card'!F29</f>
        <v>13035242</v>
      </c>
      <c r="H29" s="32">
        <f>VLOOKUP(B29,'DTR Calculation'!$B:$H,7,0)</f>
        <v>1128948.5999999917</v>
      </c>
      <c r="I29" s="32">
        <f t="shared" si="1"/>
        <v>14164190.599999992</v>
      </c>
      <c r="J29" s="62">
        <f t="shared" si="2"/>
        <v>0.68170591239688461</v>
      </c>
      <c r="K29" s="59">
        <f>'At a Glance'!$S$8/'At a Glance'!$S$7</f>
        <v>0.7407407407407407</v>
      </c>
      <c r="L29" s="32">
        <f>Secondary!I29+'Scratch Card'!I29</f>
        <v>10777139</v>
      </c>
      <c r="M29" s="20">
        <f t="shared" si="0"/>
        <v>0.20952712960276379</v>
      </c>
      <c r="N29" s="27">
        <f>I29/'At a Glance'!$S$8</f>
        <v>708209.52999999956</v>
      </c>
      <c r="O29" s="32">
        <f>(F29-I29)/'At a Glance'!$S$9</f>
        <v>944768.12648100907</v>
      </c>
      <c r="P29" s="32">
        <f>N29*'At a Glance'!$S$7</f>
        <v>19121657.309999987</v>
      </c>
      <c r="Q29" s="14">
        <f t="shared" si="3"/>
        <v>0.92030298173579417</v>
      </c>
    </row>
    <row r="30" spans="1:17">
      <c r="A30" s="43" t="s">
        <v>25</v>
      </c>
      <c r="B30" s="43" t="s">
        <v>16</v>
      </c>
      <c r="C30" s="43" t="s">
        <v>10</v>
      </c>
      <c r="D30" s="43" t="s">
        <v>259</v>
      </c>
      <c r="E30" s="32">
        <f>Secondary!D30+'Scratch Card'!D30</f>
        <v>509318</v>
      </c>
      <c r="F30" s="32">
        <f>Secondary!E30+'Scratch Card'!E30</f>
        <v>25421927.306511514</v>
      </c>
      <c r="G30" s="32">
        <f>Secondary!F30+'Scratch Card'!F30</f>
        <v>16223590</v>
      </c>
      <c r="H30" s="32">
        <f>VLOOKUP(B30,'DTR Calculation'!$B:$H,7,0)</f>
        <v>1482514.0999999968</v>
      </c>
      <c r="I30" s="32">
        <f t="shared" si="1"/>
        <v>17706104.099999998</v>
      </c>
      <c r="J30" s="62">
        <f t="shared" si="2"/>
        <v>0.69648944733882534</v>
      </c>
      <c r="K30" s="59">
        <f>'At a Glance'!$S$8/'At a Glance'!$S$7</f>
        <v>0.7407407407407407</v>
      </c>
      <c r="L30" s="32">
        <f>Secondary!I30+'Scratch Card'!I30</f>
        <v>17010320</v>
      </c>
      <c r="M30" s="20">
        <f t="shared" si="0"/>
        <v>-4.6250158727172683E-2</v>
      </c>
      <c r="N30" s="27">
        <f>I30/'At a Glance'!$S$8</f>
        <v>885305.20499999984</v>
      </c>
      <c r="O30" s="32">
        <f>(F30-I30)/'At a Glance'!$S$9</f>
        <v>1102260.4580730738</v>
      </c>
      <c r="P30" s="32">
        <f>N30*'At a Glance'!$S$7</f>
        <v>23903240.534999996</v>
      </c>
      <c r="Q30" s="14">
        <f t="shared" si="3"/>
        <v>0.94026075390741426</v>
      </c>
    </row>
    <row r="31" spans="1:17">
      <c r="A31" s="43" t="s">
        <v>25</v>
      </c>
      <c r="B31" s="43" t="s">
        <v>228</v>
      </c>
      <c r="C31" s="43" t="s">
        <v>229</v>
      </c>
      <c r="D31" s="43" t="s">
        <v>259</v>
      </c>
      <c r="E31" s="32">
        <f>Secondary!D31+'Scratch Card'!D31</f>
        <v>677823</v>
      </c>
      <c r="F31" s="32">
        <f>Secondary!E31+'Scratch Card'!E31</f>
        <v>30477141.546848908</v>
      </c>
      <c r="G31" s="32">
        <f>Secondary!F31+'Scratch Card'!F31</f>
        <v>20272747</v>
      </c>
      <c r="H31" s="32">
        <f>VLOOKUP(B31,'DTR Calculation'!$B:$H,7,0)</f>
        <v>1514005.9999999981</v>
      </c>
      <c r="I31" s="32">
        <f t="shared" si="1"/>
        <v>21786753</v>
      </c>
      <c r="J31" s="62">
        <f t="shared" si="2"/>
        <v>0.71485552431187815</v>
      </c>
      <c r="K31" s="59">
        <f>'At a Glance'!$S$8/'At a Glance'!$S$7</f>
        <v>0.7407407407407407</v>
      </c>
      <c r="L31" s="32">
        <f>Secondary!I31+'Scratch Card'!I31</f>
        <v>21164317</v>
      </c>
      <c r="M31" s="20">
        <f t="shared" si="0"/>
        <v>-4.2126093650931423E-2</v>
      </c>
      <c r="N31" s="27">
        <f>I31/'At a Glance'!$S$8</f>
        <v>1089337.6499999999</v>
      </c>
      <c r="O31" s="32">
        <f>(F31-I31)/'At a Glance'!$S$9</f>
        <v>1241484.0781212726</v>
      </c>
      <c r="P31" s="32">
        <f>N31*'At a Glance'!$S$7</f>
        <v>29412116.549999997</v>
      </c>
      <c r="Q31" s="14">
        <f t="shared" si="3"/>
        <v>0.96505495782103534</v>
      </c>
    </row>
    <row r="32" spans="1:17">
      <c r="A32" s="43" t="s">
        <v>25</v>
      </c>
      <c r="B32" s="43" t="s">
        <v>17</v>
      </c>
      <c r="C32" s="43" t="s">
        <v>11</v>
      </c>
      <c r="D32" s="43" t="s">
        <v>260</v>
      </c>
      <c r="E32" s="32">
        <f>Secondary!D32+'Scratch Card'!D32</f>
        <v>777895</v>
      </c>
      <c r="F32" s="32">
        <f>Secondary!E32+'Scratch Card'!E32</f>
        <v>29244086.276813395</v>
      </c>
      <c r="G32" s="32">
        <f>Secondary!F32+'Scratch Card'!F32</f>
        <v>17461772</v>
      </c>
      <c r="H32" s="32">
        <f>VLOOKUP(B32,'DTR Calculation'!$B:$H,7,0)</f>
        <v>1340725.69</v>
      </c>
      <c r="I32" s="32">
        <f t="shared" si="1"/>
        <v>18802497.690000001</v>
      </c>
      <c r="J32" s="62">
        <f t="shared" si="2"/>
        <v>0.64295042464389929</v>
      </c>
      <c r="K32" s="59">
        <f>'At a Glance'!$S$8/'At a Glance'!$S$7</f>
        <v>0.7407407407407407</v>
      </c>
      <c r="L32" s="32">
        <f>Secondary!I32+'Scratch Card'!I32</f>
        <v>19748794</v>
      </c>
      <c r="M32" s="20">
        <f t="shared" si="0"/>
        <v>-0.11580565375283169</v>
      </c>
      <c r="N32" s="27">
        <f>I32/'At a Glance'!$S$8</f>
        <v>940124.88450000004</v>
      </c>
      <c r="O32" s="32">
        <f>(F32-I32)/'At a Glance'!$S$9</f>
        <v>1491655.5124019135</v>
      </c>
      <c r="P32" s="32">
        <f>N32*'At a Glance'!$S$7</f>
        <v>25383371.881500002</v>
      </c>
      <c r="Q32" s="14">
        <f t="shared" si="3"/>
        <v>0.86798307326926405</v>
      </c>
    </row>
    <row r="33" spans="1:17">
      <c r="A33" s="43" t="s">
        <v>25</v>
      </c>
      <c r="B33" s="43" t="s">
        <v>338</v>
      </c>
      <c r="C33" s="43" t="s">
        <v>339</v>
      </c>
      <c r="D33" s="43" t="s">
        <v>260</v>
      </c>
      <c r="E33" s="32">
        <f>Secondary!D33+'Scratch Card'!D33</f>
        <v>122239</v>
      </c>
      <c r="F33" s="32">
        <f>Secondary!E33+'Scratch Card'!E33</f>
        <v>1903000.5</v>
      </c>
      <c r="G33" s="32">
        <f>Secondary!F33+'Scratch Card'!F33</f>
        <v>1058407</v>
      </c>
      <c r="H33" s="32">
        <f>VLOOKUP(B33,'DTR Calculation'!$B:$H,7,0)</f>
        <v>0</v>
      </c>
      <c r="I33" s="32">
        <f t="shared" si="1"/>
        <v>1058407</v>
      </c>
      <c r="J33" s="62">
        <f t="shared" si="2"/>
        <v>0.5561779936474005</v>
      </c>
      <c r="K33" s="59">
        <f>'At a Glance'!$S$8/'At a Glance'!$S$7</f>
        <v>0.7407407407407407</v>
      </c>
      <c r="L33" s="32">
        <f>Secondary!I33+'Scratch Card'!I33</f>
        <v>0</v>
      </c>
      <c r="M33" s="20" t="e">
        <f t="shared" si="0"/>
        <v>#DIV/0!</v>
      </c>
      <c r="N33" s="27">
        <f>I33/'At a Glance'!$S$8</f>
        <v>52920.35</v>
      </c>
      <c r="O33" s="32">
        <f>(F33-I33)/'At a Glance'!$S$9</f>
        <v>120656.21428571429</v>
      </c>
      <c r="P33" s="32">
        <f>N33*'At a Glance'!$S$7</f>
        <v>1428849.45</v>
      </c>
      <c r="Q33" s="14">
        <f t="shared" si="3"/>
        <v>0.75084029142399067</v>
      </c>
    </row>
    <row r="34" spans="1:17">
      <c r="A34" s="43" t="s">
        <v>25</v>
      </c>
      <c r="B34" s="43" t="s">
        <v>97</v>
      </c>
      <c r="C34" s="43" t="s">
        <v>98</v>
      </c>
      <c r="D34" s="43" t="s">
        <v>261</v>
      </c>
      <c r="E34" s="32">
        <f>Secondary!D34+'Scratch Card'!D34</f>
        <v>543984</v>
      </c>
      <c r="F34" s="32">
        <f>Secondary!E34+'Scratch Card'!E34</f>
        <v>18910931.577131294</v>
      </c>
      <c r="G34" s="32">
        <f>Secondary!F34+'Scratch Card'!F34</f>
        <v>10792666</v>
      </c>
      <c r="H34" s="32">
        <f>VLOOKUP(B34,'DTR Calculation'!$B:$H,7,0)</f>
        <v>898595.99999999627</v>
      </c>
      <c r="I34" s="32">
        <f t="shared" si="1"/>
        <v>11691261.999999996</v>
      </c>
      <c r="J34" s="62">
        <f t="shared" si="2"/>
        <v>0.61822771407718824</v>
      </c>
      <c r="K34" s="59">
        <f>'At a Glance'!$S$8/'At a Glance'!$S$7</f>
        <v>0.7407407407407407</v>
      </c>
      <c r="L34" s="32">
        <f>Secondary!I34+'Scratch Card'!I34</f>
        <v>10976328</v>
      </c>
      <c r="M34" s="20">
        <f t="shared" si="0"/>
        <v>-1.6732553910560981E-2</v>
      </c>
      <c r="N34" s="27">
        <f>I34/'At a Glance'!$S$8</f>
        <v>584563.09999999986</v>
      </c>
      <c r="O34" s="32">
        <f>(F34-I34)/'At a Glance'!$S$9</f>
        <v>1031381.3681616139</v>
      </c>
      <c r="P34" s="32">
        <f>N34*'At a Glance'!$S$7</f>
        <v>15783203.699999996</v>
      </c>
      <c r="Q34" s="14">
        <f t="shared" si="3"/>
        <v>0.83460741400420413</v>
      </c>
    </row>
    <row r="35" spans="1:17">
      <c r="A35" s="43" t="s">
        <v>25</v>
      </c>
      <c r="B35" s="43" t="s">
        <v>143</v>
      </c>
      <c r="C35" s="43" t="s">
        <v>151</v>
      </c>
      <c r="D35" s="43" t="s">
        <v>262</v>
      </c>
      <c r="E35" s="32">
        <f>Secondary!D35+'Scratch Card'!D35</f>
        <v>567320</v>
      </c>
      <c r="F35" s="32">
        <f>Secondary!E35+'Scratch Card'!E35</f>
        <v>27204022.050168011</v>
      </c>
      <c r="G35" s="32">
        <f>Secondary!F35+'Scratch Card'!F35</f>
        <v>15259354</v>
      </c>
      <c r="H35" s="32">
        <f>VLOOKUP(B35,'DTR Calculation'!$B:$H,7,0)</f>
        <v>1550187.6999999913</v>
      </c>
      <c r="I35" s="32">
        <f t="shared" si="1"/>
        <v>16809541.699999992</v>
      </c>
      <c r="J35" s="62">
        <f t="shared" si="2"/>
        <v>0.6179064870996227</v>
      </c>
      <c r="K35" s="59">
        <f>'At a Glance'!$S$8/'At a Glance'!$S$7</f>
        <v>0.7407407407407407</v>
      </c>
      <c r="L35" s="32">
        <f>Secondary!I35+'Scratch Card'!I35</f>
        <v>18305774</v>
      </c>
      <c r="M35" s="20">
        <f t="shared" si="0"/>
        <v>-0.16641853002227602</v>
      </c>
      <c r="N35" s="27">
        <f>I35/'At a Glance'!$S$8</f>
        <v>840477.08499999961</v>
      </c>
      <c r="O35" s="32">
        <f>(F35-I35)/'At a Glance'!$S$9</f>
        <v>1484925.7643097171</v>
      </c>
      <c r="P35" s="32">
        <f>N35*'At a Glance'!$S$7</f>
        <v>22692881.294999991</v>
      </c>
      <c r="Q35" s="14">
        <f t="shared" si="3"/>
        <v>0.83417375758449075</v>
      </c>
    </row>
    <row r="36" spans="1:17">
      <c r="A36" s="43" t="s">
        <v>25</v>
      </c>
      <c r="B36" s="43" t="s">
        <v>19</v>
      </c>
      <c r="C36" s="43" t="s">
        <v>128</v>
      </c>
      <c r="D36" s="43" t="s">
        <v>263</v>
      </c>
      <c r="E36" s="32">
        <f>Secondary!D36+'Scratch Card'!D36</f>
        <v>666905</v>
      </c>
      <c r="F36" s="32">
        <f>Secondary!E36+'Scratch Card'!E36</f>
        <v>29760947.233873673</v>
      </c>
      <c r="G36" s="32">
        <f>Secondary!F36+'Scratch Card'!F36</f>
        <v>17611052</v>
      </c>
      <c r="H36" s="32">
        <f>VLOOKUP(B36,'DTR Calculation'!$B:$H,7,0)</f>
        <v>2427704.3800000018</v>
      </c>
      <c r="I36" s="32">
        <f t="shared" si="1"/>
        <v>20038756.380000003</v>
      </c>
      <c r="J36" s="62">
        <f t="shared" si="2"/>
        <v>0.67332387717794306</v>
      </c>
      <c r="K36" s="59">
        <f>'At a Glance'!$S$8/'At a Glance'!$S$7</f>
        <v>0.7407407407407407</v>
      </c>
      <c r="L36" s="32">
        <f>Secondary!I36+'Scratch Card'!I36</f>
        <v>24671189</v>
      </c>
      <c r="M36" s="20">
        <f t="shared" si="0"/>
        <v>-0.28616930460870776</v>
      </c>
      <c r="N36" s="27">
        <f>I36/'At a Glance'!$S$8</f>
        <v>1001937.8190000001</v>
      </c>
      <c r="O36" s="32">
        <f>(F36-I36)/'At a Glance'!$S$9</f>
        <v>1388884.4076962385</v>
      </c>
      <c r="P36" s="32">
        <f>N36*'At a Glance'!$S$7</f>
        <v>27052321.113000005</v>
      </c>
      <c r="Q36" s="14">
        <f t="shared" si="3"/>
        <v>0.90898723419022331</v>
      </c>
    </row>
    <row r="37" spans="1:17">
      <c r="A37" s="43" t="s">
        <v>25</v>
      </c>
      <c r="B37" s="43" t="s">
        <v>20</v>
      </c>
      <c r="C37" s="43" t="s">
        <v>129</v>
      </c>
      <c r="D37" s="43" t="s">
        <v>264</v>
      </c>
      <c r="E37" s="32">
        <f>Secondary!D37+'Scratch Card'!D37</f>
        <v>415739</v>
      </c>
      <c r="F37" s="32">
        <f>Secondary!E37+'Scratch Card'!E37</f>
        <v>34789846.190196499</v>
      </c>
      <c r="G37" s="32">
        <f>Secondary!F37+'Scratch Card'!F37</f>
        <v>23456095</v>
      </c>
      <c r="H37" s="32">
        <f>VLOOKUP(B37,'DTR Calculation'!$B:$H,7,0)</f>
        <v>2846047.4999999744</v>
      </c>
      <c r="I37" s="32">
        <f t="shared" si="1"/>
        <v>26302142.499999974</v>
      </c>
      <c r="J37" s="62">
        <f t="shared" si="2"/>
        <v>0.75602928383775692</v>
      </c>
      <c r="K37" s="59">
        <f>'At a Glance'!$S$8/'At a Glance'!$S$7</f>
        <v>0.7407407407407407</v>
      </c>
      <c r="L37" s="32">
        <f>Secondary!I37+'Scratch Card'!I37</f>
        <v>32917600</v>
      </c>
      <c r="M37" s="20">
        <f t="shared" si="0"/>
        <v>-0.28742997666901599</v>
      </c>
      <c r="N37" s="27">
        <f>I37/'At a Glance'!$S$8</f>
        <v>1315107.1249999986</v>
      </c>
      <c r="O37" s="32">
        <f>(F37-I37)/'At a Glance'!$S$9</f>
        <v>1212529.0985995035</v>
      </c>
      <c r="P37" s="32">
        <f>N37*'At a Glance'!$S$7</f>
        <v>35507892.374999963</v>
      </c>
      <c r="Q37" s="14">
        <f t="shared" si="3"/>
        <v>1.0206395331809717</v>
      </c>
    </row>
    <row r="38" spans="1:17">
      <c r="A38" s="43" t="s">
        <v>25</v>
      </c>
      <c r="B38" s="43" t="s">
        <v>89</v>
      </c>
      <c r="C38" s="43" t="s">
        <v>90</v>
      </c>
      <c r="D38" s="43" t="s">
        <v>265</v>
      </c>
      <c r="E38" s="32">
        <f>Secondary!D38+'Scratch Card'!D38</f>
        <v>612703</v>
      </c>
      <c r="F38" s="32">
        <f>Secondary!E38+'Scratch Card'!E38</f>
        <v>26285448.573825445</v>
      </c>
      <c r="G38" s="32">
        <f>Secondary!F38+'Scratch Card'!F38</f>
        <v>15904576</v>
      </c>
      <c r="H38" s="32">
        <f>VLOOKUP(B38,'DTR Calculation'!$B:$H,7,0)</f>
        <v>1434629.1000000034</v>
      </c>
      <c r="I38" s="32">
        <f t="shared" si="1"/>
        <v>17339205.100000001</v>
      </c>
      <c r="J38" s="62">
        <f t="shared" si="2"/>
        <v>0.65965034042698645</v>
      </c>
      <c r="K38" s="59">
        <f>'At a Glance'!$S$8/'At a Glance'!$S$7</f>
        <v>0.7407407407407407</v>
      </c>
      <c r="L38" s="32">
        <f>Secondary!I38+'Scratch Card'!I38</f>
        <v>14512944</v>
      </c>
      <c r="M38" s="20">
        <f t="shared" si="0"/>
        <v>9.5889021552071033E-2</v>
      </c>
      <c r="N38" s="27">
        <f>I38/'At a Glance'!$S$8</f>
        <v>866960.25500000012</v>
      </c>
      <c r="O38" s="32">
        <f>(F38-I38)/'At a Glance'!$S$9</f>
        <v>1278034.7819750633</v>
      </c>
      <c r="P38" s="32">
        <f>N38*'At a Glance'!$S$7</f>
        <v>23407926.885000002</v>
      </c>
      <c r="Q38" s="14">
        <f t="shared" si="3"/>
        <v>0.89052795957643172</v>
      </c>
    </row>
    <row r="39" spans="1:17">
      <c r="A39" s="43" t="s">
        <v>25</v>
      </c>
      <c r="B39" s="43" t="s">
        <v>167</v>
      </c>
      <c r="C39" s="43" t="s">
        <v>168</v>
      </c>
      <c r="D39" s="43" t="s">
        <v>266</v>
      </c>
      <c r="E39" s="32">
        <f>Secondary!D39+'Scratch Card'!D39</f>
        <v>216000</v>
      </c>
      <c r="F39" s="32">
        <f>Secondary!E39+'Scratch Card'!E39</f>
        <v>10972529.893529089</v>
      </c>
      <c r="G39" s="32">
        <f>Secondary!F39+'Scratch Card'!F39</f>
        <v>7307400</v>
      </c>
      <c r="H39" s="32">
        <f>VLOOKUP(B39,'DTR Calculation'!$B:$H,7,0)</f>
        <v>480574.30000000051</v>
      </c>
      <c r="I39" s="32">
        <f t="shared" si="1"/>
        <v>7787974.3000000007</v>
      </c>
      <c r="J39" s="62">
        <f t="shared" si="2"/>
        <v>0.70977016016997685</v>
      </c>
      <c r="K39" s="59">
        <f>'At a Glance'!$S$8/'At a Glance'!$S$7</f>
        <v>0.7407407407407407</v>
      </c>
      <c r="L39" s="32">
        <f>Secondary!I39+'Scratch Card'!I39</f>
        <v>6603612</v>
      </c>
      <c r="M39" s="20">
        <f t="shared" si="0"/>
        <v>0.10657621919640342</v>
      </c>
      <c r="N39" s="27">
        <f>I39/'At a Glance'!$S$8</f>
        <v>389398.71500000003</v>
      </c>
      <c r="O39" s="32">
        <f>(F39-I39)/'At a Glance'!$S$9</f>
        <v>454936.51336129836</v>
      </c>
      <c r="P39" s="32">
        <f>N39*'At a Glance'!$S$7</f>
        <v>10513765.305000002</v>
      </c>
      <c r="Q39" s="14">
        <f t="shared" si="3"/>
        <v>0.9581897162294688</v>
      </c>
    </row>
    <row r="40" spans="1:17">
      <c r="A40" s="43" t="s">
        <v>25</v>
      </c>
      <c r="B40" s="43" t="s">
        <v>169</v>
      </c>
      <c r="C40" s="43" t="s">
        <v>170</v>
      </c>
      <c r="D40" s="43" t="s">
        <v>266</v>
      </c>
      <c r="E40" s="32">
        <f>Secondary!D40+'Scratch Card'!D40</f>
        <v>872313</v>
      </c>
      <c r="F40" s="32">
        <f>Secondary!E40+'Scratch Card'!E40</f>
        <v>26505227.841436584</v>
      </c>
      <c r="G40" s="32">
        <f>Secondary!F40+'Scratch Card'!F40</f>
        <v>15515243</v>
      </c>
      <c r="H40" s="32">
        <f>VLOOKUP(B40,'DTR Calculation'!$B:$H,7,0)</f>
        <v>1512937.0999999982</v>
      </c>
      <c r="I40" s="32">
        <f t="shared" si="1"/>
        <v>17028180.099999998</v>
      </c>
      <c r="J40" s="62">
        <f t="shared" si="2"/>
        <v>0.64244609410145215</v>
      </c>
      <c r="K40" s="59">
        <f>'At a Glance'!$S$8/'At a Glance'!$S$7</f>
        <v>0.7407407407407407</v>
      </c>
      <c r="L40" s="32">
        <f>Secondary!I40+'Scratch Card'!I40</f>
        <v>16547586</v>
      </c>
      <c r="M40" s="20">
        <f t="shared" si="0"/>
        <v>-6.2386320276564815E-2</v>
      </c>
      <c r="N40" s="27">
        <f>I40/'At a Glance'!$S$8</f>
        <v>851409.00499999989</v>
      </c>
      <c r="O40" s="32">
        <f>(F40-I40)/'At a Glance'!$S$9</f>
        <v>1353863.9630623695</v>
      </c>
      <c r="P40" s="32">
        <f>N40*'At a Glance'!$S$7</f>
        <v>22988043.134999998</v>
      </c>
      <c r="Q40" s="14">
        <f t="shared" si="3"/>
        <v>0.86730222703696047</v>
      </c>
    </row>
    <row r="41" spans="1:17">
      <c r="A41" s="43" t="s">
        <v>25</v>
      </c>
      <c r="B41" s="43" t="s">
        <v>196</v>
      </c>
      <c r="C41" s="43" t="s">
        <v>197</v>
      </c>
      <c r="D41" s="43" t="s">
        <v>267</v>
      </c>
      <c r="E41" s="32">
        <f>Secondary!D41+'Scratch Card'!D41</f>
        <v>366498</v>
      </c>
      <c r="F41" s="32">
        <f>Secondary!E41+'Scratch Card'!E41</f>
        <v>12800702.054250542</v>
      </c>
      <c r="G41" s="32">
        <f>Secondary!F41+'Scratch Card'!F41</f>
        <v>6970353</v>
      </c>
      <c r="H41" s="32">
        <f>VLOOKUP(B41,'DTR Calculation'!$B:$H,7,0)</f>
        <v>639274.10000000126</v>
      </c>
      <c r="I41" s="32">
        <f t="shared" si="1"/>
        <v>7609627.1000000015</v>
      </c>
      <c r="J41" s="62">
        <f t="shared" si="2"/>
        <v>0.59446951173066198</v>
      </c>
      <c r="K41" s="59">
        <f>'At a Glance'!$S$8/'At a Glance'!$S$7</f>
        <v>0.7407407407407407</v>
      </c>
      <c r="L41" s="32">
        <f>Secondary!I41+'Scratch Card'!I41</f>
        <v>7387377</v>
      </c>
      <c r="M41" s="20">
        <f t="shared" si="0"/>
        <v>-5.6450889131555083E-2</v>
      </c>
      <c r="N41" s="27">
        <f>I41/'At a Glance'!$S$8</f>
        <v>380481.3550000001</v>
      </c>
      <c r="O41" s="32">
        <f>(F41-I41)/'At a Glance'!$S$9</f>
        <v>741582.13632150576</v>
      </c>
      <c r="P41" s="32">
        <f>N41*'At a Glance'!$S$7</f>
        <v>10272996.585000003</v>
      </c>
      <c r="Q41" s="14">
        <f t="shared" si="3"/>
        <v>0.80253384083639367</v>
      </c>
    </row>
    <row r="42" spans="1:17">
      <c r="A42" s="43" t="s">
        <v>25</v>
      </c>
      <c r="B42" s="43" t="s">
        <v>337</v>
      </c>
      <c r="C42" s="43" t="s">
        <v>336</v>
      </c>
      <c r="D42" s="43" t="s">
        <v>263</v>
      </c>
      <c r="E42" s="32">
        <f>Secondary!D42+'Scratch Card'!D42</f>
        <v>582531</v>
      </c>
      <c r="F42" s="32">
        <f>Secondary!E42+'Scratch Card'!E42</f>
        <v>10724208.774193548</v>
      </c>
      <c r="G42" s="32">
        <f>Secondary!F42+'Scratch Card'!F42</f>
        <v>6382332</v>
      </c>
      <c r="H42" s="32">
        <f>VLOOKUP(B42,'DTR Calculation'!$B:$H,7,0)</f>
        <v>464874.06000000006</v>
      </c>
      <c r="I42" s="32">
        <f t="shared" si="1"/>
        <v>6847206.0600000005</v>
      </c>
      <c r="J42" s="62">
        <f t="shared" si="2"/>
        <v>0.63848123476269281</v>
      </c>
      <c r="K42" s="59">
        <f>'At a Glance'!$S$8/'At a Glance'!$S$7</f>
        <v>0.7407407407407407</v>
      </c>
      <c r="L42" s="32">
        <f>Secondary!I42+'Scratch Card'!I42</f>
        <v>0</v>
      </c>
      <c r="M42" s="20" t="e">
        <f t="shared" si="0"/>
        <v>#DIV/0!</v>
      </c>
      <c r="N42" s="27">
        <f>I42/'At a Glance'!$S$8</f>
        <v>342360.30300000001</v>
      </c>
      <c r="O42" s="32">
        <f>(F42-I42)/'At a Glance'!$S$9</f>
        <v>553857.53059907816</v>
      </c>
      <c r="P42" s="32">
        <f>N42*'At a Glance'!$S$7</f>
        <v>9243728.1809999999</v>
      </c>
      <c r="Q42" s="14">
        <f t="shared" si="3"/>
        <v>0.86194966692963526</v>
      </c>
    </row>
    <row r="43" spans="1:17">
      <c r="A43" s="43" t="s">
        <v>25</v>
      </c>
      <c r="B43" s="43" t="s">
        <v>340</v>
      </c>
      <c r="C43" s="43" t="s">
        <v>341</v>
      </c>
      <c r="D43" s="43" t="s">
        <v>264</v>
      </c>
      <c r="E43" s="32">
        <f>Secondary!D43+'Scratch Card'!D43</f>
        <v>702027</v>
      </c>
      <c r="F43" s="32">
        <f>Secondary!E43+'Scratch Card'!E43</f>
        <v>12441258.88879985</v>
      </c>
      <c r="G43" s="32">
        <f>Secondary!F43+'Scratch Card'!F43</f>
        <v>6529084</v>
      </c>
      <c r="H43" s="32">
        <f>VLOOKUP(B43,'DTR Calculation'!$B:$H,7,0)</f>
        <v>0</v>
      </c>
      <c r="I43" s="32">
        <f t="shared" si="1"/>
        <v>6529084</v>
      </c>
      <c r="J43" s="62">
        <f t="shared" si="2"/>
        <v>0.52479287332230973</v>
      </c>
      <c r="K43" s="59">
        <f>'At a Glance'!$S$8/'At a Glance'!$S$7</f>
        <v>0.7407407407407407</v>
      </c>
      <c r="L43" s="32">
        <f>Secondary!I43+'Scratch Card'!I43</f>
        <v>0</v>
      </c>
      <c r="M43" s="20" t="e">
        <f t="shared" si="0"/>
        <v>#DIV/0!</v>
      </c>
      <c r="N43" s="27">
        <f>I43/'At a Glance'!$S$8</f>
        <v>326454.2</v>
      </c>
      <c r="O43" s="32">
        <f>(F43-I43)/'At a Glance'!$S$9</f>
        <v>844596.41268569289</v>
      </c>
      <c r="P43" s="32">
        <f>N43*'At a Glance'!$S$7</f>
        <v>8814263.4000000004</v>
      </c>
      <c r="Q43" s="14">
        <f t="shared" si="3"/>
        <v>0.70847037898511822</v>
      </c>
    </row>
    <row r="44" spans="1:17">
      <c r="A44" s="43" t="s">
        <v>25</v>
      </c>
      <c r="B44" s="43" t="s">
        <v>22</v>
      </c>
      <c r="C44" s="43" t="s">
        <v>13</v>
      </c>
      <c r="D44" s="43" t="s">
        <v>268</v>
      </c>
      <c r="E44" s="32">
        <f>Secondary!D44+'Scratch Card'!D44</f>
        <v>732799</v>
      </c>
      <c r="F44" s="32">
        <f>Secondary!E44+'Scratch Card'!E44</f>
        <v>32538696.44552435</v>
      </c>
      <c r="G44" s="32">
        <f>Secondary!F44+'Scratch Card'!F44</f>
        <v>20180915</v>
      </c>
      <c r="H44" s="32">
        <f>VLOOKUP(B44,'DTR Calculation'!$B:$H,7,0)</f>
        <v>1541639.9700000025</v>
      </c>
      <c r="I44" s="32">
        <f t="shared" si="1"/>
        <v>21722554.970000003</v>
      </c>
      <c r="J44" s="62">
        <f t="shared" si="2"/>
        <v>0.66759143244621</v>
      </c>
      <c r="K44" s="59">
        <f>'At a Glance'!$S$8/'At a Glance'!$S$7</f>
        <v>0.7407407407407407</v>
      </c>
      <c r="L44" s="32">
        <f>Secondary!I44+'Scratch Card'!I44</f>
        <v>19883181</v>
      </c>
      <c r="M44" s="20">
        <f t="shared" si="0"/>
        <v>1.4974163339357017E-2</v>
      </c>
      <c r="N44" s="27">
        <f>I44/'At a Glance'!$S$8</f>
        <v>1086127.7485000002</v>
      </c>
      <c r="O44" s="32">
        <f>(F44-I44)/'At a Glance'!$S$9</f>
        <v>1545163.0679320495</v>
      </c>
      <c r="P44" s="32">
        <f>N44*'At a Glance'!$S$7</f>
        <v>29325449.209500007</v>
      </c>
      <c r="Q44" s="14">
        <f t="shared" si="3"/>
        <v>0.90124843380238362</v>
      </c>
    </row>
    <row r="45" spans="1:17">
      <c r="A45" s="43" t="s">
        <v>25</v>
      </c>
      <c r="B45" s="43" t="s">
        <v>23</v>
      </c>
      <c r="C45" s="43" t="s">
        <v>130</v>
      </c>
      <c r="D45" s="43" t="s">
        <v>301</v>
      </c>
      <c r="E45" s="32">
        <f>Secondary!D45+'Scratch Card'!D45</f>
        <v>570659</v>
      </c>
      <c r="F45" s="32">
        <f>Secondary!E45+'Scratch Card'!E45</f>
        <v>37001406.779663734</v>
      </c>
      <c r="G45" s="32">
        <f>Secondary!F45+'Scratch Card'!F45</f>
        <v>23150585</v>
      </c>
      <c r="H45" s="32">
        <f>VLOOKUP(B45,'DTR Calculation'!$B:$H,7,0)</f>
        <v>2360631.6499999892</v>
      </c>
      <c r="I45" s="32">
        <f t="shared" si="1"/>
        <v>25511216.649999991</v>
      </c>
      <c r="J45" s="62">
        <f t="shared" si="2"/>
        <v>0.68946612765061566</v>
      </c>
      <c r="K45" s="59">
        <f>'At a Glance'!$S$8/'At a Glance'!$S$7</f>
        <v>0.7407407407407407</v>
      </c>
      <c r="L45" s="32">
        <f>Secondary!I45+'Scratch Card'!I45</f>
        <v>20413311</v>
      </c>
      <c r="M45" s="20">
        <f t="shared" si="0"/>
        <v>0.13409260261600875</v>
      </c>
      <c r="N45" s="27">
        <f>I45/'At a Glance'!$S$8</f>
        <v>1275560.8324999996</v>
      </c>
      <c r="O45" s="32">
        <f>(F45-I45)/'At a Glance'!$S$9</f>
        <v>1641455.7328091061</v>
      </c>
      <c r="P45" s="32">
        <f>N45*'At a Glance'!$S$7</f>
        <v>34440142.477499992</v>
      </c>
      <c r="Q45" s="14">
        <f t="shared" si="3"/>
        <v>0.93077927232833124</v>
      </c>
    </row>
    <row r="46" spans="1:17">
      <c r="A46" s="43" t="s">
        <v>25</v>
      </c>
      <c r="B46" s="43" t="s">
        <v>24</v>
      </c>
      <c r="C46" s="43" t="s">
        <v>14</v>
      </c>
      <c r="D46" s="43" t="s">
        <v>269</v>
      </c>
      <c r="E46" s="32">
        <f>Secondary!D46+'Scratch Card'!D46</f>
        <v>617896</v>
      </c>
      <c r="F46" s="32">
        <f>Secondary!E46+'Scratch Card'!E46</f>
        <v>29478210.874218311</v>
      </c>
      <c r="G46" s="32">
        <f>Secondary!F46+'Scratch Card'!F46</f>
        <v>19979241</v>
      </c>
      <c r="H46" s="32">
        <f>VLOOKUP(B46,'DTR Calculation'!$B:$H,7,0)</f>
        <v>1865805.5499999942</v>
      </c>
      <c r="I46" s="32">
        <f t="shared" si="1"/>
        <v>21845046.549999993</v>
      </c>
      <c r="J46" s="62">
        <f t="shared" si="2"/>
        <v>0.741057408239986</v>
      </c>
      <c r="K46" s="59">
        <f>'At a Glance'!$S$8/'At a Glance'!$S$7</f>
        <v>0.7407407407407407</v>
      </c>
      <c r="L46" s="32">
        <f>Secondary!I46+'Scratch Card'!I46</f>
        <v>20116730</v>
      </c>
      <c r="M46" s="20">
        <f t="shared" si="0"/>
        <v>-6.8345600900345136E-3</v>
      </c>
      <c r="N46" s="27">
        <f>I46/'At a Glance'!$S$8</f>
        <v>1092252.3274999997</v>
      </c>
      <c r="O46" s="32">
        <f>(F46-I46)/'At a Glance'!$S$9</f>
        <v>1090452.0463169026</v>
      </c>
      <c r="P46" s="32">
        <f>N46*'At a Glance'!$S$7</f>
        <v>29490812.84249999</v>
      </c>
      <c r="Q46" s="14">
        <f t="shared" si="3"/>
        <v>1.0004275011239812</v>
      </c>
    </row>
    <row r="47" spans="1:17">
      <c r="A47" s="43" t="s">
        <v>138</v>
      </c>
      <c r="B47" s="43" t="s">
        <v>15</v>
      </c>
      <c r="C47" s="43" t="s">
        <v>9</v>
      </c>
      <c r="D47" s="43" t="s">
        <v>270</v>
      </c>
      <c r="E47" s="32">
        <f>Secondary!D47+'Scratch Card'!D47</f>
        <v>681309</v>
      </c>
      <c r="F47" s="32">
        <f>Secondary!E47+'Scratch Card'!E47</f>
        <v>30952686.46049859</v>
      </c>
      <c r="G47" s="32">
        <f>Secondary!F47+'Scratch Card'!F47</f>
        <v>18052723</v>
      </c>
      <c r="H47" s="32">
        <f>VLOOKUP(B47,'DTR Calculation'!$B:$H,7,0)</f>
        <v>1610330.0999999954</v>
      </c>
      <c r="I47" s="32">
        <f t="shared" si="1"/>
        <v>19663053.099999994</v>
      </c>
      <c r="J47" s="62">
        <f t="shared" si="2"/>
        <v>0.6352615991860262</v>
      </c>
      <c r="K47" s="59">
        <f>'At a Glance'!$S$8/'At a Glance'!$S$7</f>
        <v>0.7407407407407407</v>
      </c>
      <c r="L47" s="32">
        <f>Secondary!I47+'Scratch Card'!I47</f>
        <v>17628349</v>
      </c>
      <c r="M47" s="20">
        <f t="shared" si="0"/>
        <v>2.40733831625412E-2</v>
      </c>
      <c r="N47" s="27">
        <f>I47/'At a Glance'!$S$8</f>
        <v>983152.65499999968</v>
      </c>
      <c r="O47" s="32">
        <f>(F47-I47)/'At a Glance'!$S$9</f>
        <v>1612804.7657855137</v>
      </c>
      <c r="P47" s="32">
        <f>N47*'At a Glance'!$S$7</f>
        <v>26545121.684999991</v>
      </c>
      <c r="Q47" s="14">
        <f t="shared" si="3"/>
        <v>0.85760315890113525</v>
      </c>
    </row>
    <row r="48" spans="1:17">
      <c r="A48" s="43" t="s">
        <v>138</v>
      </c>
      <c r="B48" s="43" t="s">
        <v>159</v>
      </c>
      <c r="C48" s="43" t="s">
        <v>160</v>
      </c>
      <c r="D48" s="43" t="s">
        <v>271</v>
      </c>
      <c r="E48" s="32">
        <f>Secondary!D48+'Scratch Card'!D48</f>
        <v>530814</v>
      </c>
      <c r="F48" s="32">
        <f>Secondary!E48+'Scratch Card'!E48</f>
        <v>27383045.28901865</v>
      </c>
      <c r="G48" s="32">
        <f>Secondary!F48+'Scratch Card'!F48</f>
        <v>16333980</v>
      </c>
      <c r="H48" s="32">
        <f>VLOOKUP(B48,'DTR Calculation'!$B:$H,7,0)</f>
        <v>1290546.3999999929</v>
      </c>
      <c r="I48" s="32">
        <f t="shared" si="1"/>
        <v>17624526.399999991</v>
      </c>
      <c r="J48" s="62">
        <f t="shared" si="2"/>
        <v>0.64362915862641135</v>
      </c>
      <c r="K48" s="59">
        <f>'At a Glance'!$S$8/'At a Glance'!$S$7</f>
        <v>0.7407407407407407</v>
      </c>
      <c r="L48" s="32">
        <f>Secondary!I48+'Scratch Card'!I48</f>
        <v>18404635</v>
      </c>
      <c r="M48" s="20">
        <f t="shared" si="0"/>
        <v>-0.1125072570034668</v>
      </c>
      <c r="N48" s="27">
        <f>I48/'At a Glance'!$S$8</f>
        <v>881226.3199999996</v>
      </c>
      <c r="O48" s="32">
        <f>(F48-I48)/'At a Glance'!$S$9</f>
        <v>1394074.1270026655</v>
      </c>
      <c r="P48" s="32">
        <f>N48*'At a Glance'!$S$7</f>
        <v>23793110.639999989</v>
      </c>
      <c r="Q48" s="14">
        <f t="shared" si="3"/>
        <v>0.86889936414565538</v>
      </c>
    </row>
    <row r="49" spans="1:17">
      <c r="A49" s="43" t="s">
        <v>138</v>
      </c>
      <c r="B49" s="43" t="s">
        <v>18</v>
      </c>
      <c r="C49" s="43" t="s">
        <v>131</v>
      </c>
      <c r="D49" s="43" t="s">
        <v>272</v>
      </c>
      <c r="E49" s="32">
        <f>Secondary!D49+'Scratch Card'!D49</f>
        <v>626320</v>
      </c>
      <c r="F49" s="32">
        <f>Secondary!E49+'Scratch Card'!E49</f>
        <v>27712506.015164293</v>
      </c>
      <c r="G49" s="32">
        <f>Secondary!F49+'Scratch Card'!F49</f>
        <v>16646138</v>
      </c>
      <c r="H49" s="32">
        <f>VLOOKUP(B49,'DTR Calculation'!$B:$H,7,0)</f>
        <v>1628913.9999999972</v>
      </c>
      <c r="I49" s="32">
        <f t="shared" si="1"/>
        <v>18275051.999999996</v>
      </c>
      <c r="J49" s="62">
        <f t="shared" si="2"/>
        <v>0.65945144008267897</v>
      </c>
      <c r="K49" s="59">
        <f>'At a Glance'!$S$8/'At a Glance'!$S$7</f>
        <v>0.7407407407407407</v>
      </c>
      <c r="L49" s="32">
        <f>Secondary!I49+'Scratch Card'!I49</f>
        <v>16331575</v>
      </c>
      <c r="M49" s="20">
        <f t="shared" si="0"/>
        <v>1.9261032692805196E-2</v>
      </c>
      <c r="N49" s="27">
        <f>I49/'At a Glance'!$S$8</f>
        <v>913752.59999999986</v>
      </c>
      <c r="O49" s="32">
        <f>(F49-I49)/'At a Glance'!$S$9</f>
        <v>1348207.7164520423</v>
      </c>
      <c r="P49" s="32">
        <f>N49*'At a Glance'!$S$7</f>
        <v>24671320.199999996</v>
      </c>
      <c r="Q49" s="14">
        <f t="shared" si="3"/>
        <v>0.89025944411161662</v>
      </c>
    </row>
    <row r="50" spans="1:17">
      <c r="A50" s="43" t="s">
        <v>138</v>
      </c>
      <c r="B50" s="43" t="s">
        <v>99</v>
      </c>
      <c r="C50" s="43" t="s">
        <v>101</v>
      </c>
      <c r="D50" s="43" t="s">
        <v>273</v>
      </c>
      <c r="E50" s="32">
        <f>Secondary!D50+'Scratch Card'!D50</f>
        <v>290721</v>
      </c>
      <c r="F50" s="32">
        <f>Secondary!E50+'Scratch Card'!E50</f>
        <v>15803953.615652271</v>
      </c>
      <c r="G50" s="32">
        <f>Secondary!F50+'Scratch Card'!F50</f>
        <v>10476687</v>
      </c>
      <c r="H50" s="32">
        <f>VLOOKUP(B50,'DTR Calculation'!$B:$H,7,0)</f>
        <v>896031.30000000028</v>
      </c>
      <c r="I50" s="32">
        <f t="shared" si="1"/>
        <v>11372718.300000001</v>
      </c>
      <c r="J50" s="62">
        <f t="shared" si="2"/>
        <v>0.71961222973575645</v>
      </c>
      <c r="K50" s="59">
        <f>'At a Glance'!$S$8/'At a Glance'!$S$7</f>
        <v>0.7407407407407407</v>
      </c>
      <c r="L50" s="32">
        <f>Secondary!I50+'Scratch Card'!I50</f>
        <v>10876550</v>
      </c>
      <c r="M50" s="20">
        <f t="shared" si="0"/>
        <v>-3.6763771600369602E-2</v>
      </c>
      <c r="N50" s="27">
        <f>I50/'At a Glance'!$S$8</f>
        <v>568635.91500000004</v>
      </c>
      <c r="O50" s="32">
        <f>(F50-I50)/'At a Glance'!$S$9</f>
        <v>633033.61652175279</v>
      </c>
      <c r="P50" s="32">
        <f>N50*'At a Glance'!$S$7</f>
        <v>15353169.705000002</v>
      </c>
      <c r="Q50" s="14">
        <f t="shared" si="3"/>
        <v>0.9714765101432713</v>
      </c>
    </row>
    <row r="51" spans="1:17">
      <c r="A51" s="43" t="s">
        <v>138</v>
      </c>
      <c r="B51" s="43" t="s">
        <v>100</v>
      </c>
      <c r="C51" s="43" t="s">
        <v>102</v>
      </c>
      <c r="D51" s="43" t="s">
        <v>274</v>
      </c>
      <c r="E51" s="32">
        <f>Secondary!D51+'Scratch Card'!D51</f>
        <v>164205</v>
      </c>
      <c r="F51" s="32">
        <f>Secondary!E51+'Scratch Card'!E51</f>
        <v>13975319.949164089</v>
      </c>
      <c r="G51" s="32">
        <f>Secondary!F51+'Scratch Card'!F51</f>
        <v>8757586</v>
      </c>
      <c r="H51" s="32">
        <f>VLOOKUP(B51,'DTR Calculation'!$B:$H,7,0)</f>
        <v>913652.90000000037</v>
      </c>
      <c r="I51" s="32">
        <f t="shared" si="1"/>
        <v>9671238.9000000004</v>
      </c>
      <c r="J51" s="62">
        <f t="shared" si="2"/>
        <v>0.69202271827619011</v>
      </c>
      <c r="K51" s="59">
        <f>'At a Glance'!$S$8/'At a Glance'!$S$7</f>
        <v>0.7407407407407407</v>
      </c>
      <c r="L51" s="32">
        <f>Secondary!I51+'Scratch Card'!I51</f>
        <v>8765891</v>
      </c>
      <c r="M51" s="20">
        <f t="shared" si="0"/>
        <v>-9.4742223009617623E-4</v>
      </c>
      <c r="N51" s="27">
        <f>I51/'At a Glance'!$S$8</f>
        <v>483561.94500000001</v>
      </c>
      <c r="O51" s="32">
        <f>(F51-I51)/'At a Glance'!$S$9</f>
        <v>614868.72130915546</v>
      </c>
      <c r="P51" s="32">
        <f>N51*'At a Glance'!$S$7</f>
        <v>13056172.515000001</v>
      </c>
      <c r="Q51" s="14">
        <f t="shared" si="3"/>
        <v>0.93423066967285673</v>
      </c>
    </row>
    <row r="52" spans="1:17">
      <c r="A52" s="43" t="s">
        <v>138</v>
      </c>
      <c r="B52" s="43" t="s">
        <v>321</v>
      </c>
      <c r="C52" s="43" t="s">
        <v>322</v>
      </c>
      <c r="D52" s="43" t="s">
        <v>272</v>
      </c>
      <c r="E52" s="32">
        <f>Secondary!D52+'Scratch Card'!D52</f>
        <v>234708</v>
      </c>
      <c r="F52" s="32">
        <f>Secondary!E52+'Scratch Card'!E52</f>
        <v>13684693.993651476</v>
      </c>
      <c r="G52" s="32">
        <f>Secondary!F52+'Scratch Card'!F52</f>
        <v>9789807</v>
      </c>
      <c r="H52" s="32">
        <f>VLOOKUP(B52,'DTR Calculation'!$B:$H,7,0)</f>
        <v>850965.69999999832</v>
      </c>
      <c r="I52" s="32">
        <f t="shared" si="1"/>
        <v>10640772.699999999</v>
      </c>
      <c r="J52" s="62">
        <f t="shared" si="2"/>
        <v>0.77756745638129765</v>
      </c>
      <c r="K52" s="59">
        <f>'At a Glance'!$S$8/'At a Glance'!$S$7</f>
        <v>0.7407407407407407</v>
      </c>
      <c r="L52" s="32">
        <f>Secondary!I52+'Scratch Card'!I52</f>
        <v>8615834</v>
      </c>
      <c r="M52" s="20">
        <f t="shared" si="0"/>
        <v>0.13625761591971247</v>
      </c>
      <c r="N52" s="27">
        <f>I52/'At a Glance'!$S$8</f>
        <v>532038.63500000001</v>
      </c>
      <c r="O52" s="32">
        <f>(F52-I52)/'At a Glance'!$S$9</f>
        <v>434845.89909306809</v>
      </c>
      <c r="P52" s="32">
        <f>N52*'At a Glance'!$S$7</f>
        <v>14365043.145</v>
      </c>
      <c r="Q52" s="14">
        <f t="shared" si="3"/>
        <v>1.0497160661147518</v>
      </c>
    </row>
    <row r="53" spans="1:17">
      <c r="A53" s="43" t="s">
        <v>138</v>
      </c>
      <c r="B53" s="43" t="s">
        <v>85</v>
      </c>
      <c r="C53" s="43" t="s">
        <v>86</v>
      </c>
      <c r="D53" s="43" t="s">
        <v>275</v>
      </c>
      <c r="E53" s="32">
        <f>Secondary!D53+'Scratch Card'!D53</f>
        <v>219582</v>
      </c>
      <c r="F53" s="32">
        <f>Secondary!E53+'Scratch Card'!E53</f>
        <v>9842205.5337810609</v>
      </c>
      <c r="G53" s="32">
        <f>Secondary!F53+'Scratch Card'!F53</f>
        <v>6013168</v>
      </c>
      <c r="H53" s="32">
        <f>VLOOKUP(B53,'DTR Calculation'!$B:$H,7,0)</f>
        <v>180978.29999999655</v>
      </c>
      <c r="I53" s="32">
        <f t="shared" si="1"/>
        <v>6194146.299999997</v>
      </c>
      <c r="J53" s="62">
        <f t="shared" si="2"/>
        <v>0.62934535137881886</v>
      </c>
      <c r="K53" s="59">
        <f>'At a Glance'!$S$8/'At a Glance'!$S$7</f>
        <v>0.7407407407407407</v>
      </c>
      <c r="L53" s="32">
        <f>Secondary!I53+'Scratch Card'!I53</f>
        <v>6091107</v>
      </c>
      <c r="M53" s="20">
        <f t="shared" si="0"/>
        <v>-1.2795539464337107E-2</v>
      </c>
      <c r="N53" s="27">
        <f>I53/'At a Glance'!$S$8</f>
        <v>309707.31499999983</v>
      </c>
      <c r="O53" s="32">
        <f>(F53-I53)/'At a Glance'!$S$9</f>
        <v>521151.31911158055</v>
      </c>
      <c r="P53" s="32">
        <f>N53*'At a Glance'!$S$7</f>
        <v>8362097.5049999952</v>
      </c>
      <c r="Q53" s="14">
        <f t="shared" si="3"/>
        <v>0.84961622436140538</v>
      </c>
    </row>
    <row r="54" spans="1:17">
      <c r="A54" s="43" t="s">
        <v>138</v>
      </c>
      <c r="B54" s="43" t="s">
        <v>144</v>
      </c>
      <c r="C54" s="43" t="s">
        <v>145</v>
      </c>
      <c r="D54" s="43" t="s">
        <v>331</v>
      </c>
      <c r="E54" s="32">
        <f>Secondary!D54+'Scratch Card'!D54</f>
        <v>232740</v>
      </c>
      <c r="F54" s="32">
        <f>Secondary!E54+'Scratch Card'!E54</f>
        <v>10894080.510658028</v>
      </c>
      <c r="G54" s="32">
        <f>Secondary!F54+'Scratch Card'!F54</f>
        <v>6409861</v>
      </c>
      <c r="H54" s="32">
        <f>VLOOKUP(B54,'DTR Calculation'!$B:$H,7,0)</f>
        <v>547319.90000000061</v>
      </c>
      <c r="I54" s="32">
        <f t="shared" si="1"/>
        <v>6957180.9000000004</v>
      </c>
      <c r="J54" s="62">
        <f t="shared" si="2"/>
        <v>0.63862029413070409</v>
      </c>
      <c r="K54" s="59">
        <f>'At a Glance'!$S$8/'At a Glance'!$S$7</f>
        <v>0.7407407407407407</v>
      </c>
      <c r="L54" s="32">
        <f>Secondary!I54+'Scratch Card'!I54</f>
        <v>6436734</v>
      </c>
      <c r="M54" s="20">
        <f t="shared" si="0"/>
        <v>-4.1749433796704977E-3</v>
      </c>
      <c r="N54" s="27">
        <f>I54/'At a Glance'!$S$8</f>
        <v>347859.04500000004</v>
      </c>
      <c r="O54" s="32">
        <f>(F54-I54)/'At a Glance'!$S$9</f>
        <v>562414.23009400384</v>
      </c>
      <c r="P54" s="32">
        <f>N54*'At a Glance'!$S$7</f>
        <v>9392194.2150000017</v>
      </c>
      <c r="Q54" s="14">
        <f t="shared" si="3"/>
        <v>0.86213739707645065</v>
      </c>
    </row>
    <row r="55" spans="1:17">
      <c r="A55" s="43" t="s">
        <v>138</v>
      </c>
      <c r="B55" s="43" t="s">
        <v>165</v>
      </c>
      <c r="C55" s="43" t="s">
        <v>166</v>
      </c>
      <c r="D55" s="43" t="s">
        <v>276</v>
      </c>
      <c r="E55" s="32">
        <f>Secondary!D55+'Scratch Card'!D55</f>
        <v>286934</v>
      </c>
      <c r="F55" s="32">
        <f>Secondary!E55+'Scratch Card'!E55</f>
        <v>15782444.357724655</v>
      </c>
      <c r="G55" s="32">
        <f>Secondary!F55+'Scratch Card'!F55</f>
        <v>10442661</v>
      </c>
      <c r="H55" s="32">
        <f>VLOOKUP(B55,'DTR Calculation'!$B:$H,7,0)</f>
        <v>1011277.9000000008</v>
      </c>
      <c r="I55" s="32">
        <f t="shared" si="1"/>
        <v>11453938.9</v>
      </c>
      <c r="J55" s="62">
        <f t="shared" si="2"/>
        <v>0.72573922266951729</v>
      </c>
      <c r="K55" s="59">
        <f>'At a Glance'!$S$8/'At a Glance'!$S$7</f>
        <v>0.7407407407407407</v>
      </c>
      <c r="L55" s="32">
        <f>Secondary!I55+'Scratch Card'!I55</f>
        <v>10892952</v>
      </c>
      <c r="M55" s="20">
        <f t="shared" si="0"/>
        <v>-4.1337830185977135E-2</v>
      </c>
      <c r="N55" s="27">
        <f>I55/'At a Glance'!$S$8</f>
        <v>572696.94500000007</v>
      </c>
      <c r="O55" s="32">
        <f>(F55-I55)/'At a Glance'!$S$9</f>
        <v>618357.92253209359</v>
      </c>
      <c r="P55" s="32">
        <f>N55*'At a Glance'!$S$7</f>
        <v>15462817.515000002</v>
      </c>
      <c r="Q55" s="14">
        <f t="shared" si="3"/>
        <v>0.97974795060384845</v>
      </c>
    </row>
    <row r="56" spans="1:17">
      <c r="A56" s="43" t="s">
        <v>138</v>
      </c>
      <c r="B56" s="43" t="s">
        <v>112</v>
      </c>
      <c r="C56" s="43" t="s">
        <v>132</v>
      </c>
      <c r="D56" s="43" t="s">
        <v>277</v>
      </c>
      <c r="E56" s="32">
        <f>Secondary!D56+'Scratch Card'!D56</f>
        <v>568549</v>
      </c>
      <c r="F56" s="32">
        <f>Secondary!E56+'Scratch Card'!E56</f>
        <v>24892531.289091483</v>
      </c>
      <c r="G56" s="32">
        <f>Secondary!F56+'Scratch Card'!F56</f>
        <v>15595497</v>
      </c>
      <c r="H56" s="32">
        <f>VLOOKUP(B56,'DTR Calculation'!$B:$H,7,0)</f>
        <v>1346902.5000000023</v>
      </c>
      <c r="I56" s="32">
        <f t="shared" si="1"/>
        <v>16942399.500000004</v>
      </c>
      <c r="J56" s="62">
        <f t="shared" si="2"/>
        <v>0.68062180190668586</v>
      </c>
      <c r="K56" s="59">
        <f>'At a Glance'!$S$8/'At a Glance'!$S$7</f>
        <v>0.7407407407407407</v>
      </c>
      <c r="L56" s="32">
        <f>Secondary!I56+'Scratch Card'!I56</f>
        <v>16547018</v>
      </c>
      <c r="M56" s="20">
        <f t="shared" si="0"/>
        <v>-5.7504077169674921E-2</v>
      </c>
      <c r="N56" s="27">
        <f>I56/'At a Glance'!$S$8</f>
        <v>847119.97500000021</v>
      </c>
      <c r="O56" s="32">
        <f>(F56-I56)/'At a Glance'!$S$9</f>
        <v>1135733.112727354</v>
      </c>
      <c r="P56" s="32">
        <f>N56*'At a Glance'!$S$7</f>
        <v>22872239.325000007</v>
      </c>
      <c r="Q56" s="14">
        <f t="shared" si="3"/>
        <v>0.918839432574026</v>
      </c>
    </row>
    <row r="57" spans="1:17">
      <c r="A57" s="43" t="s">
        <v>138</v>
      </c>
      <c r="B57" s="43" t="s">
        <v>21</v>
      </c>
      <c r="C57" s="43" t="s">
        <v>12</v>
      </c>
      <c r="D57" s="43" t="s">
        <v>278</v>
      </c>
      <c r="E57" s="32">
        <f>Secondary!D57+'Scratch Card'!D57</f>
        <v>325151</v>
      </c>
      <c r="F57" s="32">
        <f>Secondary!E57+'Scratch Card'!E57</f>
        <v>19726205.891406197</v>
      </c>
      <c r="G57" s="32">
        <f>Secondary!F57+'Scratch Card'!F57</f>
        <v>12917464</v>
      </c>
      <c r="H57" s="32">
        <f>VLOOKUP(B57,'DTR Calculation'!$B:$H,7,0)</f>
        <v>1419740.9000000022</v>
      </c>
      <c r="I57" s="32">
        <f t="shared" si="1"/>
        <v>14337204.900000002</v>
      </c>
      <c r="J57" s="62">
        <f t="shared" si="2"/>
        <v>0.7268100606334067</v>
      </c>
      <c r="K57" s="59">
        <f>'At a Glance'!$S$8/'At a Glance'!$S$7</f>
        <v>0.7407407407407407</v>
      </c>
      <c r="L57" s="32">
        <f>Secondary!I57+'Scratch Card'!I57</f>
        <v>11370788</v>
      </c>
      <c r="M57" s="20">
        <f t="shared" si="0"/>
        <v>0.13602188344378596</v>
      </c>
      <c r="N57" s="27">
        <f>I57/'At a Glance'!$S$8</f>
        <v>716860.24500000011</v>
      </c>
      <c r="O57" s="32">
        <f>(F57-I57)/'At a Glance'!$S$9</f>
        <v>769857.28448659927</v>
      </c>
      <c r="P57" s="32">
        <f>N57*'At a Glance'!$S$7</f>
        <v>19355226.615000002</v>
      </c>
      <c r="Q57" s="14">
        <f t="shared" si="3"/>
        <v>0.98119358185509897</v>
      </c>
    </row>
    <row r="58" spans="1:17">
      <c r="A58" s="43" t="s">
        <v>28</v>
      </c>
      <c r="B58" s="43" t="s">
        <v>40</v>
      </c>
      <c r="C58" s="43" t="s">
        <v>106</v>
      </c>
      <c r="D58" s="43" t="s">
        <v>279</v>
      </c>
      <c r="E58" s="32">
        <f>Secondary!D58+'Scratch Card'!D58</f>
        <v>301618</v>
      </c>
      <c r="F58" s="32">
        <f>Secondary!E58+'Scratch Card'!E58</f>
        <v>13516001.735643253</v>
      </c>
      <c r="G58" s="32">
        <f>Secondary!F58+'Scratch Card'!F58</f>
        <v>9207195</v>
      </c>
      <c r="H58" s="32">
        <f>VLOOKUP(B58,'DTR Calculation'!$B:$H,7,0)</f>
        <v>763463.79999999842</v>
      </c>
      <c r="I58" s="32">
        <f t="shared" si="1"/>
        <v>9970658.7999999989</v>
      </c>
      <c r="J58" s="62">
        <f t="shared" si="2"/>
        <v>0.73769292095503536</v>
      </c>
      <c r="K58" s="59">
        <f>'At a Glance'!$S$8/'At a Glance'!$S$7</f>
        <v>0.7407407407407407</v>
      </c>
      <c r="L58" s="32">
        <f>Secondary!I58+'Scratch Card'!I58</f>
        <v>8020381</v>
      </c>
      <c r="M58" s="20">
        <f t="shared" si="0"/>
        <v>0.14797476578731111</v>
      </c>
      <c r="N58" s="27">
        <f>I58/'At a Glance'!$S$8</f>
        <v>498532.93999999994</v>
      </c>
      <c r="O58" s="32">
        <f>(F58-I58)/'At a Glance'!$S$9</f>
        <v>506477.56223475054</v>
      </c>
      <c r="P58" s="32">
        <f>N58*'At a Glance'!$S$7</f>
        <v>13460389.379999999</v>
      </c>
      <c r="Q58" s="14">
        <f t="shared" si="3"/>
        <v>0.99588544328929773</v>
      </c>
    </row>
    <row r="59" spans="1:17">
      <c r="A59" s="43" t="s">
        <v>28</v>
      </c>
      <c r="B59" s="43" t="s">
        <v>171</v>
      </c>
      <c r="C59" s="43" t="s">
        <v>172</v>
      </c>
      <c r="D59" s="43" t="s">
        <v>280</v>
      </c>
      <c r="E59" s="32">
        <f>Secondary!D59+'Scratch Card'!D59</f>
        <v>168402</v>
      </c>
      <c r="F59" s="32">
        <f>Secondary!E59+'Scratch Card'!E59</f>
        <v>8797905.3498833459</v>
      </c>
      <c r="G59" s="32">
        <f>Secondary!F59+'Scratch Card'!F59</f>
        <v>5676695</v>
      </c>
      <c r="H59" s="32">
        <f>VLOOKUP(B59,'DTR Calculation'!$B:$H,7,0)</f>
        <v>780739.8</v>
      </c>
      <c r="I59" s="32">
        <f t="shared" si="1"/>
        <v>6457434.7999999998</v>
      </c>
      <c r="J59" s="62">
        <f t="shared" si="2"/>
        <v>0.73397411579173455</v>
      </c>
      <c r="K59" s="59">
        <f>'At a Glance'!$S$8/'At a Glance'!$S$7</f>
        <v>0.7407407407407407</v>
      </c>
      <c r="L59" s="32">
        <f>Secondary!I59+'Scratch Card'!I59</f>
        <v>4969764</v>
      </c>
      <c r="M59" s="20">
        <f t="shared" si="0"/>
        <v>0.14224639238402467</v>
      </c>
      <c r="N59" s="27">
        <f>I59/'At a Glance'!$S$8</f>
        <v>322871.74</v>
      </c>
      <c r="O59" s="32">
        <f>(F59-I59)/'At a Glance'!$S$9</f>
        <v>334352.93569762085</v>
      </c>
      <c r="P59" s="32">
        <f>N59*'At a Glance'!$S$7</f>
        <v>8717536.9800000004</v>
      </c>
      <c r="Q59" s="14">
        <f t="shared" si="3"/>
        <v>0.9908650563188417</v>
      </c>
    </row>
    <row r="60" spans="1:17">
      <c r="A60" s="43" t="s">
        <v>28</v>
      </c>
      <c r="B60" s="43" t="s">
        <v>209</v>
      </c>
      <c r="C60" s="43" t="s">
        <v>210</v>
      </c>
      <c r="D60" s="43" t="s">
        <v>281</v>
      </c>
      <c r="E60" s="32">
        <f>Secondary!D60+'Scratch Card'!D60</f>
        <v>271314</v>
      </c>
      <c r="F60" s="32">
        <f>Secondary!E60+'Scratch Card'!E60</f>
        <v>12740660.918024575</v>
      </c>
      <c r="G60" s="32">
        <f>Secondary!F60+'Scratch Card'!F60</f>
        <v>7639547</v>
      </c>
      <c r="H60" s="32">
        <f>VLOOKUP(B60,'DTR Calculation'!$B:$H,7,0)</f>
        <v>374179.69999999739</v>
      </c>
      <c r="I60" s="32">
        <f t="shared" si="1"/>
        <v>8013726.6999999974</v>
      </c>
      <c r="J60" s="62">
        <f t="shared" si="2"/>
        <v>0.62898830379064163</v>
      </c>
      <c r="K60" s="59">
        <f>'At a Glance'!$S$8/'At a Glance'!$S$7</f>
        <v>0.7407407407407407</v>
      </c>
      <c r="L60" s="32">
        <f>Secondary!I60+'Scratch Card'!I60</f>
        <v>8223407</v>
      </c>
      <c r="M60" s="20">
        <f t="shared" si="0"/>
        <v>-7.0999769317023953E-2</v>
      </c>
      <c r="N60" s="27">
        <f>I60/'At a Glance'!$S$8</f>
        <v>400686.33499999985</v>
      </c>
      <c r="O60" s="32">
        <f>(F60-I60)/'At a Glance'!$S$9</f>
        <v>675276.31686065404</v>
      </c>
      <c r="P60" s="32">
        <f>N60*'At a Glance'!$S$7</f>
        <v>10818531.044999996</v>
      </c>
      <c r="Q60" s="14">
        <f t="shared" si="3"/>
        <v>0.84913421011736623</v>
      </c>
    </row>
    <row r="61" spans="1:17">
      <c r="A61" s="43" t="s">
        <v>28</v>
      </c>
      <c r="B61" s="43" t="s">
        <v>116</v>
      </c>
      <c r="C61" s="43" t="s">
        <v>133</v>
      </c>
      <c r="D61" s="43" t="s">
        <v>282</v>
      </c>
      <c r="E61" s="32">
        <f>Secondary!D61+'Scratch Card'!D61</f>
        <v>137612</v>
      </c>
      <c r="F61" s="32">
        <f>Secondary!E61+'Scratch Card'!E61</f>
        <v>5663605.2836949257</v>
      </c>
      <c r="G61" s="32">
        <f>Secondary!F61+'Scratch Card'!F61</f>
        <v>3142094</v>
      </c>
      <c r="H61" s="32">
        <f>VLOOKUP(B61,'DTR Calculation'!$B:$H,7,0)</f>
        <v>409644.89999999944</v>
      </c>
      <c r="I61" s="32">
        <f t="shared" si="1"/>
        <v>3551738.8999999994</v>
      </c>
      <c r="J61" s="62">
        <f t="shared" si="2"/>
        <v>0.62711624876563632</v>
      </c>
      <c r="K61" s="59">
        <f>'At a Glance'!$S$8/'At a Glance'!$S$7</f>
        <v>0.7407407407407407</v>
      </c>
      <c r="L61" s="32">
        <f>Secondary!I61+'Scratch Card'!I61</f>
        <v>3355838</v>
      </c>
      <c r="M61" s="20">
        <f t="shared" si="0"/>
        <v>-6.3693181852044103E-2</v>
      </c>
      <c r="N61" s="27">
        <f>I61/'At a Glance'!$S$8</f>
        <v>177586.94499999998</v>
      </c>
      <c r="O61" s="32">
        <f>(F61-I61)/'At a Glance'!$S$9</f>
        <v>301695.19767070375</v>
      </c>
      <c r="P61" s="32">
        <f>N61*'At a Glance'!$S$7</f>
        <v>4794847.5149999997</v>
      </c>
      <c r="Q61" s="14">
        <f t="shared" si="3"/>
        <v>0.84660693583360913</v>
      </c>
    </row>
    <row r="62" spans="1:17">
      <c r="A62" s="43" t="s">
        <v>28</v>
      </c>
      <c r="B62" s="43" t="s">
        <v>55</v>
      </c>
      <c r="C62" s="43" t="s">
        <v>153</v>
      </c>
      <c r="D62" s="43" t="s">
        <v>283</v>
      </c>
      <c r="E62" s="32">
        <f>Secondary!D62+'Scratch Card'!D62</f>
        <v>377758</v>
      </c>
      <c r="F62" s="32">
        <f>Secondary!E62+'Scratch Card'!E62</f>
        <v>18918537.419053439</v>
      </c>
      <c r="G62" s="32">
        <f>Secondary!F62+'Scratch Card'!F62</f>
        <v>13058548</v>
      </c>
      <c r="H62" s="32">
        <f>VLOOKUP(B62,'DTR Calculation'!$B:$H,7,0)</f>
        <v>1229685.5999999992</v>
      </c>
      <c r="I62" s="32">
        <f t="shared" si="1"/>
        <v>14288233.6</v>
      </c>
      <c r="J62" s="62">
        <f t="shared" si="2"/>
        <v>0.75525043419106397</v>
      </c>
      <c r="K62" s="59">
        <f>'At a Glance'!$S$8/'At a Glance'!$S$7</f>
        <v>0.7407407407407407</v>
      </c>
      <c r="L62" s="32">
        <f>Secondary!I62+'Scratch Card'!I62</f>
        <v>12091461</v>
      </c>
      <c r="M62" s="20">
        <f t="shared" si="0"/>
        <v>7.9980988236243736E-2</v>
      </c>
      <c r="N62" s="27">
        <f>I62/'At a Glance'!$S$8</f>
        <v>714411.67999999993</v>
      </c>
      <c r="O62" s="32">
        <f>(F62-I62)/'At a Glance'!$S$9</f>
        <v>661471.9741504913</v>
      </c>
      <c r="P62" s="32">
        <f>N62*'At a Glance'!$S$7</f>
        <v>19289115.359999999</v>
      </c>
      <c r="Q62" s="14">
        <f t="shared" si="3"/>
        <v>1.0195880861579363</v>
      </c>
    </row>
    <row r="63" spans="1:17">
      <c r="A63" s="43" t="s">
        <v>28</v>
      </c>
      <c r="B63" s="43" t="s">
        <v>56</v>
      </c>
      <c r="C63" s="43" t="s">
        <v>152</v>
      </c>
      <c r="D63" s="43" t="s">
        <v>284</v>
      </c>
      <c r="E63" s="32">
        <f>Secondary!D63+'Scratch Card'!D63</f>
        <v>132405</v>
      </c>
      <c r="F63" s="32">
        <f>Secondary!E63+'Scratch Card'!E63</f>
        <v>6818006.3094528234</v>
      </c>
      <c r="G63" s="32">
        <f>Secondary!F63+'Scratch Card'!F63</f>
        <v>4331629</v>
      </c>
      <c r="H63" s="32">
        <f>VLOOKUP(B63,'DTR Calculation'!$B:$H,7,0)</f>
        <v>685327.50000000047</v>
      </c>
      <c r="I63" s="32">
        <f t="shared" si="1"/>
        <v>5016956.5</v>
      </c>
      <c r="J63" s="62">
        <f t="shared" si="2"/>
        <v>0.73583922811045832</v>
      </c>
      <c r="K63" s="59">
        <f>'At a Glance'!$S$8/'At a Glance'!$S$7</f>
        <v>0.7407407407407407</v>
      </c>
      <c r="L63" s="32">
        <f>Secondary!I63+'Scratch Card'!I63</f>
        <v>4057360</v>
      </c>
      <c r="M63" s="20">
        <f t="shared" si="0"/>
        <v>6.7597896168937438E-2</v>
      </c>
      <c r="N63" s="27">
        <f>I63/'At a Glance'!$S$8</f>
        <v>250847.82500000001</v>
      </c>
      <c r="O63" s="32">
        <f>(F63-I63)/'At a Glance'!$S$9</f>
        <v>257292.8299218319</v>
      </c>
      <c r="P63" s="32">
        <f>N63*'At a Glance'!$S$7</f>
        <v>6772891.2750000004</v>
      </c>
      <c r="Q63" s="14">
        <f t="shared" si="3"/>
        <v>0.99338295794911879</v>
      </c>
    </row>
    <row r="64" spans="1:17">
      <c r="A64" s="43" t="s">
        <v>28</v>
      </c>
      <c r="B64" s="43" t="s">
        <v>103</v>
      </c>
      <c r="C64" s="43" t="s">
        <v>104</v>
      </c>
      <c r="D64" s="43" t="s">
        <v>284</v>
      </c>
      <c r="E64" s="32">
        <f>Secondary!D64+'Scratch Card'!D64</f>
        <v>34793</v>
      </c>
      <c r="F64" s="32">
        <f>Secondary!E64+'Scratch Card'!E64</f>
        <v>2396751.6642304813</v>
      </c>
      <c r="G64" s="32">
        <f>Secondary!F64+'Scratch Card'!F64</f>
        <v>1476070</v>
      </c>
      <c r="H64" s="32">
        <f>VLOOKUP(B64,'DTR Calculation'!$B:$H,7,0)</f>
        <v>267986.10000000009</v>
      </c>
      <c r="I64" s="32">
        <f t="shared" si="1"/>
        <v>1744056.1</v>
      </c>
      <c r="J64" s="62">
        <f t="shared" si="2"/>
        <v>0.72767493021015994</v>
      </c>
      <c r="K64" s="59">
        <f>'At a Glance'!$S$8/'At a Glance'!$S$7</f>
        <v>0.7407407407407407</v>
      </c>
      <c r="L64" s="32">
        <f>Secondary!I64+'Scratch Card'!I64</f>
        <v>1365149</v>
      </c>
      <c r="M64" s="20">
        <f t="shared" si="0"/>
        <v>8.1251936601792182E-2</v>
      </c>
      <c r="N64" s="27">
        <f>I64/'At a Glance'!$S$8</f>
        <v>87202.805000000008</v>
      </c>
      <c r="O64" s="32">
        <f>(F64-I64)/'At a Glance'!$S$9</f>
        <v>93242.223461497313</v>
      </c>
      <c r="P64" s="32">
        <f>N64*'At a Glance'!$S$7</f>
        <v>2354475.7350000003</v>
      </c>
      <c r="Q64" s="14">
        <f t="shared" si="3"/>
        <v>0.98236115578371597</v>
      </c>
    </row>
    <row r="65" spans="1:17" s="123" customFormat="1">
      <c r="A65" s="112" t="s">
        <v>28</v>
      </c>
      <c r="B65" s="112" t="s">
        <v>313</v>
      </c>
      <c r="C65" s="112" t="s">
        <v>314</v>
      </c>
      <c r="D65" s="112" t="s">
        <v>285</v>
      </c>
      <c r="E65" s="113">
        <f>Secondary!D65+'Scratch Card'!D65</f>
        <v>180356</v>
      </c>
      <c r="F65" s="113">
        <f>Secondary!E65+'Scratch Card'!E65</f>
        <v>7178811.4046919784</v>
      </c>
      <c r="G65" s="113">
        <f>Secondary!F65+'Scratch Card'!F65</f>
        <v>4725993</v>
      </c>
      <c r="H65" s="113">
        <f>VLOOKUP(B65,'DTR Calculation'!$B:$H,7,0)</f>
        <v>652003.39999999665</v>
      </c>
      <c r="I65" s="113">
        <f t="shared" si="1"/>
        <v>5377996.3999999966</v>
      </c>
      <c r="J65" s="124">
        <f t="shared" si="2"/>
        <v>0.74914858419111108</v>
      </c>
      <c r="K65" s="125">
        <f>'At a Glance'!$S$8/'At a Glance'!$S$7</f>
        <v>0.7407407407407407</v>
      </c>
      <c r="L65" s="113">
        <f>Secondary!I65+'Scratch Card'!I65</f>
        <v>4499030</v>
      </c>
      <c r="M65" s="114">
        <f t="shared" si="0"/>
        <v>5.0447096374107304E-2</v>
      </c>
      <c r="N65" s="116">
        <f>I65/'At a Glance'!$S$8</f>
        <v>268899.81999999983</v>
      </c>
      <c r="O65" s="113">
        <f>(F65-I65)/'At a Glance'!$S$9</f>
        <v>257259.28638456881</v>
      </c>
      <c r="P65" s="113">
        <f>N65*'At a Glance'!$S$7</f>
        <v>7260295.139999995</v>
      </c>
      <c r="Q65" s="115">
        <f t="shared" si="3"/>
        <v>1.0113505886579999</v>
      </c>
    </row>
    <row r="66" spans="1:17">
      <c r="A66" s="43" t="s">
        <v>28</v>
      </c>
      <c r="B66" s="43" t="s">
        <v>57</v>
      </c>
      <c r="C66" s="43" t="s">
        <v>58</v>
      </c>
      <c r="D66" s="43" t="s">
        <v>286</v>
      </c>
      <c r="E66" s="32">
        <f>Secondary!D66+'Scratch Card'!D66</f>
        <v>245687</v>
      </c>
      <c r="F66" s="32">
        <f>Secondary!E66+'Scratch Card'!E66</f>
        <v>12394675.155670442</v>
      </c>
      <c r="G66" s="32">
        <f>Secondary!F66+'Scratch Card'!F66</f>
        <v>5112231</v>
      </c>
      <c r="H66" s="32">
        <f>VLOOKUP(B66,'DTR Calculation'!$B:$H,7,0)</f>
        <v>829593.59999999776</v>
      </c>
      <c r="I66" s="32">
        <f t="shared" si="1"/>
        <v>5941824.5999999978</v>
      </c>
      <c r="J66" s="62">
        <f t="shared" si="2"/>
        <v>0.47938526224962591</v>
      </c>
      <c r="K66" s="59">
        <f>'At a Glance'!$S$8/'At a Glance'!$S$7</f>
        <v>0.7407407407407407</v>
      </c>
      <c r="L66" s="32">
        <f>Secondary!I66+'Scratch Card'!I66</f>
        <v>9409556</v>
      </c>
      <c r="M66" s="20">
        <f t="shared" si="0"/>
        <v>-0.45669795684302211</v>
      </c>
      <c r="N66" s="27">
        <f>I66/'At a Glance'!$S$8</f>
        <v>297091.22999999986</v>
      </c>
      <c r="O66" s="32">
        <f>(F66-I66)/'At a Glance'!$S$9</f>
        <v>921835.79366720631</v>
      </c>
      <c r="P66" s="32">
        <f>N66*'At a Glance'!$S$7</f>
        <v>8021463.2099999962</v>
      </c>
      <c r="Q66" s="14">
        <f t="shared" si="3"/>
        <v>0.64717010403699493</v>
      </c>
    </row>
    <row r="67" spans="1:17">
      <c r="A67" s="43" t="s">
        <v>28</v>
      </c>
      <c r="B67" s="43" t="s">
        <v>329</v>
      </c>
      <c r="C67" s="43" t="s">
        <v>330</v>
      </c>
      <c r="D67" s="43" t="s">
        <v>287</v>
      </c>
      <c r="E67" s="32">
        <f>Secondary!D67+'Scratch Card'!D67</f>
        <v>129831</v>
      </c>
      <c r="F67" s="32">
        <f>Secondary!E67+'Scratch Card'!E67</f>
        <v>4639500.4959564181</v>
      </c>
      <c r="G67" s="32">
        <f>Secondary!F67+'Scratch Card'!F67</f>
        <v>3186073</v>
      </c>
      <c r="H67" s="32">
        <f>VLOOKUP(B67,'DTR Calculation'!$B:$H,7,0)</f>
        <v>370625.10000000009</v>
      </c>
      <c r="I67" s="32">
        <f t="shared" si="1"/>
        <v>3556698.1</v>
      </c>
      <c r="J67" s="62">
        <f t="shared" si="2"/>
        <v>0.76661229007300669</v>
      </c>
      <c r="K67" s="59">
        <f>'At a Glance'!$S$8/'At a Glance'!$S$7</f>
        <v>0.7407407407407407</v>
      </c>
      <c r="L67" s="32">
        <f>Secondary!I67+'Scratch Card'!I67</f>
        <v>1790446</v>
      </c>
      <c r="M67" s="20">
        <f t="shared" si="0"/>
        <v>0.77948567005092584</v>
      </c>
      <c r="N67" s="27">
        <f>I67/'At a Glance'!$S$8</f>
        <v>177834.905</v>
      </c>
      <c r="O67" s="32">
        <f>(F67-I67)/'At a Glance'!$S$9</f>
        <v>154686.05656520257</v>
      </c>
      <c r="P67" s="32">
        <f>N67*'At a Glance'!$S$7</f>
        <v>4801542.4349999996</v>
      </c>
      <c r="Q67" s="14">
        <f t="shared" si="3"/>
        <v>1.034926591598559</v>
      </c>
    </row>
    <row r="68" spans="1:17">
      <c r="A68" s="43" t="s">
        <v>28</v>
      </c>
      <c r="B68" s="43" t="s">
        <v>59</v>
      </c>
      <c r="C68" s="43" t="s">
        <v>60</v>
      </c>
      <c r="D68" s="43" t="s">
        <v>288</v>
      </c>
      <c r="E68" s="32">
        <f>Secondary!D68+'Scratch Card'!D68</f>
        <v>263769</v>
      </c>
      <c r="F68" s="32">
        <f>Secondary!E68+'Scratch Card'!E68</f>
        <v>17410169.354022622</v>
      </c>
      <c r="G68" s="32">
        <f>Secondary!F68+'Scratch Card'!F68</f>
        <v>10785244</v>
      </c>
      <c r="H68" s="32">
        <f>VLOOKUP(B68,'DTR Calculation'!$B:$H,7,0)</f>
        <v>1252899.900000006</v>
      </c>
      <c r="I68" s="32">
        <f t="shared" si="1"/>
        <v>12038143.900000006</v>
      </c>
      <c r="J68" s="62">
        <f t="shared" si="2"/>
        <v>0.69144323959253107</v>
      </c>
      <c r="K68" s="59">
        <f>'At a Glance'!$S$8/'At a Glance'!$S$7</f>
        <v>0.7407407407407407</v>
      </c>
      <c r="L68" s="32">
        <f>Secondary!I68+'Scratch Card'!I68</f>
        <v>10276150</v>
      </c>
      <c r="M68" s="20">
        <f t="shared" si="0"/>
        <v>4.9541316543647185E-2</v>
      </c>
      <c r="N68" s="27">
        <f>I68/'At a Glance'!$S$8</f>
        <v>601907.1950000003</v>
      </c>
      <c r="O68" s="32">
        <f>(F68-I68)/'At a Glance'!$S$9</f>
        <v>767432.20771751658</v>
      </c>
      <c r="P68" s="32">
        <f>N68*'At a Glance'!$S$7</f>
        <v>16251494.265000008</v>
      </c>
      <c r="Q68" s="14">
        <f t="shared" si="3"/>
        <v>0.93344837344991693</v>
      </c>
    </row>
    <row r="69" spans="1:17">
      <c r="A69" s="43" t="s">
        <v>28</v>
      </c>
      <c r="B69" s="43" t="s">
        <v>181</v>
      </c>
      <c r="C69" s="43" t="s">
        <v>182</v>
      </c>
      <c r="D69" s="43" t="s">
        <v>289</v>
      </c>
      <c r="E69" s="32">
        <f>Secondary!D69+'Scratch Card'!D69</f>
        <v>68325</v>
      </c>
      <c r="F69" s="32">
        <f>Secondary!E69+'Scratch Card'!E69</f>
        <v>4180466.0874071056</v>
      </c>
      <c r="G69" s="32">
        <f>Secondary!F69+'Scratch Card'!F69</f>
        <v>2778813</v>
      </c>
      <c r="H69" s="32">
        <f>VLOOKUP(B69,'DTR Calculation'!$B:$H,7,0)</f>
        <v>374033.10000000126</v>
      </c>
      <c r="I69" s="32">
        <f t="shared" si="1"/>
        <v>3152846.1000000015</v>
      </c>
      <c r="J69" s="62">
        <f t="shared" si="2"/>
        <v>0.75418530711141929</v>
      </c>
      <c r="K69" s="59">
        <f>'At a Glance'!$S$8/'At a Glance'!$S$7</f>
        <v>0.7407407407407407</v>
      </c>
      <c r="L69" s="32">
        <f>Secondary!I69+'Scratch Card'!I69</f>
        <v>2660893</v>
      </c>
      <c r="M69" s="20">
        <f t="shared" si="0"/>
        <v>4.4315949570313422E-2</v>
      </c>
      <c r="N69" s="27">
        <f>I69/'At a Glance'!$S$8</f>
        <v>157642.30500000008</v>
      </c>
      <c r="O69" s="32">
        <f>(F69-I69)/'At a Glance'!$S$9</f>
        <v>146802.85534387201</v>
      </c>
      <c r="P69" s="32">
        <f>N69*'At a Glance'!$S$7</f>
        <v>4256342.2350000022</v>
      </c>
      <c r="Q69" s="14">
        <f t="shared" si="3"/>
        <v>1.0181501646004161</v>
      </c>
    </row>
    <row r="70" spans="1:17">
      <c r="A70" s="43" t="s">
        <v>28</v>
      </c>
      <c r="B70" s="43" t="s">
        <v>61</v>
      </c>
      <c r="C70" s="43" t="s">
        <v>62</v>
      </c>
      <c r="D70" s="43" t="s">
        <v>290</v>
      </c>
      <c r="E70" s="32">
        <f>Secondary!D70+'Scratch Card'!D70</f>
        <v>192206</v>
      </c>
      <c r="F70" s="32">
        <f>Secondary!E70+'Scratch Card'!E70</f>
        <v>17523193.868312512</v>
      </c>
      <c r="G70" s="32">
        <f>Secondary!F70+'Scratch Card'!F70</f>
        <v>11259116</v>
      </c>
      <c r="H70" s="32">
        <f>VLOOKUP(B70,'DTR Calculation'!$B:$H,7,0)</f>
        <v>1387618.1000000052</v>
      </c>
      <c r="I70" s="32">
        <f t="shared" si="1"/>
        <v>12646734.100000005</v>
      </c>
      <c r="J70" s="62">
        <f t="shared" si="2"/>
        <v>0.72171398633381034</v>
      </c>
      <c r="K70" s="59">
        <f>'At a Glance'!$S$8/'At a Glance'!$S$7</f>
        <v>0.7407407407407407</v>
      </c>
      <c r="L70" s="32">
        <f>Secondary!I70+'Scratch Card'!I70</f>
        <v>10666582</v>
      </c>
      <c r="M70" s="20">
        <f t="shared" si="0"/>
        <v>5.5550503432120993E-2</v>
      </c>
      <c r="N70" s="27">
        <f>I70/'At a Glance'!$S$8</f>
        <v>632336.70500000031</v>
      </c>
      <c r="O70" s="32">
        <f>(F70-I70)/'At a Glance'!$S$9</f>
        <v>696637.10975892947</v>
      </c>
      <c r="P70" s="32">
        <f>N70*'At a Glance'!$S$7</f>
        <v>17073091.035000008</v>
      </c>
      <c r="Q70" s="14">
        <f t="shared" si="3"/>
        <v>0.97431388155064402</v>
      </c>
    </row>
    <row r="71" spans="1:17">
      <c r="A71" s="43" t="s">
        <v>28</v>
      </c>
      <c r="B71" s="43" t="s">
        <v>91</v>
      </c>
      <c r="C71" s="43" t="s">
        <v>92</v>
      </c>
      <c r="D71" s="43" t="s">
        <v>291</v>
      </c>
      <c r="E71" s="32">
        <f>Secondary!D71+'Scratch Card'!D71</f>
        <v>103379</v>
      </c>
      <c r="F71" s="32">
        <f>Secondary!E71+'Scratch Card'!E71</f>
        <v>6143193.4392736461</v>
      </c>
      <c r="G71" s="32">
        <f>Secondary!F71+'Scratch Card'!F71</f>
        <v>3867527</v>
      </c>
      <c r="H71" s="32">
        <f>VLOOKUP(B71,'DTR Calculation'!$B:$H,7,0)</f>
        <v>539785.10000000149</v>
      </c>
      <c r="I71" s="32">
        <f t="shared" si="1"/>
        <v>4407312.1000000015</v>
      </c>
      <c r="J71" s="62">
        <f t="shared" si="2"/>
        <v>0.71743013524918564</v>
      </c>
      <c r="K71" s="59">
        <f>'At a Glance'!$S$8/'At a Glance'!$S$7</f>
        <v>0.7407407407407407</v>
      </c>
      <c r="L71" s="32">
        <f>Secondary!I71+'Scratch Card'!I71</f>
        <v>3496426</v>
      </c>
      <c r="M71" s="20">
        <f t="shared" ref="M71:M85" si="4">(G71-L71)/L71</f>
        <v>0.10613723842575247</v>
      </c>
      <c r="N71" s="27">
        <f>I71/'At a Glance'!$S$8</f>
        <v>220365.60500000007</v>
      </c>
      <c r="O71" s="32">
        <f>(F71-I71)/'At a Glance'!$S$9</f>
        <v>247983.04846766352</v>
      </c>
      <c r="P71" s="32">
        <f>N71*'At a Glance'!$S$7</f>
        <v>5949871.3350000018</v>
      </c>
      <c r="Q71" s="14">
        <f t="shared" ref="Q71:Q85" si="5">P71/F71</f>
        <v>0.96853068258640052</v>
      </c>
    </row>
    <row r="72" spans="1:17">
      <c r="A72" s="43" t="s">
        <v>139</v>
      </c>
      <c r="B72" s="43" t="s">
        <v>41</v>
      </c>
      <c r="C72" s="43" t="s">
        <v>42</v>
      </c>
      <c r="D72" s="43" t="s">
        <v>316</v>
      </c>
      <c r="E72" s="32">
        <f>Secondary!D72+'Scratch Card'!D72</f>
        <v>247748</v>
      </c>
      <c r="F72" s="32">
        <f>Secondary!E72+'Scratch Card'!E72</f>
        <v>12563386.381573142</v>
      </c>
      <c r="G72" s="32">
        <f>Secondary!F72+'Scratch Card'!F72</f>
        <v>6569619</v>
      </c>
      <c r="H72" s="32">
        <f>VLOOKUP(B72,'DTR Calculation'!$B:$H,7,0)</f>
        <v>1211052.8999999925</v>
      </c>
      <c r="I72" s="32">
        <f t="shared" ref="I72:I85" si="6">G72+H72</f>
        <v>7780671.8999999929</v>
      </c>
      <c r="J72" s="62">
        <f t="shared" ref="J72:J85" si="7">I72/F72</f>
        <v>0.61931326982126333</v>
      </c>
      <c r="K72" s="59">
        <f>'At a Glance'!$S$8/'At a Glance'!$S$7</f>
        <v>0.7407407407407407</v>
      </c>
      <c r="L72" s="32">
        <f>Secondary!I72+'Scratch Card'!I72</f>
        <v>7265928</v>
      </c>
      <c r="M72" s="20">
        <f t="shared" si="4"/>
        <v>-9.583208091244505E-2</v>
      </c>
      <c r="N72" s="27">
        <f>I72/'At a Glance'!$S$8</f>
        <v>389033.59499999962</v>
      </c>
      <c r="O72" s="32">
        <f>(F72-I72)/'At a Glance'!$S$9</f>
        <v>683244.9259390214</v>
      </c>
      <c r="P72" s="32">
        <f>N72*'At a Glance'!$S$7</f>
        <v>10503907.06499999</v>
      </c>
      <c r="Q72" s="14">
        <f t="shared" si="5"/>
        <v>0.83607291425870545</v>
      </c>
    </row>
    <row r="73" spans="1:17">
      <c r="A73" s="43" t="s">
        <v>139</v>
      </c>
      <c r="B73" s="43" t="s">
        <v>317</v>
      </c>
      <c r="C73" s="43" t="s">
        <v>318</v>
      </c>
      <c r="D73" s="43" t="s">
        <v>319</v>
      </c>
      <c r="E73" s="32">
        <f>Secondary!D73+'Scratch Card'!D73</f>
        <v>193073</v>
      </c>
      <c r="F73" s="32">
        <f>Secondary!E73+'Scratch Card'!E73</f>
        <v>9399718.4348673522</v>
      </c>
      <c r="G73" s="32">
        <f>Secondary!F73+'Scratch Card'!F73</f>
        <v>6018962</v>
      </c>
      <c r="H73" s="32">
        <f>VLOOKUP(B73,'DTR Calculation'!$B:$H,7,0)</f>
        <v>722932.19999999902</v>
      </c>
      <c r="I73" s="32">
        <f t="shared" si="6"/>
        <v>6741894.1999999993</v>
      </c>
      <c r="J73" s="62">
        <f t="shared" si="7"/>
        <v>0.71724427138068203</v>
      </c>
      <c r="K73" s="59">
        <f>'At a Glance'!$S$8/'At a Glance'!$S$7</f>
        <v>0.7407407407407407</v>
      </c>
      <c r="L73" s="32">
        <f>Secondary!I73+'Scratch Card'!I73</f>
        <v>5655761</v>
      </c>
      <c r="M73" s="20">
        <f t="shared" si="4"/>
        <v>6.4217883322863184E-2</v>
      </c>
      <c r="N73" s="27">
        <f>I73/'At a Glance'!$S$8</f>
        <v>337094.70999999996</v>
      </c>
      <c r="O73" s="32">
        <f>(F73-I73)/'At a Glance'!$S$9</f>
        <v>379689.17640962184</v>
      </c>
      <c r="P73" s="32">
        <f>N73*'At a Glance'!$S$7</f>
        <v>9101557.1699999981</v>
      </c>
      <c r="Q73" s="14">
        <f t="shared" si="5"/>
        <v>0.96827976636392066</v>
      </c>
    </row>
    <row r="74" spans="1:17">
      <c r="A74" s="43" t="s">
        <v>139</v>
      </c>
      <c r="B74" s="43" t="s">
        <v>43</v>
      </c>
      <c r="C74" s="43" t="s">
        <v>44</v>
      </c>
      <c r="D74" s="43" t="s">
        <v>292</v>
      </c>
      <c r="E74" s="32">
        <f>Secondary!D74+'Scratch Card'!D74</f>
        <v>267522</v>
      </c>
      <c r="F74" s="32">
        <f>Secondary!E74+'Scratch Card'!E74</f>
        <v>16679986.946678771</v>
      </c>
      <c r="G74" s="32">
        <f>Secondary!F74+'Scratch Card'!F74</f>
        <v>10628817</v>
      </c>
      <c r="H74" s="32">
        <f>VLOOKUP(B74,'DTR Calculation'!$B:$H,7,0)</f>
        <v>818698.49999999721</v>
      </c>
      <c r="I74" s="32">
        <f t="shared" si="6"/>
        <v>11447515.499999996</v>
      </c>
      <c r="J74" s="62">
        <f t="shared" si="7"/>
        <v>0.68630242557110421</v>
      </c>
      <c r="K74" s="59">
        <f>'At a Glance'!$S$8/'At a Glance'!$S$7</f>
        <v>0.7407407407407407</v>
      </c>
      <c r="L74" s="32">
        <f>Secondary!I74+'Scratch Card'!I74</f>
        <v>10619940</v>
      </c>
      <c r="M74" s="20">
        <f t="shared" si="4"/>
        <v>8.3588042870298706E-4</v>
      </c>
      <c r="N74" s="27">
        <f>I74/'At a Glance'!$S$8</f>
        <v>572375.77499999979</v>
      </c>
      <c r="O74" s="32">
        <f>(F74-I74)/'At a Glance'!$S$9</f>
        <v>747495.92095411068</v>
      </c>
      <c r="P74" s="32">
        <f>N74*'At a Glance'!$S$7</f>
        <v>15454145.924999995</v>
      </c>
      <c r="Q74" s="14">
        <f t="shared" si="5"/>
        <v>0.9265082745209906</v>
      </c>
    </row>
    <row r="75" spans="1:17">
      <c r="A75" s="43" t="s">
        <v>139</v>
      </c>
      <c r="B75" s="43" t="s">
        <v>45</v>
      </c>
      <c r="C75" s="43" t="s">
        <v>46</v>
      </c>
      <c r="D75" s="43" t="s">
        <v>293</v>
      </c>
      <c r="E75" s="32">
        <f>Secondary!D75+'Scratch Card'!D75</f>
        <v>127625</v>
      </c>
      <c r="F75" s="32">
        <f>Secondary!E75+'Scratch Card'!E75</f>
        <v>7534800.0035193022</v>
      </c>
      <c r="G75" s="32">
        <f>Secondary!F75+'Scratch Card'!F75</f>
        <v>4893555</v>
      </c>
      <c r="H75" s="32">
        <f>VLOOKUP(B75,'DTR Calculation'!$B:$H,7,0)</f>
        <v>401229.09999999893</v>
      </c>
      <c r="I75" s="32">
        <f t="shared" si="6"/>
        <v>5294784.0999999987</v>
      </c>
      <c r="J75" s="62">
        <f t="shared" si="7"/>
        <v>0.7027106356541577</v>
      </c>
      <c r="K75" s="59">
        <f>'At a Glance'!$S$8/'At a Glance'!$S$7</f>
        <v>0.7407407407407407</v>
      </c>
      <c r="L75" s="32">
        <f>Secondary!I75+'Scratch Card'!I75</f>
        <v>4631343</v>
      </c>
      <c r="M75" s="20">
        <f t="shared" si="4"/>
        <v>5.6616838787366862E-2</v>
      </c>
      <c r="N75" s="27">
        <f>I75/'At a Glance'!$S$8</f>
        <v>264739.20499999996</v>
      </c>
      <c r="O75" s="32">
        <f>(F75-I75)/'At a Glance'!$S$9</f>
        <v>320002.2719313291</v>
      </c>
      <c r="P75" s="32">
        <f>N75*'At a Glance'!$S$7</f>
        <v>7147958.5349999992</v>
      </c>
      <c r="Q75" s="14">
        <f t="shared" si="5"/>
        <v>0.94865935813311308</v>
      </c>
    </row>
    <row r="76" spans="1:17">
      <c r="A76" s="43" t="s">
        <v>139</v>
      </c>
      <c r="B76" s="43" t="s">
        <v>198</v>
      </c>
      <c r="C76" s="43" t="s">
        <v>199</v>
      </c>
      <c r="D76" s="43" t="s">
        <v>294</v>
      </c>
      <c r="E76" s="32">
        <f>Secondary!D76+'Scratch Card'!D76</f>
        <v>467057</v>
      </c>
      <c r="F76" s="32">
        <f>Secondary!E76+'Scratch Card'!E76</f>
        <v>15054917.560207836</v>
      </c>
      <c r="G76" s="32">
        <f>Secondary!F76+'Scratch Card'!F76</f>
        <v>7961576</v>
      </c>
      <c r="H76" s="32">
        <f>VLOOKUP(B76,'DTR Calculation'!$B:$H,7,0)</f>
        <v>1050426.9999999888</v>
      </c>
      <c r="I76" s="32">
        <f t="shared" si="6"/>
        <v>9012002.9999999888</v>
      </c>
      <c r="J76" s="62">
        <f t="shared" si="7"/>
        <v>0.59860859177468495</v>
      </c>
      <c r="K76" s="59">
        <f>'At a Glance'!$S$8/'At a Glance'!$S$7</f>
        <v>0.7407407407407407</v>
      </c>
      <c r="L76" s="32">
        <f>Secondary!I76+'Scratch Card'!I76</f>
        <v>7984924</v>
      </c>
      <c r="M76" s="20">
        <f t="shared" si="4"/>
        <v>-2.9240102974054604E-3</v>
      </c>
      <c r="N76" s="27">
        <f>I76/'At a Glance'!$S$8</f>
        <v>450600.14999999944</v>
      </c>
      <c r="O76" s="32">
        <f>(F76-I76)/'At a Glance'!$S$9</f>
        <v>863273.50860112102</v>
      </c>
      <c r="P76" s="32">
        <f>N76*'At a Glance'!$S$7</f>
        <v>12166204.049999986</v>
      </c>
      <c r="Q76" s="14">
        <f t="shared" si="5"/>
        <v>0.8081215988958248</v>
      </c>
    </row>
    <row r="77" spans="1:17">
      <c r="A77" s="43" t="s">
        <v>139</v>
      </c>
      <c r="B77" s="43" t="s">
        <v>47</v>
      </c>
      <c r="C77" s="43" t="s">
        <v>48</v>
      </c>
      <c r="D77" s="43" t="s">
        <v>296</v>
      </c>
      <c r="E77" s="32">
        <f>Secondary!D77+'Scratch Card'!D77</f>
        <v>126870</v>
      </c>
      <c r="F77" s="32">
        <f>Secondary!E77+'Scratch Card'!E77</f>
        <v>7166378.8151368788</v>
      </c>
      <c r="G77" s="32">
        <f>Secondary!F77+'Scratch Card'!F77</f>
        <v>4315049</v>
      </c>
      <c r="H77" s="32">
        <f>VLOOKUP(B77,'DTR Calculation'!$B:$H,7,0)</f>
        <v>509679.00000000047</v>
      </c>
      <c r="I77" s="32">
        <f t="shared" si="6"/>
        <v>4824728</v>
      </c>
      <c r="J77" s="62">
        <f t="shared" si="7"/>
        <v>0.67324490156858208</v>
      </c>
      <c r="K77" s="59">
        <f>'At a Glance'!$S$8/'At a Glance'!$S$7</f>
        <v>0.7407407407407407</v>
      </c>
      <c r="L77" s="32">
        <f>Secondary!I77+'Scratch Card'!I77</f>
        <v>4571496</v>
      </c>
      <c r="M77" s="20">
        <f t="shared" si="4"/>
        <v>-5.6096953819931156E-2</v>
      </c>
      <c r="N77" s="27">
        <f>I77/'At a Glance'!$S$8</f>
        <v>241236.4</v>
      </c>
      <c r="O77" s="32">
        <f>(F77-I77)/'At a Glance'!$S$9</f>
        <v>334521.54501955409</v>
      </c>
      <c r="P77" s="32">
        <f>N77*'At a Glance'!$S$7</f>
        <v>6513382.7999999998</v>
      </c>
      <c r="Q77" s="14">
        <f t="shared" si="5"/>
        <v>0.90888061711758583</v>
      </c>
    </row>
    <row r="78" spans="1:17">
      <c r="A78" s="43" t="s">
        <v>139</v>
      </c>
      <c r="B78" s="43" t="s">
        <v>87</v>
      </c>
      <c r="C78" s="43" t="s">
        <v>134</v>
      </c>
      <c r="D78" s="43" t="s">
        <v>296</v>
      </c>
      <c r="E78" s="32">
        <f>Secondary!D78+'Scratch Card'!D78</f>
        <v>133360</v>
      </c>
      <c r="F78" s="32">
        <f>Secondary!E78+'Scratch Card'!E78</f>
        <v>7223172.8993969178</v>
      </c>
      <c r="G78" s="32">
        <f>Secondary!F78+'Scratch Card'!F78</f>
        <v>4349254</v>
      </c>
      <c r="H78" s="32">
        <f>VLOOKUP(B78,'DTR Calculation'!$B:$H,7,0)</f>
        <v>745527.10000000079</v>
      </c>
      <c r="I78" s="32">
        <f t="shared" si="6"/>
        <v>5094781.1000000006</v>
      </c>
      <c r="J78" s="62">
        <f t="shared" si="7"/>
        <v>0.70533838397048165</v>
      </c>
      <c r="K78" s="59">
        <f>'At a Glance'!$S$8/'At a Glance'!$S$7</f>
        <v>0.7407407407407407</v>
      </c>
      <c r="L78" s="32">
        <f>Secondary!I78+'Scratch Card'!I78</f>
        <v>4167580</v>
      </c>
      <c r="M78" s="20">
        <f t="shared" si="4"/>
        <v>4.3592204588754145E-2</v>
      </c>
      <c r="N78" s="27">
        <f>I78/'At a Glance'!$S$8</f>
        <v>254739.05500000002</v>
      </c>
      <c r="O78" s="32">
        <f>(F78-I78)/'At a Glance'!$S$9</f>
        <v>304055.97134241677</v>
      </c>
      <c r="P78" s="32">
        <f>N78*'At a Glance'!$S$7</f>
        <v>6877954.4850000003</v>
      </c>
      <c r="Q78" s="14">
        <f t="shared" si="5"/>
        <v>0.9522068183601502</v>
      </c>
    </row>
    <row r="79" spans="1:17">
      <c r="A79" s="43" t="s">
        <v>139</v>
      </c>
      <c r="B79" s="43" t="s">
        <v>49</v>
      </c>
      <c r="C79" s="43" t="s">
        <v>50</v>
      </c>
      <c r="D79" s="43" t="s">
        <v>295</v>
      </c>
      <c r="E79" s="32">
        <f>Secondary!D79+'Scratch Card'!D79</f>
        <v>493725</v>
      </c>
      <c r="F79" s="32">
        <f>Secondary!E79+'Scratch Card'!E79</f>
        <v>17302417.336930104</v>
      </c>
      <c r="G79" s="32">
        <f>Secondary!F79+'Scratch Card'!F79</f>
        <v>9308124</v>
      </c>
      <c r="H79" s="32">
        <f>VLOOKUP(B79,'DTR Calculation'!$B:$H,7,0)</f>
        <v>1660627.9999999981</v>
      </c>
      <c r="I79" s="32">
        <f t="shared" si="6"/>
        <v>10968751.999999998</v>
      </c>
      <c r="J79" s="62">
        <f t="shared" si="7"/>
        <v>0.63394332632287198</v>
      </c>
      <c r="K79" s="59">
        <f>'At a Glance'!$S$8/'At a Glance'!$S$7</f>
        <v>0.7407407407407407</v>
      </c>
      <c r="L79" s="32">
        <f>Secondary!I79+'Scratch Card'!I79</f>
        <v>10856344</v>
      </c>
      <c r="M79" s="20">
        <f t="shared" si="4"/>
        <v>-0.14260970359819106</v>
      </c>
      <c r="N79" s="27">
        <f>I79/'At a Glance'!$S$8</f>
        <v>548437.59999999986</v>
      </c>
      <c r="O79" s="32">
        <f>(F79-I79)/'At a Glance'!$S$9</f>
        <v>904809.33384715789</v>
      </c>
      <c r="P79" s="32">
        <f>N79*'At a Glance'!$S$7</f>
        <v>14807815.199999996</v>
      </c>
      <c r="Q79" s="14">
        <f t="shared" si="5"/>
        <v>0.85582349053587703</v>
      </c>
    </row>
    <row r="80" spans="1:17">
      <c r="A80" s="43" t="s">
        <v>139</v>
      </c>
      <c r="B80" s="43" t="s">
        <v>108</v>
      </c>
      <c r="C80" s="43" t="s">
        <v>109</v>
      </c>
      <c r="D80" s="43" t="s">
        <v>297</v>
      </c>
      <c r="E80" s="32">
        <f>Secondary!D80+'Scratch Card'!D80</f>
        <v>81182</v>
      </c>
      <c r="F80" s="32">
        <f>Secondary!E80+'Scratch Card'!E80</f>
        <v>5371118.7719006455</v>
      </c>
      <c r="G80" s="32">
        <f>Secondary!F80+'Scratch Card'!F80</f>
        <v>3285979</v>
      </c>
      <c r="H80" s="32">
        <f>VLOOKUP(B80,'DTR Calculation'!$B:$H,7,0)</f>
        <v>614947</v>
      </c>
      <c r="I80" s="32">
        <f t="shared" si="6"/>
        <v>3900926</v>
      </c>
      <c r="J80" s="62">
        <f t="shared" si="7"/>
        <v>0.72627811181684276</v>
      </c>
      <c r="K80" s="59">
        <f>'At a Glance'!$S$8/'At a Glance'!$S$7</f>
        <v>0.7407407407407407</v>
      </c>
      <c r="L80" s="32">
        <f>Secondary!I80+'Scratch Card'!I80</f>
        <v>3085700</v>
      </c>
      <c r="M80" s="20">
        <f t="shared" si="4"/>
        <v>6.4905531970055413E-2</v>
      </c>
      <c r="N80" s="27">
        <f>I80/'At a Glance'!$S$8</f>
        <v>195046.3</v>
      </c>
      <c r="O80" s="32">
        <f>(F80-I80)/'At a Glance'!$S$9</f>
        <v>210027.53884294935</v>
      </c>
      <c r="P80" s="32">
        <f>N80*'At a Glance'!$S$7</f>
        <v>5266250.0999999996</v>
      </c>
      <c r="Q80" s="14">
        <f t="shared" si="5"/>
        <v>0.98047545095273758</v>
      </c>
    </row>
    <row r="81" spans="1:17">
      <c r="A81" s="43" t="s">
        <v>139</v>
      </c>
      <c r="B81" s="43" t="s">
        <v>51</v>
      </c>
      <c r="C81" s="43" t="s">
        <v>107</v>
      </c>
      <c r="D81" s="43" t="s">
        <v>298</v>
      </c>
      <c r="E81" s="32">
        <f>Secondary!D81+'Scratch Card'!D81</f>
        <v>119103</v>
      </c>
      <c r="F81" s="32">
        <f>Secondary!E81+'Scratch Card'!E81</f>
        <v>6443966.2656329134</v>
      </c>
      <c r="G81" s="32">
        <f>Secondary!F81+'Scratch Card'!F81</f>
        <v>3881546</v>
      </c>
      <c r="H81" s="32">
        <f>VLOOKUP(B81,'DTR Calculation'!$B:$H,7,0)</f>
        <v>494985.00000000023</v>
      </c>
      <c r="I81" s="32">
        <f t="shared" si="6"/>
        <v>4376531</v>
      </c>
      <c r="J81" s="62">
        <f t="shared" si="7"/>
        <v>0.6791672736309935</v>
      </c>
      <c r="K81" s="59">
        <f>'At a Glance'!$S$8/'At a Glance'!$S$7</f>
        <v>0.7407407407407407</v>
      </c>
      <c r="L81" s="32">
        <f>Secondary!I81+'Scratch Card'!I81</f>
        <v>3879849</v>
      </c>
      <c r="M81" s="20">
        <f t="shared" si="4"/>
        <v>4.373881560854559E-4</v>
      </c>
      <c r="N81" s="27">
        <f>I81/'At a Glance'!$S$8</f>
        <v>218826.55</v>
      </c>
      <c r="O81" s="32">
        <f>(F81-I81)/'At a Glance'!$S$9</f>
        <v>295347.89509041619</v>
      </c>
      <c r="P81" s="32">
        <f>N81*'At a Glance'!$S$7</f>
        <v>5908316.8499999996</v>
      </c>
      <c r="Q81" s="14">
        <f t="shared" si="5"/>
        <v>0.91687581940184115</v>
      </c>
    </row>
    <row r="82" spans="1:17">
      <c r="A82" s="43" t="s">
        <v>139</v>
      </c>
      <c r="B82" s="43" t="s">
        <v>52</v>
      </c>
      <c r="C82" s="43" t="s">
        <v>135</v>
      </c>
      <c r="D82" s="43" t="s">
        <v>299</v>
      </c>
      <c r="E82" s="32">
        <f>Secondary!D82+'Scratch Card'!D82</f>
        <v>388332</v>
      </c>
      <c r="F82" s="32">
        <f>Secondary!E82+'Scratch Card'!E82</f>
        <v>24181486.425284982</v>
      </c>
      <c r="G82" s="32">
        <f>Secondary!F82+'Scratch Card'!F82</f>
        <v>12631614</v>
      </c>
      <c r="H82" s="32">
        <f>VLOOKUP(B82,'DTR Calculation'!$B:$H,7,0)</f>
        <v>1831302.8399999994</v>
      </c>
      <c r="I82" s="32">
        <f t="shared" si="6"/>
        <v>14462916.84</v>
      </c>
      <c r="J82" s="62">
        <f t="shared" si="7"/>
        <v>0.5980987514844035</v>
      </c>
      <c r="K82" s="59">
        <f>'At a Glance'!$S$8/'At a Glance'!$S$7</f>
        <v>0.7407407407407407</v>
      </c>
      <c r="L82" s="32">
        <f>Secondary!I82+'Scratch Card'!I82</f>
        <v>14401613</v>
      </c>
      <c r="M82" s="20">
        <f t="shared" si="4"/>
        <v>-0.12290283039823387</v>
      </c>
      <c r="N82" s="27">
        <f>I82/'At a Glance'!$S$8</f>
        <v>723145.84199999995</v>
      </c>
      <c r="O82" s="32">
        <f>(F82-I82)/'At a Glance'!$S$9</f>
        <v>1388367.0836121403</v>
      </c>
      <c r="P82" s="32">
        <f>N82*'At a Glance'!$S$7</f>
        <v>19524937.733999997</v>
      </c>
      <c r="Q82" s="14">
        <f t="shared" si="5"/>
        <v>0.80743331450394462</v>
      </c>
    </row>
    <row r="83" spans="1:17">
      <c r="A83" s="43" t="s">
        <v>139</v>
      </c>
      <c r="B83" s="43" t="s">
        <v>53</v>
      </c>
      <c r="C83" s="43" t="s">
        <v>136</v>
      </c>
      <c r="D83" s="43" t="s">
        <v>294</v>
      </c>
      <c r="E83" s="32">
        <f>Secondary!D83+'Scratch Card'!D83</f>
        <v>159883</v>
      </c>
      <c r="F83" s="32">
        <f>Secondary!E83+'Scratch Card'!E83</f>
        <v>9068805.4949860256</v>
      </c>
      <c r="G83" s="32">
        <f>Secondary!F83+'Scratch Card'!F83</f>
        <v>5129479</v>
      </c>
      <c r="H83" s="32">
        <f>VLOOKUP(B83,'DTR Calculation'!$B:$H,7,0)</f>
        <v>692114.51000000024</v>
      </c>
      <c r="I83" s="32">
        <f t="shared" si="6"/>
        <v>5821593.5099999998</v>
      </c>
      <c r="J83" s="62">
        <f t="shared" si="7"/>
        <v>0.64193608664544088</v>
      </c>
      <c r="K83" s="59">
        <f>'At a Glance'!$S$8/'At a Glance'!$S$7</f>
        <v>0.7407407407407407</v>
      </c>
      <c r="L83" s="32">
        <f>Secondary!I83+'Scratch Card'!I83</f>
        <v>5251301</v>
      </c>
      <c r="M83" s="20">
        <f t="shared" si="4"/>
        <v>-2.3198441681404284E-2</v>
      </c>
      <c r="N83" s="27">
        <f>I83/'At a Glance'!$S$8</f>
        <v>291079.67550000001</v>
      </c>
      <c r="O83" s="32">
        <f>(F83-I83)/'At a Glance'!$S$9</f>
        <v>463887.42642657511</v>
      </c>
      <c r="P83" s="32">
        <f>N83*'At a Glance'!$S$7</f>
        <v>7859151.2385</v>
      </c>
      <c r="Q83" s="14">
        <f t="shared" si="5"/>
        <v>0.86661371697134526</v>
      </c>
    </row>
    <row r="84" spans="1:17">
      <c r="A84" s="43" t="s">
        <v>139</v>
      </c>
      <c r="B84" s="43" t="s">
        <v>114</v>
      </c>
      <c r="C84" s="43" t="s">
        <v>115</v>
      </c>
      <c r="D84" s="43" t="s">
        <v>292</v>
      </c>
      <c r="E84" s="32">
        <f>Secondary!D84+'Scratch Card'!D84</f>
        <v>115042</v>
      </c>
      <c r="F84" s="32">
        <f>Secondary!E84+'Scratch Card'!E84</f>
        <v>5422913.4116710937</v>
      </c>
      <c r="G84" s="32">
        <f>Secondary!F84+'Scratch Card'!F84</f>
        <v>3262085</v>
      </c>
      <c r="H84" s="32">
        <f>VLOOKUP(B84,'DTR Calculation'!$B:$H,7,0)</f>
        <v>1354953.6500000004</v>
      </c>
      <c r="I84" s="32">
        <f t="shared" si="6"/>
        <v>4617038.6500000004</v>
      </c>
      <c r="J84" s="62">
        <f t="shared" si="7"/>
        <v>0.85139449950709067</v>
      </c>
      <c r="K84" s="59">
        <f>'At a Glance'!$S$8/'At a Glance'!$S$7</f>
        <v>0.7407407407407407</v>
      </c>
      <c r="L84" s="32">
        <f>Secondary!I84+'Scratch Card'!I84</f>
        <v>3114456</v>
      </c>
      <c r="M84" s="20">
        <f t="shared" si="4"/>
        <v>4.7401215493171202E-2</v>
      </c>
      <c r="N84" s="27">
        <f>I84/'At a Glance'!$S$8</f>
        <v>230851.93250000002</v>
      </c>
      <c r="O84" s="32">
        <f>(F84-I84)/'At a Glance'!$S$9</f>
        <v>115124.96595301332</v>
      </c>
      <c r="P84" s="32">
        <f>N84*'At a Glance'!$S$7</f>
        <v>6233002.1775000002</v>
      </c>
      <c r="Q84" s="14">
        <f t="shared" si="5"/>
        <v>1.1493825743345725</v>
      </c>
    </row>
    <row r="85" spans="1:17">
      <c r="A85" s="43" t="s">
        <v>139</v>
      </c>
      <c r="B85" s="43" t="s">
        <v>54</v>
      </c>
      <c r="C85" s="43" t="s">
        <v>154</v>
      </c>
      <c r="D85" s="43" t="s">
        <v>300</v>
      </c>
      <c r="E85" s="32">
        <f>Secondary!D85+'Scratch Card'!D85</f>
        <v>81662</v>
      </c>
      <c r="F85" s="32">
        <f>Secondary!E85+'Scratch Card'!E85</f>
        <v>5751230.0094023719</v>
      </c>
      <c r="G85" s="32">
        <f>Secondary!F85+'Scratch Card'!F85</f>
        <v>2910208</v>
      </c>
      <c r="H85" s="32">
        <f>VLOOKUP(B85,'DTR Calculation'!$B:$H,7,0)</f>
        <v>601328.80000000075</v>
      </c>
      <c r="I85" s="32">
        <f t="shared" si="6"/>
        <v>3511536.8000000007</v>
      </c>
      <c r="J85" s="62">
        <f t="shared" si="7"/>
        <v>0.61057144198009483</v>
      </c>
      <c r="K85" s="59">
        <f>'At a Glance'!$S$8/'At a Glance'!$S$7</f>
        <v>0.7407407407407407</v>
      </c>
      <c r="L85" s="32">
        <f>Secondary!I85+'Scratch Card'!I85</f>
        <v>3007563</v>
      </c>
      <c r="M85" s="20">
        <f t="shared" si="4"/>
        <v>-3.2370061741017558E-2</v>
      </c>
      <c r="N85" s="27">
        <f>I85/'At a Glance'!$S$8</f>
        <v>175576.84000000003</v>
      </c>
      <c r="O85" s="32">
        <f>(F85-I85)/'At a Glance'!$S$9</f>
        <v>319956.17277176731</v>
      </c>
      <c r="P85" s="32">
        <f>N85*'At a Glance'!$S$7</f>
        <v>4740574.6800000006</v>
      </c>
      <c r="Q85" s="14">
        <f t="shared" si="5"/>
        <v>0.82427144667312802</v>
      </c>
    </row>
  </sheetData>
  <autoFilter ref="A2:O85"/>
  <sortState ref="A3:L78">
    <sortCondition ref="A2"/>
  </sortState>
  <conditionalFormatting sqref="J3:J85">
    <cfRule type="cellIs" dxfId="19" priority="47" operator="lessThan">
      <formula>$K$3</formula>
    </cfRule>
    <cfRule type="cellIs" dxfId="18" priority="48" operator="greaterThan">
      <formula>$K$3</formula>
    </cfRule>
  </conditionalFormatting>
  <conditionalFormatting sqref="M3:M85">
    <cfRule type="cellIs" dxfId="17" priority="45" operator="lessThan">
      <formula>0</formula>
    </cfRule>
    <cfRule type="cellIs" dxfId="16" priority="46" operator="greaterThan">
      <formula>0</formula>
    </cfRule>
  </conditionalFormatting>
  <conditionalFormatting sqref="N3:N85">
    <cfRule type="cellIs" dxfId="15" priority="43" operator="lessThan">
      <formula>$O3</formula>
    </cfRule>
    <cfRule type="cellIs" dxfId="14" priority="44" operator="greaterThan">
      <formula>$O3</formula>
    </cfRule>
  </conditionalFormatting>
  <hyperlinks>
    <hyperlink ref="A1" location="'At a Glance'!A1" display="At a Glance"/>
  </hyperlink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85"/>
  <sheetViews>
    <sheetView topLeftCell="A51" workbookViewId="0">
      <selection activeCell="G36" sqref="G36"/>
    </sheetView>
  </sheetViews>
  <sheetFormatPr defaultRowHeight="12.75"/>
  <cols>
    <col min="1" max="1" width="10.85546875" style="1" bestFit="1" customWidth="1"/>
    <col min="2" max="2" width="12" style="1" customWidth="1"/>
    <col min="3" max="3" width="29.85546875" style="1" bestFit="1" customWidth="1"/>
    <col min="4" max="4" width="15.140625" style="1" bestFit="1" customWidth="1"/>
    <col min="5" max="5" width="14.140625" style="1" customWidth="1"/>
    <col min="6" max="6" width="13.42578125" style="1" customWidth="1"/>
    <col min="7" max="7" width="14.42578125" style="17" bestFit="1" customWidth="1"/>
    <col min="8" max="8" width="14.42578125" style="1" bestFit="1" customWidth="1"/>
    <col min="9" max="11" width="11.5703125" style="1" bestFit="1" customWidth="1"/>
    <col min="12" max="16384" width="9.140625" style="1"/>
  </cols>
  <sheetData>
    <row r="1" spans="1:11">
      <c r="A1" s="7" t="s">
        <v>31</v>
      </c>
    </row>
    <row r="2" spans="1:11" s="2" customFormat="1" ht="25.5">
      <c r="A2" s="3" t="s">
        <v>2</v>
      </c>
      <c r="B2" s="3" t="s">
        <v>0</v>
      </c>
      <c r="C2" s="3" t="s">
        <v>1</v>
      </c>
      <c r="D2" s="4" t="s">
        <v>96</v>
      </c>
      <c r="E2" s="3" t="s">
        <v>3</v>
      </c>
      <c r="F2" s="3" t="s">
        <v>113</v>
      </c>
      <c r="G2" s="3" t="s">
        <v>65</v>
      </c>
      <c r="H2" s="3" t="s">
        <v>63</v>
      </c>
    </row>
    <row r="3" spans="1:11">
      <c r="A3" s="43" t="s">
        <v>27</v>
      </c>
      <c r="B3" s="43" t="s">
        <v>146</v>
      </c>
      <c r="C3" s="43" t="s">
        <v>148</v>
      </c>
      <c r="D3" s="32">
        <v>83496</v>
      </c>
      <c r="E3" s="32">
        <v>1967905</v>
      </c>
      <c r="F3" s="32">
        <v>1839804</v>
      </c>
      <c r="G3" s="22">
        <f t="shared" ref="G3:G44" si="0">(E3-F3)/F3</f>
        <v>6.9627525540764124E-2</v>
      </c>
      <c r="H3" s="6">
        <f ca="1">E3/'At a Glance'!$R$2</f>
        <v>81996.041666666672</v>
      </c>
      <c r="I3" s="33"/>
      <c r="J3" s="33"/>
      <c r="K3" s="33"/>
    </row>
    <row r="4" spans="1:11">
      <c r="A4" s="43" t="s">
        <v>27</v>
      </c>
      <c r="B4" s="43" t="s">
        <v>323</v>
      </c>
      <c r="C4" s="43" t="s">
        <v>324</v>
      </c>
      <c r="D4" s="32">
        <v>246124</v>
      </c>
      <c r="E4" s="32">
        <v>5954890</v>
      </c>
      <c r="F4" s="32">
        <v>5092418</v>
      </c>
      <c r="G4" s="22">
        <f t="shared" si="0"/>
        <v>0.16936394459370774</v>
      </c>
      <c r="H4" s="32">
        <f ca="1">E4/'At a Glance'!$R$2</f>
        <v>248120.41666666666</v>
      </c>
      <c r="I4" s="33"/>
      <c r="J4" s="33"/>
      <c r="K4" s="33"/>
    </row>
    <row r="5" spans="1:11">
      <c r="A5" s="43" t="s">
        <v>27</v>
      </c>
      <c r="B5" s="43" t="s">
        <v>32</v>
      </c>
      <c r="C5" s="43" t="s">
        <v>33</v>
      </c>
      <c r="D5" s="32">
        <v>71710</v>
      </c>
      <c r="E5" s="32">
        <v>1585741</v>
      </c>
      <c r="F5" s="32">
        <v>1527775</v>
      </c>
      <c r="G5" s="22">
        <f t="shared" si="0"/>
        <v>3.7941450802637826E-2</v>
      </c>
      <c r="H5" s="6">
        <f ca="1">E5/'At a Glance'!$R$2</f>
        <v>66072.541666666672</v>
      </c>
      <c r="I5" s="33"/>
      <c r="J5" s="33"/>
      <c r="K5" s="33"/>
    </row>
    <row r="6" spans="1:11">
      <c r="A6" s="43" t="s">
        <v>27</v>
      </c>
      <c r="B6" s="43" t="s">
        <v>34</v>
      </c>
      <c r="C6" s="43" t="s">
        <v>35</v>
      </c>
      <c r="D6" s="32">
        <v>327289</v>
      </c>
      <c r="E6" s="32">
        <v>7662802</v>
      </c>
      <c r="F6" s="32">
        <v>7677207</v>
      </c>
      <c r="G6" s="22">
        <f t="shared" si="0"/>
        <v>-1.8763334113564999E-3</v>
      </c>
      <c r="H6" s="6">
        <f ca="1">E6/'At a Glance'!$R$2</f>
        <v>319283.41666666669</v>
      </c>
      <c r="I6" s="33"/>
      <c r="J6" s="33"/>
      <c r="K6" s="33"/>
    </row>
    <row r="7" spans="1:11">
      <c r="A7" s="43" t="s">
        <v>27</v>
      </c>
      <c r="B7" s="43" t="s">
        <v>110</v>
      </c>
      <c r="C7" s="43" t="s">
        <v>111</v>
      </c>
      <c r="D7" s="32">
        <v>95185</v>
      </c>
      <c r="E7" s="32">
        <v>2257906</v>
      </c>
      <c r="F7" s="32">
        <v>2268244</v>
      </c>
      <c r="G7" s="22">
        <f t="shared" si="0"/>
        <v>-4.5577107224795922E-3</v>
      </c>
      <c r="H7" s="6">
        <f ca="1">E7/'At a Glance'!$R$2</f>
        <v>94079.416666666672</v>
      </c>
      <c r="I7" s="33"/>
      <c r="J7" s="33"/>
      <c r="K7" s="33"/>
    </row>
    <row r="8" spans="1:11">
      <c r="A8" s="43" t="s">
        <v>27</v>
      </c>
      <c r="B8" s="43" t="s">
        <v>156</v>
      </c>
      <c r="C8" s="43" t="s">
        <v>157</v>
      </c>
      <c r="D8" s="32">
        <v>183269</v>
      </c>
      <c r="E8" s="32">
        <v>4449295</v>
      </c>
      <c r="F8" s="32">
        <v>4132026</v>
      </c>
      <c r="G8" s="22">
        <f t="shared" si="0"/>
        <v>7.6782914725125162E-2</v>
      </c>
      <c r="H8" s="6">
        <f ca="1">E8/'At a Glance'!$R$2</f>
        <v>185387.29166666666</v>
      </c>
      <c r="I8" s="33"/>
      <c r="J8" s="33"/>
      <c r="K8" s="33"/>
    </row>
    <row r="9" spans="1:11">
      <c r="A9" s="43" t="s">
        <v>27</v>
      </c>
      <c r="B9" s="43" t="s">
        <v>162</v>
      </c>
      <c r="C9" s="43" t="s">
        <v>163</v>
      </c>
      <c r="D9" s="32">
        <v>727593</v>
      </c>
      <c r="E9" s="32">
        <v>16558138</v>
      </c>
      <c r="F9" s="32">
        <v>16086666</v>
      </c>
      <c r="G9" s="22">
        <f t="shared" si="0"/>
        <v>2.9308248210039297E-2</v>
      </c>
      <c r="H9" s="32">
        <f ca="1">E9/'At a Glance'!$R$2</f>
        <v>689922.41666666663</v>
      </c>
      <c r="I9" s="33"/>
      <c r="J9" s="33"/>
      <c r="K9" s="33"/>
    </row>
    <row r="10" spans="1:11">
      <c r="A10" s="43" t="s">
        <v>27</v>
      </c>
      <c r="B10" s="43" t="s">
        <v>226</v>
      </c>
      <c r="C10" s="43" t="s">
        <v>227</v>
      </c>
      <c r="D10" s="32">
        <v>356609</v>
      </c>
      <c r="E10" s="32">
        <v>8110249</v>
      </c>
      <c r="F10" s="32">
        <v>7963911</v>
      </c>
      <c r="G10" s="22">
        <f t="shared" si="0"/>
        <v>1.8375142565003551E-2</v>
      </c>
      <c r="H10" s="6">
        <f ca="1">E10/'At a Glance'!$R$2</f>
        <v>337927.04166666669</v>
      </c>
      <c r="I10" s="33"/>
      <c r="J10" s="33"/>
      <c r="K10" s="33"/>
    </row>
    <row r="11" spans="1:11">
      <c r="A11" s="43" t="s">
        <v>27</v>
      </c>
      <c r="B11" s="43" t="s">
        <v>173</v>
      </c>
      <c r="C11" s="43" t="s">
        <v>174</v>
      </c>
      <c r="D11" s="32">
        <v>285670</v>
      </c>
      <c r="E11" s="32">
        <v>6707521</v>
      </c>
      <c r="F11" s="32">
        <v>6402779</v>
      </c>
      <c r="G11" s="22">
        <f t="shared" si="0"/>
        <v>4.7595270741032918E-2</v>
      </c>
      <c r="H11" s="32">
        <f ca="1">E11/'At a Glance'!$R$2</f>
        <v>279480.04166666669</v>
      </c>
      <c r="I11" s="33"/>
      <c r="J11" s="33"/>
      <c r="K11" s="33"/>
    </row>
    <row r="12" spans="1:11">
      <c r="A12" s="43" t="s">
        <v>27</v>
      </c>
      <c r="B12" s="43" t="s">
        <v>36</v>
      </c>
      <c r="C12" s="43" t="s">
        <v>37</v>
      </c>
      <c r="D12" s="32">
        <v>294988</v>
      </c>
      <c r="E12" s="32">
        <v>6875203</v>
      </c>
      <c r="F12" s="32">
        <v>6617024</v>
      </c>
      <c r="G12" s="22">
        <f t="shared" si="0"/>
        <v>3.9017389086090669E-2</v>
      </c>
      <c r="H12" s="32">
        <f ca="1">E12/'At a Glance'!$R$2</f>
        <v>286466.79166666669</v>
      </c>
      <c r="I12" s="33"/>
      <c r="J12" s="33"/>
      <c r="K12" s="33"/>
    </row>
    <row r="13" spans="1:11">
      <c r="A13" s="43" t="s">
        <v>27</v>
      </c>
      <c r="B13" s="43" t="s">
        <v>194</v>
      </c>
      <c r="C13" s="43" t="s">
        <v>195</v>
      </c>
      <c r="D13" s="32">
        <v>327637</v>
      </c>
      <c r="E13" s="32">
        <v>7228879</v>
      </c>
      <c r="F13" s="32">
        <v>7135467</v>
      </c>
      <c r="G13" s="22">
        <f t="shared" si="0"/>
        <v>1.3091224442632837E-2</v>
      </c>
      <c r="H13" s="6">
        <f ca="1">E13/'At a Glance'!$R$2</f>
        <v>301203.29166666669</v>
      </c>
      <c r="I13" s="33"/>
      <c r="J13" s="33"/>
      <c r="K13" s="33"/>
    </row>
    <row r="14" spans="1:11">
      <c r="A14" s="43" t="s">
        <v>27</v>
      </c>
      <c r="B14" s="43" t="s">
        <v>38</v>
      </c>
      <c r="C14" s="43" t="s">
        <v>39</v>
      </c>
      <c r="D14" s="32">
        <v>306776</v>
      </c>
      <c r="E14" s="32">
        <v>6871315</v>
      </c>
      <c r="F14" s="32">
        <v>6659388</v>
      </c>
      <c r="G14" s="22">
        <f t="shared" si="0"/>
        <v>3.1823795219620782E-2</v>
      </c>
      <c r="H14" s="32">
        <f ca="1">E14/'At a Glance'!$R$2</f>
        <v>286304.79166666669</v>
      </c>
      <c r="I14" s="33"/>
      <c r="J14" s="33"/>
      <c r="K14" s="33"/>
    </row>
    <row r="15" spans="1:11">
      <c r="A15" s="43" t="s">
        <v>27</v>
      </c>
      <c r="B15" s="43" t="s">
        <v>88</v>
      </c>
      <c r="C15" s="43" t="s">
        <v>117</v>
      </c>
      <c r="D15" s="32">
        <v>163141</v>
      </c>
      <c r="E15" s="32">
        <v>3759192</v>
      </c>
      <c r="F15" s="32">
        <v>3624290</v>
      </c>
      <c r="G15" s="22">
        <f t="shared" si="0"/>
        <v>3.722163513405384E-2</v>
      </c>
      <c r="H15" s="32">
        <f ca="1">E15/'At a Glance'!$R$2</f>
        <v>156633</v>
      </c>
      <c r="I15" s="33"/>
      <c r="J15" s="33"/>
      <c r="K15" s="33"/>
    </row>
    <row r="16" spans="1:11">
      <c r="A16" s="43" t="s">
        <v>137</v>
      </c>
      <c r="B16" s="43" t="s">
        <v>118</v>
      </c>
      <c r="C16" s="43" t="s">
        <v>119</v>
      </c>
      <c r="D16" s="32">
        <v>789980</v>
      </c>
      <c r="E16" s="32">
        <v>18366943</v>
      </c>
      <c r="F16" s="32">
        <v>17724397</v>
      </c>
      <c r="G16" s="22">
        <f t="shared" si="0"/>
        <v>3.6252065444031749E-2</v>
      </c>
      <c r="H16" s="32">
        <f ca="1">E16/'At a Glance'!$R$2</f>
        <v>765289.29166666663</v>
      </c>
      <c r="I16" s="33"/>
      <c r="J16" s="33"/>
      <c r="K16" s="33"/>
    </row>
    <row r="17" spans="1:11">
      <c r="A17" s="43" t="s">
        <v>137</v>
      </c>
      <c r="B17" s="43" t="s">
        <v>120</v>
      </c>
      <c r="C17" s="43" t="s">
        <v>121</v>
      </c>
      <c r="D17" s="32">
        <v>367866</v>
      </c>
      <c r="E17" s="32">
        <v>7989931</v>
      </c>
      <c r="F17" s="32">
        <v>7583502</v>
      </c>
      <c r="G17" s="22">
        <f t="shared" si="0"/>
        <v>5.3593840945779403E-2</v>
      </c>
      <c r="H17" s="6">
        <f ca="1">E17/'At a Glance'!$R$2</f>
        <v>332913.79166666669</v>
      </c>
      <c r="I17" s="33"/>
      <c r="J17" s="33"/>
      <c r="K17" s="33"/>
    </row>
    <row r="18" spans="1:11">
      <c r="A18" s="43" t="s">
        <v>137</v>
      </c>
      <c r="B18" s="43" t="s">
        <v>122</v>
      </c>
      <c r="C18" s="43" t="s">
        <v>123</v>
      </c>
      <c r="D18" s="32">
        <v>693881</v>
      </c>
      <c r="E18" s="32">
        <v>16066900</v>
      </c>
      <c r="F18" s="32">
        <v>15818218</v>
      </c>
      <c r="G18" s="22">
        <f t="shared" si="0"/>
        <v>1.572123990199149E-2</v>
      </c>
      <c r="H18" s="6">
        <f ca="1">E18/'At a Glance'!$R$2</f>
        <v>669454.16666666663</v>
      </c>
      <c r="I18" s="33"/>
      <c r="J18" s="33"/>
      <c r="K18" s="33"/>
    </row>
    <row r="19" spans="1:11">
      <c r="A19" s="43" t="s">
        <v>137</v>
      </c>
      <c r="B19" s="43" t="s">
        <v>309</v>
      </c>
      <c r="C19" s="43" t="s">
        <v>310</v>
      </c>
      <c r="D19" s="32">
        <v>358017</v>
      </c>
      <c r="E19" s="32">
        <v>8009282</v>
      </c>
      <c r="F19" s="32">
        <v>7221773</v>
      </c>
      <c r="G19" s="22">
        <f t="shared" si="0"/>
        <v>0.10904649038400958</v>
      </c>
      <c r="H19" s="6">
        <f ca="1">E19/'At a Glance'!$R$2</f>
        <v>333720.08333333331</v>
      </c>
      <c r="I19" s="33"/>
      <c r="J19" s="33"/>
      <c r="K19" s="33"/>
    </row>
    <row r="20" spans="1:11">
      <c r="A20" s="43" t="s">
        <v>137</v>
      </c>
      <c r="B20" s="43" t="s">
        <v>124</v>
      </c>
      <c r="C20" s="43" t="s">
        <v>149</v>
      </c>
      <c r="D20" s="32">
        <v>877880</v>
      </c>
      <c r="E20" s="32">
        <v>20040034</v>
      </c>
      <c r="F20" s="32">
        <v>19711226</v>
      </c>
      <c r="G20" s="22">
        <f t="shared" si="0"/>
        <v>1.6681255645894375E-2</v>
      </c>
      <c r="H20" s="6">
        <f ca="1">E20/'At a Glance'!$R$2</f>
        <v>835001.41666666663</v>
      </c>
      <c r="I20" s="33"/>
      <c r="J20" s="33"/>
      <c r="K20" s="33"/>
    </row>
    <row r="21" spans="1:11">
      <c r="A21" s="43" t="s">
        <v>137</v>
      </c>
      <c r="B21" s="43" t="s">
        <v>187</v>
      </c>
      <c r="C21" s="43" t="s">
        <v>188</v>
      </c>
      <c r="D21" s="32">
        <v>231450</v>
      </c>
      <c r="E21" s="32">
        <v>5199284</v>
      </c>
      <c r="F21" s="32">
        <v>5023358</v>
      </c>
      <c r="G21" s="22">
        <f t="shared" si="0"/>
        <v>3.5021593125554661E-2</v>
      </c>
      <c r="H21" s="6">
        <f ca="1">E21/'At a Glance'!$R$2</f>
        <v>216636.83333333334</v>
      </c>
      <c r="I21" s="33"/>
      <c r="J21" s="33"/>
      <c r="K21" s="33"/>
    </row>
    <row r="22" spans="1:11">
      <c r="A22" s="43" t="s">
        <v>137</v>
      </c>
      <c r="B22" s="43" t="s">
        <v>224</v>
      </c>
      <c r="C22" s="43" t="s">
        <v>225</v>
      </c>
      <c r="D22" s="32">
        <v>482708</v>
      </c>
      <c r="E22" s="32">
        <v>11211823</v>
      </c>
      <c r="F22" s="32">
        <v>11367416</v>
      </c>
      <c r="G22" s="22">
        <f t="shared" si="0"/>
        <v>-1.3687631384300531E-2</v>
      </c>
      <c r="H22" s="6">
        <f ca="1">E22/'At a Glance'!$R$2</f>
        <v>467159.29166666669</v>
      </c>
      <c r="I22" s="33"/>
      <c r="J22" s="33"/>
      <c r="K22" s="33"/>
    </row>
    <row r="23" spans="1:11">
      <c r="A23" s="43" t="s">
        <v>137</v>
      </c>
      <c r="B23" s="43" t="s">
        <v>311</v>
      </c>
      <c r="C23" s="43" t="s">
        <v>312</v>
      </c>
      <c r="D23" s="32">
        <v>272570</v>
      </c>
      <c r="E23" s="32">
        <v>6363492</v>
      </c>
      <c r="F23" s="32">
        <v>6025530</v>
      </c>
      <c r="G23" s="22">
        <f t="shared" si="0"/>
        <v>5.6088344095872066E-2</v>
      </c>
      <c r="H23" s="32">
        <f ca="1">E23/'At a Glance'!$R$2</f>
        <v>265145.5</v>
      </c>
      <c r="I23" s="33"/>
      <c r="J23" s="33"/>
      <c r="K23" s="33"/>
    </row>
    <row r="24" spans="1:11">
      <c r="A24" s="43" t="s">
        <v>137</v>
      </c>
      <c r="B24" s="43" t="s">
        <v>125</v>
      </c>
      <c r="C24" s="43" t="s">
        <v>150</v>
      </c>
      <c r="D24" s="32">
        <v>805989</v>
      </c>
      <c r="E24" s="32">
        <v>17852785</v>
      </c>
      <c r="F24" s="32">
        <v>17314513</v>
      </c>
      <c r="G24" s="22">
        <f t="shared" si="0"/>
        <v>3.1087908738755748E-2</v>
      </c>
      <c r="H24" s="6">
        <f ca="1">E24/'At a Glance'!$R$2</f>
        <v>743866.04166666663</v>
      </c>
      <c r="I24" s="33"/>
      <c r="J24" s="33"/>
      <c r="K24" s="33"/>
    </row>
    <row r="25" spans="1:11">
      <c r="A25" s="43" t="s">
        <v>137</v>
      </c>
      <c r="B25" s="43" t="s">
        <v>126</v>
      </c>
      <c r="C25" s="43" t="s">
        <v>127</v>
      </c>
      <c r="D25" s="32">
        <v>374444</v>
      </c>
      <c r="E25" s="32">
        <v>8534010</v>
      </c>
      <c r="F25" s="32">
        <v>8174747</v>
      </c>
      <c r="G25" s="22">
        <f t="shared" si="0"/>
        <v>4.3947904442791931E-2</v>
      </c>
      <c r="H25" s="6">
        <f ca="1">E25/'At a Glance'!$R$2</f>
        <v>355583.75</v>
      </c>
      <c r="I25" s="33"/>
      <c r="J25" s="33"/>
      <c r="K25" s="33"/>
    </row>
    <row r="26" spans="1:11">
      <c r="A26" s="43" t="s">
        <v>25</v>
      </c>
      <c r="B26" s="43" t="s">
        <v>141</v>
      </c>
      <c r="C26" s="43" t="s">
        <v>142</v>
      </c>
      <c r="D26" s="32">
        <v>490907</v>
      </c>
      <c r="E26" s="32">
        <v>11438084</v>
      </c>
      <c r="F26" s="32">
        <v>11018736</v>
      </c>
      <c r="G26" s="22">
        <f t="shared" si="0"/>
        <v>3.8057722773283613E-2</v>
      </c>
      <c r="H26" s="6">
        <f ca="1">E26/'At a Glance'!$R$2</f>
        <v>476586.83333333331</v>
      </c>
      <c r="I26" s="33"/>
      <c r="J26" s="33"/>
      <c r="K26" s="33"/>
    </row>
    <row r="27" spans="1:11">
      <c r="A27" s="43" t="s">
        <v>25</v>
      </c>
      <c r="B27" s="43" t="s">
        <v>179</v>
      </c>
      <c r="C27" s="43" t="s">
        <v>180</v>
      </c>
      <c r="D27" s="32">
        <v>420120</v>
      </c>
      <c r="E27" s="32">
        <v>9484889</v>
      </c>
      <c r="F27" s="32">
        <v>9059551</v>
      </c>
      <c r="G27" s="22">
        <f t="shared" si="0"/>
        <v>4.6949125845199169E-2</v>
      </c>
      <c r="H27" s="6">
        <f ca="1">E27/'At a Glance'!$R$2</f>
        <v>395203.70833333331</v>
      </c>
      <c r="I27" s="33"/>
      <c r="J27" s="33"/>
      <c r="K27" s="33"/>
    </row>
    <row r="28" spans="1:11">
      <c r="A28" s="43" t="s">
        <v>25</v>
      </c>
      <c r="B28" s="43" t="s">
        <v>183</v>
      </c>
      <c r="C28" s="43" t="s">
        <v>184</v>
      </c>
      <c r="D28" s="32">
        <v>408911</v>
      </c>
      <c r="E28" s="32">
        <v>8919537</v>
      </c>
      <c r="F28" s="32">
        <v>8448651</v>
      </c>
      <c r="G28" s="22">
        <f t="shared" si="0"/>
        <v>5.5735051666828232E-2</v>
      </c>
      <c r="H28" s="6">
        <f ca="1">E28/'At a Glance'!$R$2</f>
        <v>371647.375</v>
      </c>
      <c r="I28" s="33"/>
      <c r="J28" s="33"/>
      <c r="K28" s="33"/>
    </row>
    <row r="29" spans="1:11">
      <c r="A29" s="43" t="s">
        <v>25</v>
      </c>
      <c r="B29" s="43" t="s">
        <v>191</v>
      </c>
      <c r="C29" s="43" t="s">
        <v>192</v>
      </c>
      <c r="D29" s="32">
        <v>602329</v>
      </c>
      <c r="E29" s="32">
        <v>14060053</v>
      </c>
      <c r="F29" s="32">
        <v>13303441</v>
      </c>
      <c r="G29" s="22">
        <f t="shared" si="0"/>
        <v>5.6873405910546002E-2</v>
      </c>
      <c r="H29" s="6">
        <f ca="1">E29/'At a Glance'!$R$2</f>
        <v>585835.54166666663</v>
      </c>
      <c r="I29" s="33"/>
      <c r="J29" s="33"/>
      <c r="K29" s="33"/>
    </row>
    <row r="30" spans="1:11">
      <c r="A30" s="43" t="s">
        <v>25</v>
      </c>
      <c r="B30" s="43" t="s">
        <v>16</v>
      </c>
      <c r="C30" s="43" t="s">
        <v>10</v>
      </c>
      <c r="D30" s="32">
        <v>656514</v>
      </c>
      <c r="E30" s="32">
        <v>15743327</v>
      </c>
      <c r="F30" s="32">
        <v>15477318</v>
      </c>
      <c r="G30" s="22">
        <f t="shared" si="0"/>
        <v>1.7187021679079022E-2</v>
      </c>
      <c r="H30" s="32">
        <f ca="1">E30/'At a Glance'!$R$2</f>
        <v>655971.95833333337</v>
      </c>
      <c r="I30" s="33"/>
      <c r="J30" s="33"/>
      <c r="K30" s="33"/>
    </row>
    <row r="31" spans="1:11">
      <c r="A31" s="43" t="s">
        <v>25</v>
      </c>
      <c r="B31" s="43" t="s">
        <v>228</v>
      </c>
      <c r="C31" s="43" t="s">
        <v>229</v>
      </c>
      <c r="D31" s="32">
        <v>938279</v>
      </c>
      <c r="E31" s="32">
        <v>20492654</v>
      </c>
      <c r="F31" s="32">
        <v>19497161</v>
      </c>
      <c r="G31" s="22">
        <f t="shared" si="0"/>
        <v>5.1058356649975864E-2</v>
      </c>
      <c r="H31" s="6">
        <f ca="1">E31/'At a Glance'!$R$2</f>
        <v>853860.58333333337</v>
      </c>
      <c r="I31" s="33"/>
      <c r="J31" s="33"/>
      <c r="K31" s="33"/>
    </row>
    <row r="32" spans="1:11">
      <c r="A32" s="43" t="s">
        <v>25</v>
      </c>
      <c r="B32" s="43" t="s">
        <v>17</v>
      </c>
      <c r="C32" s="43" t="s">
        <v>11</v>
      </c>
      <c r="D32" s="32">
        <v>745395</v>
      </c>
      <c r="E32" s="32">
        <v>18848677</v>
      </c>
      <c r="F32" s="32">
        <v>18805045</v>
      </c>
      <c r="G32" s="22">
        <f t="shared" si="0"/>
        <v>2.3202284280627885E-3</v>
      </c>
      <c r="H32" s="32">
        <f ca="1">E32/'At a Glance'!$R$2</f>
        <v>785361.54166666663</v>
      </c>
      <c r="I32" s="33"/>
      <c r="J32" s="33"/>
      <c r="K32" s="33"/>
    </row>
    <row r="33" spans="1:11">
      <c r="A33" s="43" t="s">
        <v>25</v>
      </c>
      <c r="B33" s="43" t="s">
        <v>338</v>
      </c>
      <c r="C33" s="43" t="s">
        <v>339</v>
      </c>
      <c r="D33" s="32">
        <v>90221</v>
      </c>
      <c r="E33" s="32">
        <v>671697</v>
      </c>
      <c r="F33" s="32">
        <v>0</v>
      </c>
      <c r="G33" s="22" t="e">
        <f t="shared" si="0"/>
        <v>#DIV/0!</v>
      </c>
      <c r="H33" s="32">
        <f ca="1">E33/'At a Glance'!$R$2</f>
        <v>27987.375</v>
      </c>
      <c r="I33" s="33"/>
      <c r="J33" s="33"/>
      <c r="K33" s="33"/>
    </row>
    <row r="34" spans="1:11">
      <c r="A34" s="43" t="s">
        <v>25</v>
      </c>
      <c r="B34" s="43" t="s">
        <v>97</v>
      </c>
      <c r="C34" s="43" t="s">
        <v>98</v>
      </c>
      <c r="D34" s="32">
        <v>534276</v>
      </c>
      <c r="E34" s="32">
        <v>11807717</v>
      </c>
      <c r="F34" s="32">
        <v>11758106</v>
      </c>
      <c r="G34" s="22">
        <f t="shared" si="0"/>
        <v>4.2193019862212505E-3</v>
      </c>
      <c r="H34" s="32">
        <f ca="1">E34/'At a Glance'!$R$2</f>
        <v>491988.20833333331</v>
      </c>
      <c r="I34" s="33"/>
      <c r="J34" s="33"/>
      <c r="K34" s="33"/>
    </row>
    <row r="35" spans="1:11">
      <c r="A35" s="43" t="s">
        <v>25</v>
      </c>
      <c r="B35" s="43" t="s">
        <v>143</v>
      </c>
      <c r="C35" s="43" t="s">
        <v>151</v>
      </c>
      <c r="D35" s="32">
        <v>787140</v>
      </c>
      <c r="E35" s="32">
        <v>17730425</v>
      </c>
      <c r="F35" s="32">
        <v>17234871</v>
      </c>
      <c r="G35" s="22">
        <f t="shared" si="0"/>
        <v>2.8752985734561053E-2</v>
      </c>
      <c r="H35" s="32">
        <f ca="1">E35/'At a Glance'!$R$2</f>
        <v>738767.70833333337</v>
      </c>
      <c r="I35" s="33"/>
      <c r="J35" s="33"/>
      <c r="K35" s="33"/>
    </row>
    <row r="36" spans="1:11">
      <c r="A36" s="43" t="s">
        <v>25</v>
      </c>
      <c r="B36" s="43" t="s">
        <v>19</v>
      </c>
      <c r="C36" s="43" t="s">
        <v>128</v>
      </c>
      <c r="D36" s="32">
        <v>781517</v>
      </c>
      <c r="E36" s="32">
        <v>20116732</v>
      </c>
      <c r="F36" s="32">
        <v>25305818</v>
      </c>
      <c r="G36" s="22">
        <f t="shared" si="0"/>
        <v>-0.20505505888013578</v>
      </c>
      <c r="H36" s="32">
        <f ca="1">E36/'At a Glance'!$R$2</f>
        <v>838197.16666666663</v>
      </c>
      <c r="I36" s="33"/>
      <c r="J36" s="33"/>
      <c r="K36" s="33"/>
    </row>
    <row r="37" spans="1:11">
      <c r="A37" s="43" t="s">
        <v>25</v>
      </c>
      <c r="B37" s="43" t="s">
        <v>20</v>
      </c>
      <c r="C37" s="43" t="s">
        <v>129</v>
      </c>
      <c r="D37" s="32">
        <v>644444</v>
      </c>
      <c r="E37" s="32">
        <v>25343752</v>
      </c>
      <c r="F37" s="32">
        <v>29352399</v>
      </c>
      <c r="G37" s="22">
        <f t="shared" si="0"/>
        <v>-0.13656965483468658</v>
      </c>
      <c r="H37" s="32">
        <f ca="1">E37/'At a Glance'!$R$2</f>
        <v>1055989.6666666667</v>
      </c>
      <c r="I37" s="33"/>
      <c r="J37" s="33"/>
      <c r="K37" s="33"/>
    </row>
    <row r="38" spans="1:11">
      <c r="A38" s="43" t="s">
        <v>25</v>
      </c>
      <c r="B38" s="43" t="s">
        <v>89</v>
      </c>
      <c r="C38" s="43" t="s">
        <v>90</v>
      </c>
      <c r="D38" s="32">
        <v>768871</v>
      </c>
      <c r="E38" s="32">
        <v>17324939</v>
      </c>
      <c r="F38" s="32">
        <v>16579803</v>
      </c>
      <c r="G38" s="22">
        <f t="shared" si="0"/>
        <v>4.4942391655678898E-2</v>
      </c>
      <c r="H38" s="32">
        <f ca="1">E38/'At a Glance'!$R$2</f>
        <v>721872.45833333337</v>
      </c>
      <c r="I38" s="33"/>
      <c r="J38" s="33"/>
      <c r="K38" s="33"/>
    </row>
    <row r="39" spans="1:11">
      <c r="A39" s="43" t="s">
        <v>25</v>
      </c>
      <c r="B39" s="43" t="s">
        <v>167</v>
      </c>
      <c r="C39" s="43" t="s">
        <v>168</v>
      </c>
      <c r="D39" s="32">
        <v>268551</v>
      </c>
      <c r="E39" s="32">
        <v>6140870</v>
      </c>
      <c r="F39" s="32">
        <v>6761653</v>
      </c>
      <c r="G39" s="22">
        <f t="shared" si="0"/>
        <v>-9.1809354901826526E-2</v>
      </c>
      <c r="H39" s="32">
        <f ca="1">E39/'At a Glance'!$R$2</f>
        <v>255869.58333333334</v>
      </c>
      <c r="I39" s="33"/>
      <c r="J39" s="33"/>
      <c r="K39" s="33"/>
    </row>
    <row r="40" spans="1:11">
      <c r="A40" s="43" t="s">
        <v>25</v>
      </c>
      <c r="B40" s="43" t="s">
        <v>169</v>
      </c>
      <c r="C40" s="43" t="s">
        <v>170</v>
      </c>
      <c r="D40" s="32">
        <v>733325</v>
      </c>
      <c r="E40" s="32">
        <v>16979328</v>
      </c>
      <c r="F40" s="32">
        <v>16268791</v>
      </c>
      <c r="G40" s="22">
        <f t="shared" si="0"/>
        <v>4.367484959392496E-2</v>
      </c>
      <c r="H40" s="32">
        <f ca="1">E40/'At a Glance'!$R$2</f>
        <v>707472</v>
      </c>
      <c r="I40" s="33"/>
      <c r="J40" s="33"/>
      <c r="K40" s="33"/>
    </row>
    <row r="41" spans="1:11">
      <c r="A41" s="43" t="s">
        <v>25</v>
      </c>
      <c r="B41" s="43" t="s">
        <v>196</v>
      </c>
      <c r="C41" s="43" t="s">
        <v>197</v>
      </c>
      <c r="D41" s="32">
        <v>338512</v>
      </c>
      <c r="E41" s="32">
        <v>7757845</v>
      </c>
      <c r="F41" s="32">
        <v>7493813</v>
      </c>
      <c r="G41" s="22">
        <f t="shared" si="0"/>
        <v>3.5233331816526513E-2</v>
      </c>
      <c r="H41" s="32">
        <f ca="1">E41/'At a Glance'!$R$2</f>
        <v>323243.54166666669</v>
      </c>
      <c r="I41" s="33"/>
      <c r="J41" s="33"/>
      <c r="K41" s="33"/>
    </row>
    <row r="42" spans="1:11">
      <c r="A42" s="43" t="s">
        <v>25</v>
      </c>
      <c r="B42" s="43" t="s">
        <v>337</v>
      </c>
      <c r="C42" s="43" t="s">
        <v>336</v>
      </c>
      <c r="D42" s="32">
        <v>394490</v>
      </c>
      <c r="E42" s="32">
        <v>6171444</v>
      </c>
      <c r="F42" s="32">
        <v>0</v>
      </c>
      <c r="G42" s="22" t="e">
        <f t="shared" si="0"/>
        <v>#DIV/0!</v>
      </c>
      <c r="H42" s="32">
        <f ca="1">E42/'At a Glance'!$R$2</f>
        <v>257143.5</v>
      </c>
      <c r="I42" s="33"/>
      <c r="J42" s="33"/>
      <c r="K42" s="33"/>
    </row>
    <row r="43" spans="1:11">
      <c r="A43" s="43" t="s">
        <v>25</v>
      </c>
      <c r="B43" s="43" t="s">
        <v>340</v>
      </c>
      <c r="C43" s="43" t="s">
        <v>341</v>
      </c>
      <c r="D43" s="32">
        <v>698188</v>
      </c>
      <c r="E43" s="32">
        <v>4689127</v>
      </c>
      <c r="F43" s="32">
        <v>0</v>
      </c>
      <c r="G43" s="22" t="e">
        <f t="shared" si="0"/>
        <v>#DIV/0!</v>
      </c>
      <c r="H43" s="32">
        <f ca="1">E43/'At a Glance'!$R$2</f>
        <v>195380.29166666666</v>
      </c>
      <c r="I43" s="33"/>
      <c r="J43" s="33"/>
      <c r="K43" s="33"/>
    </row>
    <row r="44" spans="1:11">
      <c r="A44" s="43" t="s">
        <v>25</v>
      </c>
      <c r="B44" s="43" t="s">
        <v>22</v>
      </c>
      <c r="C44" s="43" t="s">
        <v>13</v>
      </c>
      <c r="D44" s="32">
        <v>948905</v>
      </c>
      <c r="E44" s="32">
        <v>21188613</v>
      </c>
      <c r="F44" s="32">
        <v>20323553</v>
      </c>
      <c r="G44" s="22">
        <f t="shared" si="0"/>
        <v>4.2564407906432504E-2</v>
      </c>
      <c r="H44" s="32">
        <f ca="1">E44/'At a Glance'!$R$2</f>
        <v>882858.875</v>
      </c>
      <c r="I44" s="33"/>
      <c r="J44" s="33"/>
      <c r="K44" s="33"/>
    </row>
    <row r="45" spans="1:11">
      <c r="A45" s="43" t="s">
        <v>25</v>
      </c>
      <c r="B45" s="43" t="s">
        <v>23</v>
      </c>
      <c r="C45" s="43" t="s">
        <v>130</v>
      </c>
      <c r="D45" s="32">
        <v>1015920</v>
      </c>
      <c r="E45" s="32">
        <v>23440309</v>
      </c>
      <c r="F45" s="32">
        <v>20710368</v>
      </c>
      <c r="G45" s="22">
        <f t="shared" ref="G45:G85" si="1">(E45-F45)/F45</f>
        <v>0.13181518551481075</v>
      </c>
      <c r="H45" s="6">
        <f ca="1">E45/'At a Glance'!$R$2</f>
        <v>976679.54166666663</v>
      </c>
      <c r="I45" s="33"/>
      <c r="J45" s="33"/>
      <c r="K45" s="33"/>
    </row>
    <row r="46" spans="1:11">
      <c r="A46" s="43" t="s">
        <v>25</v>
      </c>
      <c r="B46" s="43" t="s">
        <v>24</v>
      </c>
      <c r="C46" s="43" t="s">
        <v>14</v>
      </c>
      <c r="D46" s="32">
        <v>831371</v>
      </c>
      <c r="E46" s="32">
        <v>18593430</v>
      </c>
      <c r="F46" s="32">
        <v>20253024</v>
      </c>
      <c r="G46" s="22">
        <f t="shared" si="1"/>
        <v>-8.1943022434575699E-2</v>
      </c>
      <c r="H46" s="6">
        <f ca="1">E46/'At a Glance'!$R$2</f>
        <v>774726.25</v>
      </c>
      <c r="I46" s="33"/>
      <c r="J46" s="33"/>
      <c r="K46" s="33"/>
    </row>
    <row r="47" spans="1:11">
      <c r="A47" s="43" t="s">
        <v>138</v>
      </c>
      <c r="B47" s="43" t="s">
        <v>15</v>
      </c>
      <c r="C47" s="43" t="s">
        <v>9</v>
      </c>
      <c r="D47" s="32">
        <v>826900</v>
      </c>
      <c r="E47" s="32">
        <v>18541454</v>
      </c>
      <c r="F47" s="32">
        <v>18141147</v>
      </c>
      <c r="G47" s="22">
        <f t="shared" si="1"/>
        <v>2.2066245315139114E-2</v>
      </c>
      <c r="H47" s="6">
        <f ca="1">E47/'At a Glance'!$R$2</f>
        <v>772560.58333333337</v>
      </c>
      <c r="I47" s="33"/>
      <c r="J47" s="33"/>
      <c r="K47" s="33"/>
    </row>
    <row r="48" spans="1:11">
      <c r="A48" s="43" t="s">
        <v>138</v>
      </c>
      <c r="B48" s="43" t="s">
        <v>159</v>
      </c>
      <c r="C48" s="43" t="s">
        <v>160</v>
      </c>
      <c r="D48" s="32">
        <v>705862</v>
      </c>
      <c r="E48" s="32">
        <v>16101426</v>
      </c>
      <c r="F48" s="32">
        <v>15500642</v>
      </c>
      <c r="G48" s="22">
        <f t="shared" si="1"/>
        <v>3.8758652706126627E-2</v>
      </c>
      <c r="H48" s="6">
        <f ca="1">E48/'At a Glance'!$R$2</f>
        <v>670892.75</v>
      </c>
      <c r="I48" s="33"/>
      <c r="J48" s="33"/>
      <c r="K48" s="33"/>
    </row>
    <row r="49" spans="1:11">
      <c r="A49" s="43" t="s">
        <v>138</v>
      </c>
      <c r="B49" s="43" t="s">
        <v>18</v>
      </c>
      <c r="C49" s="43" t="s">
        <v>131</v>
      </c>
      <c r="D49" s="32">
        <v>715953</v>
      </c>
      <c r="E49" s="32">
        <v>16617290</v>
      </c>
      <c r="F49" s="32">
        <v>16081531</v>
      </c>
      <c r="G49" s="22">
        <f t="shared" si="1"/>
        <v>3.3315173785381506E-2</v>
      </c>
      <c r="H49" s="32">
        <f ca="1">E49/'At a Glance'!$R$2</f>
        <v>692387.08333333337</v>
      </c>
      <c r="I49" s="33"/>
      <c r="J49" s="33"/>
      <c r="K49" s="33"/>
    </row>
    <row r="50" spans="1:11">
      <c r="A50" s="43" t="s">
        <v>138</v>
      </c>
      <c r="B50" s="43" t="s">
        <v>99</v>
      </c>
      <c r="C50" s="43" t="s">
        <v>101</v>
      </c>
      <c r="D50" s="32">
        <v>437476</v>
      </c>
      <c r="E50" s="32">
        <v>9820627</v>
      </c>
      <c r="F50" s="32">
        <v>9550888</v>
      </c>
      <c r="G50" s="22">
        <f t="shared" si="1"/>
        <v>2.8242295376094871E-2</v>
      </c>
      <c r="H50" s="6">
        <f ca="1">E50/'At a Glance'!$R$2</f>
        <v>409192.79166666669</v>
      </c>
      <c r="I50" s="33"/>
      <c r="J50" s="33"/>
      <c r="K50" s="33"/>
    </row>
    <row r="51" spans="1:11">
      <c r="A51" s="43" t="s">
        <v>138</v>
      </c>
      <c r="B51" s="43" t="s">
        <v>100</v>
      </c>
      <c r="C51" s="43" t="s">
        <v>102</v>
      </c>
      <c r="D51" s="32">
        <v>378134</v>
      </c>
      <c r="E51" s="32">
        <v>8431673</v>
      </c>
      <c r="F51" s="32">
        <v>8157313</v>
      </c>
      <c r="G51" s="22">
        <f t="shared" si="1"/>
        <v>3.3633624209344425E-2</v>
      </c>
      <c r="H51" s="6">
        <f ca="1">E51/'At a Glance'!$R$2</f>
        <v>351319.70833333331</v>
      </c>
      <c r="I51" s="33"/>
      <c r="J51" s="33"/>
      <c r="K51" s="33"/>
    </row>
    <row r="52" spans="1:11">
      <c r="A52" s="43" t="s">
        <v>138</v>
      </c>
      <c r="B52" s="43" t="s">
        <v>321</v>
      </c>
      <c r="C52" s="43" t="s">
        <v>322</v>
      </c>
      <c r="D52" s="32">
        <v>385505</v>
      </c>
      <c r="E52" s="32">
        <v>8453281</v>
      </c>
      <c r="F52" s="32">
        <v>8040618</v>
      </c>
      <c r="G52" s="22">
        <f t="shared" si="1"/>
        <v>5.1322298858122596E-2</v>
      </c>
      <c r="H52" s="32">
        <f ca="1">E52/'At a Glance'!$R$2</f>
        <v>352220.04166666669</v>
      </c>
      <c r="I52" s="33"/>
      <c r="J52" s="33"/>
      <c r="K52" s="33"/>
    </row>
    <row r="53" spans="1:11">
      <c r="A53" s="43" t="s">
        <v>138</v>
      </c>
      <c r="B53" s="43" t="s">
        <v>85</v>
      </c>
      <c r="C53" s="43" t="s">
        <v>86</v>
      </c>
      <c r="D53" s="32">
        <v>321441</v>
      </c>
      <c r="E53" s="32">
        <v>6181988</v>
      </c>
      <c r="F53" s="32">
        <v>5731848</v>
      </c>
      <c r="G53" s="22">
        <f t="shared" si="1"/>
        <v>7.853313625902153E-2</v>
      </c>
      <c r="H53" s="6">
        <f ca="1">E53/'At a Glance'!$R$2</f>
        <v>257582.83333333334</v>
      </c>
      <c r="I53" s="33"/>
      <c r="J53" s="33"/>
      <c r="K53" s="33"/>
    </row>
    <row r="54" spans="1:11">
      <c r="A54" s="43" t="s">
        <v>138</v>
      </c>
      <c r="B54" s="43" t="s">
        <v>144</v>
      </c>
      <c r="C54" s="43" t="s">
        <v>145</v>
      </c>
      <c r="D54" s="32">
        <v>283730</v>
      </c>
      <c r="E54" s="32">
        <v>6402146</v>
      </c>
      <c r="F54" s="32">
        <v>6251942</v>
      </c>
      <c r="G54" s="22">
        <f t="shared" si="1"/>
        <v>2.40251748976558E-2</v>
      </c>
      <c r="H54" s="6">
        <f ca="1">E54/'At a Glance'!$R$2</f>
        <v>266756.08333333331</v>
      </c>
      <c r="I54" s="33"/>
      <c r="J54" s="33"/>
      <c r="K54" s="33"/>
    </row>
    <row r="55" spans="1:11">
      <c r="A55" s="43" t="s">
        <v>138</v>
      </c>
      <c r="B55" s="43" t="s">
        <v>165</v>
      </c>
      <c r="C55" s="43" t="s">
        <v>166</v>
      </c>
      <c r="D55" s="32">
        <v>409466</v>
      </c>
      <c r="E55" s="32">
        <v>9729335</v>
      </c>
      <c r="F55" s="32">
        <v>9478589</v>
      </c>
      <c r="G55" s="22">
        <f t="shared" si="1"/>
        <v>2.645393739511229E-2</v>
      </c>
      <c r="H55" s="6">
        <f ca="1">E55/'At a Glance'!$R$2</f>
        <v>405388.95833333331</v>
      </c>
      <c r="I55" s="33"/>
      <c r="J55" s="33"/>
      <c r="K55" s="33"/>
    </row>
    <row r="56" spans="1:11">
      <c r="A56" s="43" t="s">
        <v>138</v>
      </c>
      <c r="B56" s="43" t="s">
        <v>112</v>
      </c>
      <c r="C56" s="43" t="s">
        <v>132</v>
      </c>
      <c r="D56" s="32">
        <v>714030</v>
      </c>
      <c r="E56" s="32">
        <v>16287302</v>
      </c>
      <c r="F56" s="32">
        <v>15820650</v>
      </c>
      <c r="G56" s="22">
        <f t="shared" si="1"/>
        <v>2.949638605240619E-2</v>
      </c>
      <c r="H56" s="6">
        <f ca="1">E56/'At a Glance'!$R$2</f>
        <v>678637.58333333337</v>
      </c>
      <c r="I56" s="33"/>
      <c r="J56" s="33"/>
      <c r="K56" s="33"/>
    </row>
    <row r="57" spans="1:11">
      <c r="A57" s="43" t="s">
        <v>138</v>
      </c>
      <c r="B57" s="43" t="s">
        <v>21</v>
      </c>
      <c r="C57" s="43" t="s">
        <v>12</v>
      </c>
      <c r="D57" s="32">
        <v>502652</v>
      </c>
      <c r="E57" s="32">
        <v>11693419</v>
      </c>
      <c r="F57" s="32">
        <v>11299037</v>
      </c>
      <c r="G57" s="22">
        <f t="shared" si="1"/>
        <v>3.4904036512138158E-2</v>
      </c>
      <c r="H57" s="6">
        <f ca="1">E57/'At a Glance'!$R$2</f>
        <v>487225.79166666669</v>
      </c>
      <c r="I57" s="33"/>
      <c r="J57" s="33"/>
      <c r="K57" s="33"/>
    </row>
    <row r="58" spans="1:11">
      <c r="A58" s="43" t="s">
        <v>28</v>
      </c>
      <c r="B58" s="43" t="s">
        <v>40</v>
      </c>
      <c r="C58" s="43" t="s">
        <v>106</v>
      </c>
      <c r="D58" s="32">
        <v>336681</v>
      </c>
      <c r="E58" s="32">
        <v>7889892</v>
      </c>
      <c r="F58" s="32">
        <v>7777279</v>
      </c>
      <c r="G58" s="22">
        <f t="shared" si="1"/>
        <v>1.447974285093797E-2</v>
      </c>
      <c r="H58" s="6">
        <f ca="1">E58/'At a Glance'!$R$2</f>
        <v>328745.5</v>
      </c>
      <c r="I58" s="33"/>
      <c r="J58" s="33"/>
      <c r="K58" s="33"/>
    </row>
    <row r="59" spans="1:11">
      <c r="A59" s="43" t="s">
        <v>28</v>
      </c>
      <c r="B59" s="43" t="s">
        <v>171</v>
      </c>
      <c r="C59" s="43" t="s">
        <v>172</v>
      </c>
      <c r="D59" s="32">
        <v>230902</v>
      </c>
      <c r="E59" s="32">
        <v>5449262</v>
      </c>
      <c r="F59" s="32">
        <v>5299644</v>
      </c>
      <c r="G59" s="22">
        <f t="shared" si="1"/>
        <v>2.8231707639230108E-2</v>
      </c>
      <c r="H59" s="6">
        <f ca="1">E59/'At a Glance'!$R$2</f>
        <v>227052.58333333334</v>
      </c>
      <c r="I59" s="33"/>
      <c r="J59" s="33"/>
      <c r="K59" s="33"/>
    </row>
    <row r="60" spans="1:11">
      <c r="A60" s="43" t="s">
        <v>28</v>
      </c>
      <c r="B60" s="43" t="s">
        <v>209</v>
      </c>
      <c r="C60" s="43" t="s">
        <v>210</v>
      </c>
      <c r="D60" s="32">
        <v>320568</v>
      </c>
      <c r="E60" s="32">
        <v>7289194</v>
      </c>
      <c r="F60" s="32">
        <v>7260616</v>
      </c>
      <c r="G60" s="22">
        <f t="shared" si="1"/>
        <v>3.9360296702098006E-3</v>
      </c>
      <c r="H60" s="6">
        <f ca="1">E60/'At a Glance'!$R$2</f>
        <v>303716.41666666669</v>
      </c>
      <c r="I60" s="33"/>
      <c r="J60" s="33"/>
      <c r="K60" s="33"/>
    </row>
    <row r="61" spans="1:11">
      <c r="A61" s="43" t="s">
        <v>28</v>
      </c>
      <c r="B61" s="43" t="s">
        <v>116</v>
      </c>
      <c r="C61" s="43" t="s">
        <v>133</v>
      </c>
      <c r="D61" s="32">
        <v>173011</v>
      </c>
      <c r="E61" s="32">
        <v>4003836</v>
      </c>
      <c r="F61" s="32">
        <v>3934373</v>
      </c>
      <c r="G61" s="22">
        <f t="shared" si="1"/>
        <v>1.765541802975976E-2</v>
      </c>
      <c r="H61" s="32">
        <f ca="1">E61/'At a Glance'!$R$2</f>
        <v>166826.5</v>
      </c>
      <c r="I61" s="33"/>
      <c r="J61" s="33"/>
      <c r="K61" s="33"/>
    </row>
    <row r="62" spans="1:11">
      <c r="A62" s="43" t="s">
        <v>28</v>
      </c>
      <c r="B62" s="43" t="s">
        <v>55</v>
      </c>
      <c r="C62" s="43" t="s">
        <v>153</v>
      </c>
      <c r="D62" s="32">
        <v>493874</v>
      </c>
      <c r="E62" s="32">
        <v>11435544</v>
      </c>
      <c r="F62" s="32">
        <v>11151116</v>
      </c>
      <c r="G62" s="22">
        <f t="shared" si="1"/>
        <v>2.5506684712095183E-2</v>
      </c>
      <c r="H62" s="6">
        <f ca="1">E62/'At a Glance'!$R$2</f>
        <v>476481</v>
      </c>
      <c r="I62" s="33"/>
      <c r="J62" s="33"/>
      <c r="K62" s="33"/>
    </row>
    <row r="63" spans="1:11">
      <c r="A63" s="43" t="s">
        <v>28</v>
      </c>
      <c r="B63" s="43" t="s">
        <v>56</v>
      </c>
      <c r="C63" s="43" t="s">
        <v>152</v>
      </c>
      <c r="D63" s="32">
        <v>195254</v>
      </c>
      <c r="E63" s="32">
        <v>4613530</v>
      </c>
      <c r="F63" s="32">
        <v>4377617</v>
      </c>
      <c r="G63" s="22">
        <f t="shared" si="1"/>
        <v>5.3890735530312497E-2</v>
      </c>
      <c r="H63" s="6">
        <f ca="1">E63/'At a Glance'!$R$2</f>
        <v>192230.41666666666</v>
      </c>
      <c r="I63" s="33"/>
      <c r="J63" s="33"/>
      <c r="K63" s="33"/>
    </row>
    <row r="64" spans="1:11">
      <c r="A64" s="43" t="s">
        <v>28</v>
      </c>
      <c r="B64" s="43" t="s">
        <v>103</v>
      </c>
      <c r="C64" s="43" t="s">
        <v>104</v>
      </c>
      <c r="D64" s="32">
        <v>74455</v>
      </c>
      <c r="E64" s="32">
        <v>1639552</v>
      </c>
      <c r="F64" s="32">
        <v>1612519</v>
      </c>
      <c r="G64" s="22">
        <f t="shared" si="1"/>
        <v>1.6764453628143296E-2</v>
      </c>
      <c r="H64" s="6">
        <f ca="1">E64/'At a Glance'!$R$2</f>
        <v>68314.666666666672</v>
      </c>
      <c r="I64" s="33"/>
      <c r="J64" s="33"/>
      <c r="K64" s="33"/>
    </row>
    <row r="65" spans="1:11" s="123" customFormat="1">
      <c r="A65" s="112" t="s">
        <v>28</v>
      </c>
      <c r="B65" s="112" t="s">
        <v>313</v>
      </c>
      <c r="C65" s="112" t="s">
        <v>314</v>
      </c>
      <c r="D65" s="113">
        <v>232453</v>
      </c>
      <c r="E65" s="113">
        <v>5052538</v>
      </c>
      <c r="F65" s="113">
        <v>4804343</v>
      </c>
      <c r="G65" s="126">
        <f t="shared" si="1"/>
        <v>5.1660549631864339E-2</v>
      </c>
      <c r="H65" s="113">
        <f ca="1">E65/'At a Glance'!$R$2</f>
        <v>210522.41666666666</v>
      </c>
      <c r="I65" s="122"/>
      <c r="J65" s="122"/>
      <c r="K65" s="122"/>
    </row>
    <row r="66" spans="1:11">
      <c r="A66" s="43" t="s">
        <v>28</v>
      </c>
      <c r="B66" s="43" t="s">
        <v>57</v>
      </c>
      <c r="C66" s="43" t="s">
        <v>58</v>
      </c>
      <c r="D66" s="32">
        <v>308196</v>
      </c>
      <c r="E66" s="32">
        <v>7460498</v>
      </c>
      <c r="F66" s="32">
        <v>9042082</v>
      </c>
      <c r="G66" s="22">
        <f t="shared" si="1"/>
        <v>-0.17491369797354192</v>
      </c>
      <c r="H66" s="6">
        <f ca="1">E66/'At a Glance'!$R$2</f>
        <v>310854.08333333331</v>
      </c>
      <c r="I66" s="33"/>
      <c r="J66" s="33"/>
      <c r="K66" s="33"/>
    </row>
    <row r="67" spans="1:11">
      <c r="A67" s="43" t="s">
        <v>28</v>
      </c>
      <c r="B67" s="43" t="s">
        <v>329</v>
      </c>
      <c r="C67" s="43" t="s">
        <v>330</v>
      </c>
      <c r="D67" s="32">
        <v>161360</v>
      </c>
      <c r="E67" s="32">
        <v>3402376</v>
      </c>
      <c r="F67" s="32">
        <v>1440957</v>
      </c>
      <c r="G67" s="22">
        <f t="shared" si="1"/>
        <v>1.3611919023260237</v>
      </c>
      <c r="H67" s="6">
        <f ca="1">E67/'At a Glance'!$R$2</f>
        <v>141765.66666666666</v>
      </c>
      <c r="I67" s="33"/>
      <c r="J67" s="33"/>
      <c r="K67" s="33"/>
    </row>
    <row r="68" spans="1:11">
      <c r="A68" s="43" t="s">
        <v>28</v>
      </c>
      <c r="B68" s="43" t="s">
        <v>59</v>
      </c>
      <c r="C68" s="43" t="s">
        <v>60</v>
      </c>
      <c r="D68" s="32">
        <v>481663</v>
      </c>
      <c r="E68" s="32">
        <v>11355827</v>
      </c>
      <c r="F68" s="32">
        <v>10854139</v>
      </c>
      <c r="G68" s="22">
        <f t="shared" si="1"/>
        <v>4.6220893246345936E-2</v>
      </c>
      <c r="H68" s="6">
        <f ca="1">E68/'At a Glance'!$R$2</f>
        <v>473159.45833333331</v>
      </c>
      <c r="I68" s="33"/>
      <c r="J68" s="33"/>
      <c r="K68" s="33"/>
    </row>
    <row r="69" spans="1:11">
      <c r="A69" s="43" t="s">
        <v>28</v>
      </c>
      <c r="B69" s="43" t="s">
        <v>181</v>
      </c>
      <c r="C69" s="43" t="s">
        <v>182</v>
      </c>
      <c r="D69" s="32">
        <v>125470</v>
      </c>
      <c r="E69" s="32">
        <v>3021841</v>
      </c>
      <c r="F69" s="32">
        <v>2855195</v>
      </c>
      <c r="G69" s="22">
        <f t="shared" si="1"/>
        <v>5.8365890946152542E-2</v>
      </c>
      <c r="H69" s="32">
        <f ca="1">E69/'At a Glance'!$R$2</f>
        <v>125910.04166666667</v>
      </c>
      <c r="I69" s="33"/>
      <c r="J69" s="33"/>
      <c r="K69" s="33"/>
    </row>
    <row r="70" spans="1:11">
      <c r="A70" s="43" t="s">
        <v>28</v>
      </c>
      <c r="B70" s="43" t="s">
        <v>61</v>
      </c>
      <c r="C70" s="43" t="s">
        <v>62</v>
      </c>
      <c r="D70" s="32">
        <v>476583</v>
      </c>
      <c r="E70" s="32">
        <v>11400446</v>
      </c>
      <c r="F70" s="32">
        <v>11447780</v>
      </c>
      <c r="G70" s="22">
        <f t="shared" si="1"/>
        <v>-4.1347754761185138E-3</v>
      </c>
      <c r="H70" s="6">
        <f ca="1">E70/'At a Glance'!$R$2</f>
        <v>475018.58333333331</v>
      </c>
      <c r="I70" s="33"/>
      <c r="J70" s="33"/>
      <c r="K70" s="33"/>
    </row>
    <row r="71" spans="1:11">
      <c r="A71" s="43" t="s">
        <v>28</v>
      </c>
      <c r="B71" s="43" t="s">
        <v>91</v>
      </c>
      <c r="C71" s="43" t="s">
        <v>92</v>
      </c>
      <c r="D71" s="32">
        <v>157634</v>
      </c>
      <c r="E71" s="32">
        <v>4072032</v>
      </c>
      <c r="F71" s="32">
        <v>4183424</v>
      </c>
      <c r="G71" s="22">
        <f t="shared" si="1"/>
        <v>-2.6626992626135913E-2</v>
      </c>
      <c r="H71" s="6">
        <f ca="1">E71/'At a Glance'!$R$2</f>
        <v>169668</v>
      </c>
      <c r="I71" s="33"/>
      <c r="J71" s="33"/>
      <c r="K71" s="33"/>
    </row>
    <row r="72" spans="1:11">
      <c r="A72" s="43" t="s">
        <v>139</v>
      </c>
      <c r="B72" s="43" t="s">
        <v>41</v>
      </c>
      <c r="C72" s="43" t="s">
        <v>42</v>
      </c>
      <c r="D72" s="32">
        <v>360847</v>
      </c>
      <c r="E72" s="32">
        <v>8097032</v>
      </c>
      <c r="F72" s="32">
        <v>7899471</v>
      </c>
      <c r="G72" s="22">
        <f t="shared" si="1"/>
        <v>2.5009396198808757E-2</v>
      </c>
      <c r="H72" s="6">
        <f ca="1">E72/'At a Glance'!$R$2</f>
        <v>337376.33333333331</v>
      </c>
      <c r="I72" s="33"/>
      <c r="J72" s="33"/>
      <c r="K72" s="33"/>
    </row>
    <row r="73" spans="1:11">
      <c r="A73" s="43" t="s">
        <v>139</v>
      </c>
      <c r="B73" s="43" t="s">
        <v>317</v>
      </c>
      <c r="C73" s="43" t="s">
        <v>318</v>
      </c>
      <c r="D73" s="32">
        <v>250991</v>
      </c>
      <c r="E73" s="32">
        <v>5543890</v>
      </c>
      <c r="F73" s="32">
        <v>5522554</v>
      </c>
      <c r="G73" s="22">
        <f t="shared" si="1"/>
        <v>3.8634298550996515E-3</v>
      </c>
      <c r="H73" s="6">
        <f ca="1">E73/'At a Glance'!$R$2</f>
        <v>230995.41666666666</v>
      </c>
      <c r="I73" s="33"/>
      <c r="J73" s="33"/>
      <c r="K73" s="33"/>
    </row>
    <row r="74" spans="1:11">
      <c r="A74" s="43" t="s">
        <v>139</v>
      </c>
      <c r="B74" s="43" t="s">
        <v>43</v>
      </c>
      <c r="C74" s="43" t="s">
        <v>44</v>
      </c>
      <c r="D74" s="32">
        <v>437333</v>
      </c>
      <c r="E74" s="32">
        <v>10086046</v>
      </c>
      <c r="F74" s="32">
        <v>9751150</v>
      </c>
      <c r="G74" s="22">
        <f t="shared" si="1"/>
        <v>3.4344256831245548E-2</v>
      </c>
      <c r="H74" s="6">
        <f ca="1">E74/'At a Glance'!$R$2</f>
        <v>420251.91666666669</v>
      </c>
      <c r="I74" s="33"/>
      <c r="J74" s="33"/>
      <c r="K74" s="33"/>
    </row>
    <row r="75" spans="1:11">
      <c r="A75" s="43" t="s">
        <v>139</v>
      </c>
      <c r="B75" s="43" t="s">
        <v>45</v>
      </c>
      <c r="C75" s="43" t="s">
        <v>46</v>
      </c>
      <c r="D75" s="32">
        <v>193976</v>
      </c>
      <c r="E75" s="32">
        <v>4326749</v>
      </c>
      <c r="F75" s="32">
        <v>4251843</v>
      </c>
      <c r="G75" s="22">
        <f t="shared" si="1"/>
        <v>1.7617301485496995E-2</v>
      </c>
      <c r="H75" s="6">
        <f ca="1">E75/'At a Glance'!$R$2</f>
        <v>180281.20833333334</v>
      </c>
      <c r="I75" s="33"/>
      <c r="J75" s="33"/>
      <c r="K75" s="33"/>
    </row>
    <row r="76" spans="1:11">
      <c r="A76" s="43" t="s">
        <v>139</v>
      </c>
      <c r="B76" s="43" t="s">
        <v>198</v>
      </c>
      <c r="C76" s="43" t="s">
        <v>199</v>
      </c>
      <c r="D76" s="32">
        <v>404149</v>
      </c>
      <c r="E76" s="32">
        <v>9056229</v>
      </c>
      <c r="F76" s="32">
        <v>9129498</v>
      </c>
      <c r="G76" s="22">
        <f t="shared" si="1"/>
        <v>-8.0255234187027596E-3</v>
      </c>
      <c r="H76" s="32">
        <f ca="1">E76/'At a Glance'!$R$2</f>
        <v>377342.875</v>
      </c>
      <c r="I76" s="33"/>
      <c r="J76" s="33"/>
      <c r="K76" s="33"/>
    </row>
    <row r="77" spans="1:11">
      <c r="A77" s="43" t="s">
        <v>139</v>
      </c>
      <c r="B77" s="43" t="s">
        <v>47</v>
      </c>
      <c r="C77" s="43" t="s">
        <v>48</v>
      </c>
      <c r="D77" s="32">
        <v>204608</v>
      </c>
      <c r="E77" s="32">
        <v>4648911</v>
      </c>
      <c r="F77" s="32">
        <v>4592343</v>
      </c>
      <c r="G77" s="22">
        <f t="shared" si="1"/>
        <v>1.2317895244322996E-2</v>
      </c>
      <c r="H77" s="32">
        <f ca="1">E77/'At a Glance'!$R$2</f>
        <v>193704.625</v>
      </c>
      <c r="I77" s="33"/>
      <c r="J77" s="33"/>
      <c r="K77" s="33"/>
    </row>
    <row r="78" spans="1:11">
      <c r="A78" s="43" t="s">
        <v>139</v>
      </c>
      <c r="B78" s="43" t="s">
        <v>87</v>
      </c>
      <c r="C78" s="43" t="s">
        <v>134</v>
      </c>
      <c r="D78" s="32">
        <v>241844</v>
      </c>
      <c r="E78" s="32">
        <v>4817456</v>
      </c>
      <c r="F78" s="32">
        <v>4721517</v>
      </c>
      <c r="G78" s="22">
        <f t="shared" si="1"/>
        <v>2.0319528659962467E-2</v>
      </c>
      <c r="H78" s="32">
        <f ca="1">E78/'At a Glance'!$R$2</f>
        <v>200727.33333333334</v>
      </c>
      <c r="I78" s="33"/>
      <c r="J78" s="33"/>
      <c r="K78" s="33"/>
    </row>
    <row r="79" spans="1:11">
      <c r="A79" s="43" t="s">
        <v>139</v>
      </c>
      <c r="B79" s="43" t="s">
        <v>49</v>
      </c>
      <c r="C79" s="43" t="s">
        <v>50</v>
      </c>
      <c r="D79" s="32">
        <v>435858</v>
      </c>
      <c r="E79" s="32">
        <v>10184660</v>
      </c>
      <c r="F79" s="32">
        <v>10118763</v>
      </c>
      <c r="G79" s="22">
        <f t="shared" si="1"/>
        <v>6.5123572911036653E-3</v>
      </c>
      <c r="H79" s="32">
        <f ca="1">E79/'At a Glance'!$R$2</f>
        <v>424360.83333333331</v>
      </c>
      <c r="I79" s="33"/>
      <c r="J79" s="33"/>
      <c r="K79" s="33"/>
    </row>
    <row r="80" spans="1:11">
      <c r="A80" s="43" t="s">
        <v>139</v>
      </c>
      <c r="B80" s="43" t="s">
        <v>108</v>
      </c>
      <c r="C80" s="43" t="s">
        <v>109</v>
      </c>
      <c r="D80" s="32">
        <v>148176</v>
      </c>
      <c r="E80" s="32">
        <v>3507889</v>
      </c>
      <c r="F80" s="32">
        <v>3430686</v>
      </c>
      <c r="G80" s="22">
        <f t="shared" si="1"/>
        <v>2.2503662532799562E-2</v>
      </c>
      <c r="H80" s="32">
        <f ca="1">E80/'At a Glance'!$R$2</f>
        <v>146162.04166666666</v>
      </c>
      <c r="I80" s="33"/>
      <c r="J80" s="33"/>
      <c r="K80" s="33"/>
    </row>
    <row r="81" spans="1:11">
      <c r="A81" s="43" t="s">
        <v>139</v>
      </c>
      <c r="B81" s="43" t="s">
        <v>51</v>
      </c>
      <c r="C81" s="43" t="s">
        <v>107</v>
      </c>
      <c r="D81" s="32">
        <v>174551</v>
      </c>
      <c r="E81" s="32">
        <v>4090122</v>
      </c>
      <c r="F81" s="32">
        <v>4020509</v>
      </c>
      <c r="G81" s="22">
        <f t="shared" si="1"/>
        <v>1.7314474361330868E-2</v>
      </c>
      <c r="H81" s="32">
        <f ca="1">E81/'At a Glance'!$R$2</f>
        <v>170421.75</v>
      </c>
      <c r="I81" s="33"/>
      <c r="J81" s="33"/>
      <c r="K81" s="33"/>
    </row>
    <row r="82" spans="1:11">
      <c r="A82" s="43" t="s">
        <v>139</v>
      </c>
      <c r="B82" s="43" t="s">
        <v>52</v>
      </c>
      <c r="C82" s="43" t="s">
        <v>135</v>
      </c>
      <c r="D82" s="32">
        <v>618758</v>
      </c>
      <c r="E82" s="32">
        <v>13922210</v>
      </c>
      <c r="F82" s="32">
        <v>14117850</v>
      </c>
      <c r="G82" s="22">
        <f t="shared" si="1"/>
        <v>-1.3857634129842717E-2</v>
      </c>
      <c r="H82" s="32">
        <f ca="1">E82/'At a Glance'!$R$2</f>
        <v>580092.08333333337</v>
      </c>
      <c r="I82" s="33"/>
      <c r="J82" s="33"/>
      <c r="K82" s="33"/>
    </row>
    <row r="83" spans="1:11">
      <c r="A83" s="43" t="s">
        <v>139</v>
      </c>
      <c r="B83" s="43" t="s">
        <v>53</v>
      </c>
      <c r="C83" s="43" t="s">
        <v>136</v>
      </c>
      <c r="D83" s="32">
        <v>215841</v>
      </c>
      <c r="E83" s="32">
        <v>5221693</v>
      </c>
      <c r="F83" s="32">
        <v>5653297</v>
      </c>
      <c r="G83" s="22">
        <f t="shared" si="1"/>
        <v>-7.6345537833940089E-2</v>
      </c>
      <c r="H83" s="32">
        <f ca="1">E83/'At a Glance'!$R$2</f>
        <v>217570.54166666666</v>
      </c>
      <c r="I83" s="33"/>
      <c r="J83" s="33"/>
      <c r="K83" s="33"/>
    </row>
    <row r="84" spans="1:11">
      <c r="A84" s="43" t="s">
        <v>139</v>
      </c>
      <c r="B84" s="43" t="s">
        <v>114</v>
      </c>
      <c r="C84" s="43" t="s">
        <v>115</v>
      </c>
      <c r="D84" s="32">
        <v>160768</v>
      </c>
      <c r="E84" s="32">
        <v>3855442</v>
      </c>
      <c r="F84" s="32">
        <v>3335677</v>
      </c>
      <c r="G84" s="22">
        <f t="shared" si="1"/>
        <v>0.15581994299807805</v>
      </c>
      <c r="H84" s="32">
        <f ca="1">E84/'At a Glance'!$R$2</f>
        <v>160643.41666666666</v>
      </c>
      <c r="I84" s="33"/>
      <c r="J84" s="33"/>
      <c r="K84" s="33"/>
    </row>
    <row r="85" spans="1:11">
      <c r="A85" s="43" t="s">
        <v>139</v>
      </c>
      <c r="B85" s="43" t="s">
        <v>54</v>
      </c>
      <c r="C85" s="43" t="s">
        <v>154</v>
      </c>
      <c r="D85" s="32">
        <v>174321</v>
      </c>
      <c r="E85" s="32">
        <v>3783749</v>
      </c>
      <c r="F85" s="32">
        <v>3623476</v>
      </c>
      <c r="G85" s="22">
        <f t="shared" si="1"/>
        <v>4.4231837053702025E-2</v>
      </c>
      <c r="H85" s="32">
        <f ca="1">E85/'At a Glance'!$R$2</f>
        <v>157656.20833333334</v>
      </c>
      <c r="I85" s="33"/>
      <c r="J85" s="33"/>
      <c r="K85" s="33"/>
    </row>
  </sheetData>
  <autoFilter ref="A2:K85"/>
  <sortState ref="A3:H78">
    <sortCondition ref="A2"/>
  </sortState>
  <conditionalFormatting sqref="G3:G85">
    <cfRule type="cellIs" dxfId="13" priority="11" operator="lessThan">
      <formula>0</formula>
    </cfRule>
    <cfRule type="cellIs" dxfId="12" priority="12" operator="greaterThan">
      <formula>0</formula>
    </cfRule>
  </conditionalFormatting>
  <hyperlinks>
    <hyperlink ref="A1" location="'At a Glance'!A1" display="At a Glance"/>
  </hyperlink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I86"/>
  <sheetViews>
    <sheetView topLeftCell="A51" workbookViewId="0">
      <selection activeCell="I65" sqref="I65"/>
    </sheetView>
  </sheetViews>
  <sheetFormatPr defaultRowHeight="12.75"/>
  <cols>
    <col min="1" max="1" width="12" style="1" bestFit="1" customWidth="1"/>
    <col min="2" max="2" width="10.85546875" style="1" bestFit="1" customWidth="1"/>
    <col min="3" max="3" width="30.5703125" style="1" bestFit="1" customWidth="1"/>
    <col min="4" max="4" width="17" style="2" bestFit="1" customWidth="1"/>
    <col min="5" max="6" width="17" style="2" customWidth="1"/>
    <col min="7" max="7" width="16.85546875" style="2" customWidth="1"/>
    <col min="8" max="8" width="14.28515625" style="2" customWidth="1"/>
    <col min="9" max="9" width="12.7109375" style="1" customWidth="1"/>
    <col min="10" max="16384" width="9.140625" style="1"/>
  </cols>
  <sheetData>
    <row r="1" spans="1:9">
      <c r="A1" s="7" t="s">
        <v>31</v>
      </c>
      <c r="D1" s="1"/>
      <c r="E1" s="1"/>
      <c r="F1" s="1"/>
      <c r="G1" s="1"/>
      <c r="H1" s="1"/>
    </row>
    <row r="2" spans="1:9" s="2" customFormat="1" ht="20.25" customHeight="1">
      <c r="A2" s="3" t="s">
        <v>2</v>
      </c>
      <c r="B2" s="3" t="s">
        <v>0</v>
      </c>
      <c r="C2" s="3" t="s">
        <v>1</v>
      </c>
      <c r="D2" s="3" t="s">
        <v>306</v>
      </c>
      <c r="E2" s="3" t="s">
        <v>305</v>
      </c>
      <c r="F2" s="3" t="s">
        <v>6</v>
      </c>
      <c r="G2" s="4" t="s">
        <v>7</v>
      </c>
      <c r="H2" s="3" t="s">
        <v>8</v>
      </c>
      <c r="I2" s="3" t="s">
        <v>155</v>
      </c>
    </row>
    <row r="3" spans="1:9">
      <c r="A3" s="43" t="s">
        <v>27</v>
      </c>
      <c r="B3" s="43" t="s">
        <v>146</v>
      </c>
      <c r="C3" s="43" t="s">
        <v>148</v>
      </c>
      <c r="D3" s="6">
        <f>VLOOKUP(B3,Secondary!$B:$F,5,0)</f>
        <v>1680890</v>
      </c>
      <c r="E3" s="32">
        <f>VLOOKUP(B3,'Air-time'!$B:$H,7,0)</f>
        <v>236900.5</v>
      </c>
      <c r="F3" s="32">
        <f>D3+E3</f>
        <v>1917790.5</v>
      </c>
      <c r="G3" s="6">
        <f>VLOOKUP(B3,Tertiary!$B:$E,4,0)</f>
        <v>1967905</v>
      </c>
      <c r="H3" s="27">
        <f>G3-F3</f>
        <v>50114.5</v>
      </c>
      <c r="I3" s="20">
        <f>F3/G3-1</f>
        <v>-2.546591425907252E-2</v>
      </c>
    </row>
    <row r="4" spans="1:9">
      <c r="A4" s="43" t="s">
        <v>27</v>
      </c>
      <c r="B4" s="43" t="s">
        <v>323</v>
      </c>
      <c r="C4" s="43" t="s">
        <v>324</v>
      </c>
      <c r="D4" s="32">
        <f>VLOOKUP(B4,Secondary!$B:$F,5,0)</f>
        <v>5181053</v>
      </c>
      <c r="E4" s="32">
        <f>VLOOKUP(B4,'Air-time'!$B:$H,7,0)</f>
        <v>600966.5</v>
      </c>
      <c r="F4" s="32">
        <f t="shared" ref="F4:F73" si="0">D4+E4</f>
        <v>5782019.5</v>
      </c>
      <c r="G4" s="32">
        <f>VLOOKUP(B4,Tertiary!$B:$E,4,0)</f>
        <v>5954890</v>
      </c>
      <c r="H4" s="27">
        <f t="shared" ref="H4:H73" si="1">G4-F4</f>
        <v>172870.5</v>
      </c>
      <c r="I4" s="20">
        <f t="shared" ref="I4:I73" si="2">F4/G4-1</f>
        <v>-2.9030007271334979E-2</v>
      </c>
    </row>
    <row r="5" spans="1:9">
      <c r="A5" s="43" t="s">
        <v>27</v>
      </c>
      <c r="B5" s="43" t="s">
        <v>32</v>
      </c>
      <c r="C5" s="43" t="s">
        <v>33</v>
      </c>
      <c r="D5" s="32">
        <f>VLOOKUP(B5,Secondary!$B:$F,5,0)</f>
        <v>1520491</v>
      </c>
      <c r="E5" s="32">
        <f>VLOOKUP(B5,'Air-time'!$B:$H,7,0)</f>
        <v>201195.99999999953</v>
      </c>
      <c r="F5" s="32">
        <f t="shared" si="0"/>
        <v>1721686.9999999995</v>
      </c>
      <c r="G5" s="32">
        <f>VLOOKUP(B5,Tertiary!$B:$E,4,0)</f>
        <v>1585741</v>
      </c>
      <c r="H5" s="27">
        <f t="shared" si="1"/>
        <v>-135945.99999999953</v>
      </c>
      <c r="I5" s="20">
        <f t="shared" si="2"/>
        <v>8.5730267427025941E-2</v>
      </c>
    </row>
    <row r="6" spans="1:9">
      <c r="A6" s="43" t="s">
        <v>27</v>
      </c>
      <c r="B6" s="43" t="s">
        <v>34</v>
      </c>
      <c r="C6" s="43" t="s">
        <v>35</v>
      </c>
      <c r="D6" s="32">
        <f>VLOOKUP(B6,Secondary!$B:$F,5,0)</f>
        <v>5674878</v>
      </c>
      <c r="E6" s="32">
        <f>VLOOKUP(B6,'Air-time'!$B:$H,7,0)</f>
        <v>668849.9000000013</v>
      </c>
      <c r="F6" s="32">
        <f t="shared" si="0"/>
        <v>6343727.9000000013</v>
      </c>
      <c r="G6" s="32">
        <f>VLOOKUP(B6,Tertiary!$B:$E,4,0)</f>
        <v>7662802</v>
      </c>
      <c r="H6" s="27">
        <f t="shared" si="1"/>
        <v>1319074.0999999987</v>
      </c>
      <c r="I6" s="20">
        <f t="shared" si="2"/>
        <v>-0.17213991696509956</v>
      </c>
    </row>
    <row r="7" spans="1:9">
      <c r="A7" s="43" t="s">
        <v>27</v>
      </c>
      <c r="B7" s="43" t="s">
        <v>110</v>
      </c>
      <c r="C7" s="43" t="s">
        <v>111</v>
      </c>
      <c r="D7" s="32">
        <f>VLOOKUP(B7,Secondary!$B:$F,5,0)</f>
        <v>1974312</v>
      </c>
      <c r="E7" s="32">
        <f>VLOOKUP(B7,'Air-time'!$B:$H,7,0)</f>
        <v>251102.29999999981</v>
      </c>
      <c r="F7" s="32">
        <f t="shared" si="0"/>
        <v>2225414.2999999998</v>
      </c>
      <c r="G7" s="32">
        <f>VLOOKUP(B7,Tertiary!$B:$E,4,0)</f>
        <v>2257906</v>
      </c>
      <c r="H7" s="27">
        <f t="shared" si="1"/>
        <v>32491.700000000186</v>
      </c>
      <c r="I7" s="20">
        <f t="shared" si="2"/>
        <v>-1.4390191620023196E-2</v>
      </c>
    </row>
    <row r="8" spans="1:9">
      <c r="A8" s="43" t="s">
        <v>27</v>
      </c>
      <c r="B8" s="43" t="s">
        <v>156</v>
      </c>
      <c r="C8" s="43" t="s">
        <v>157</v>
      </c>
      <c r="D8" s="32">
        <f>VLOOKUP(B8,Secondary!$B:$F,5,0)</f>
        <v>3804916</v>
      </c>
      <c r="E8" s="32">
        <f>VLOOKUP(B8,'Air-time'!$B:$H,7,0)</f>
        <v>443837.19999999786</v>
      </c>
      <c r="F8" s="32">
        <f t="shared" si="0"/>
        <v>4248753.1999999974</v>
      </c>
      <c r="G8" s="32">
        <f>VLOOKUP(B8,Tertiary!$B:$E,4,0)</f>
        <v>4449295</v>
      </c>
      <c r="H8" s="27">
        <f t="shared" si="1"/>
        <v>200541.80000000261</v>
      </c>
      <c r="I8" s="20">
        <f t="shared" si="2"/>
        <v>-4.5072713767013162E-2</v>
      </c>
    </row>
    <row r="9" spans="1:9">
      <c r="A9" s="43" t="s">
        <v>27</v>
      </c>
      <c r="B9" s="43" t="s">
        <v>162</v>
      </c>
      <c r="C9" s="43" t="s">
        <v>163</v>
      </c>
      <c r="D9" s="32">
        <f>VLOOKUP(B9,Secondary!$B:$F,5,0)</f>
        <v>15082924</v>
      </c>
      <c r="E9" s="32">
        <f>VLOOKUP(B9,'Air-time'!$B:$H,7,0)</f>
        <v>1596320.4000000032</v>
      </c>
      <c r="F9" s="32">
        <f t="shared" si="0"/>
        <v>16679244.400000002</v>
      </c>
      <c r="G9" s="32">
        <f>VLOOKUP(B9,Tertiary!$B:$E,4,0)</f>
        <v>16558138</v>
      </c>
      <c r="H9" s="27">
        <f t="shared" si="1"/>
        <v>-121106.40000000224</v>
      </c>
      <c r="I9" s="20">
        <f t="shared" si="2"/>
        <v>7.3140107903437723E-3</v>
      </c>
    </row>
    <row r="10" spans="1:9">
      <c r="A10" s="43" t="s">
        <v>27</v>
      </c>
      <c r="B10" s="43" t="s">
        <v>226</v>
      </c>
      <c r="C10" s="43" t="s">
        <v>227</v>
      </c>
      <c r="D10" s="32">
        <f>VLOOKUP(B10,Secondary!$B:$F,5,0)</f>
        <v>6915510</v>
      </c>
      <c r="E10" s="32">
        <f>VLOOKUP(B10,'Air-time'!$B:$H,7,0)</f>
        <v>792614.70000000065</v>
      </c>
      <c r="F10" s="32">
        <f t="shared" si="0"/>
        <v>7708124.7000000011</v>
      </c>
      <c r="G10" s="32">
        <f>VLOOKUP(B10,Tertiary!$B:$E,4,0)</f>
        <v>8110249</v>
      </c>
      <c r="H10" s="27">
        <f t="shared" si="1"/>
        <v>402124.29999999888</v>
      </c>
      <c r="I10" s="20">
        <f t="shared" si="2"/>
        <v>-4.958223847381249E-2</v>
      </c>
    </row>
    <row r="11" spans="1:9">
      <c r="A11" s="43" t="s">
        <v>27</v>
      </c>
      <c r="B11" s="43" t="s">
        <v>173</v>
      </c>
      <c r="C11" s="43" t="s">
        <v>174</v>
      </c>
      <c r="D11" s="32">
        <f>VLOOKUP(B11,Secondary!$B:$F,5,0)</f>
        <v>5564869</v>
      </c>
      <c r="E11" s="32">
        <f>VLOOKUP(B11,'Air-time'!$B:$H,7,0)</f>
        <v>784164.80000000168</v>
      </c>
      <c r="F11" s="32">
        <f t="shared" si="0"/>
        <v>6349033.8000000017</v>
      </c>
      <c r="G11" s="32">
        <f>VLOOKUP(B11,Tertiary!$B:$E,4,0)</f>
        <v>6707521</v>
      </c>
      <c r="H11" s="27">
        <f t="shared" si="1"/>
        <v>358487.19999999832</v>
      </c>
      <c r="I11" s="20">
        <f t="shared" si="2"/>
        <v>-5.3445557606155547E-2</v>
      </c>
    </row>
    <row r="12" spans="1:9">
      <c r="A12" s="43" t="s">
        <v>27</v>
      </c>
      <c r="B12" s="43" t="s">
        <v>36</v>
      </c>
      <c r="C12" s="43" t="s">
        <v>37</v>
      </c>
      <c r="D12" s="32">
        <f>VLOOKUP(B12,Secondary!$B:$F,5,0)</f>
        <v>5936150</v>
      </c>
      <c r="E12" s="32">
        <f>VLOOKUP(B12,'Air-time'!$B:$H,7,0)</f>
        <v>640454.30000000307</v>
      </c>
      <c r="F12" s="32">
        <f t="shared" si="0"/>
        <v>6576604.3000000026</v>
      </c>
      <c r="G12" s="32">
        <f>VLOOKUP(B12,Tertiary!$B:$E,4,0)</f>
        <v>6875203</v>
      </c>
      <c r="H12" s="27">
        <f t="shared" si="1"/>
        <v>298598.69999999739</v>
      </c>
      <c r="I12" s="20">
        <f t="shared" si="2"/>
        <v>-4.3431255775283617E-2</v>
      </c>
    </row>
    <row r="13" spans="1:9">
      <c r="A13" s="43" t="s">
        <v>27</v>
      </c>
      <c r="B13" s="43" t="s">
        <v>194</v>
      </c>
      <c r="C13" s="43" t="s">
        <v>195</v>
      </c>
      <c r="D13" s="32">
        <f>VLOOKUP(B13,Secondary!$B:$F,5,0)</f>
        <v>6346442</v>
      </c>
      <c r="E13" s="32">
        <f>VLOOKUP(B13,'Air-time'!$B:$H,7,0)</f>
        <v>763348.89999999758</v>
      </c>
      <c r="F13" s="32">
        <f t="shared" si="0"/>
        <v>7109790.8999999976</v>
      </c>
      <c r="G13" s="32">
        <f>VLOOKUP(B13,Tertiary!$B:$E,4,0)</f>
        <v>7228879</v>
      </c>
      <c r="H13" s="27">
        <f t="shared" si="1"/>
        <v>119088.10000000242</v>
      </c>
      <c r="I13" s="20">
        <f t="shared" si="2"/>
        <v>-1.647393738365277E-2</v>
      </c>
    </row>
    <row r="14" spans="1:9">
      <c r="A14" s="43" t="s">
        <v>27</v>
      </c>
      <c r="B14" s="43" t="s">
        <v>38</v>
      </c>
      <c r="C14" s="43" t="s">
        <v>39</v>
      </c>
      <c r="D14" s="32">
        <f>VLOOKUP(B14,Secondary!$B:$F,5,0)</f>
        <v>6155987</v>
      </c>
      <c r="E14" s="32">
        <f>VLOOKUP(B14,'Air-time'!$B:$H,7,0)</f>
        <v>610034.40000000107</v>
      </c>
      <c r="F14" s="32">
        <f t="shared" si="0"/>
        <v>6766021.4000000013</v>
      </c>
      <c r="G14" s="32">
        <f>VLOOKUP(B14,Tertiary!$B:$E,4,0)</f>
        <v>6871315</v>
      </c>
      <c r="H14" s="27">
        <f t="shared" si="1"/>
        <v>105293.5999999987</v>
      </c>
      <c r="I14" s="20">
        <f t="shared" si="2"/>
        <v>-1.532364620163662E-2</v>
      </c>
    </row>
    <row r="15" spans="1:9">
      <c r="A15" s="43" t="s">
        <v>27</v>
      </c>
      <c r="B15" s="43" t="s">
        <v>88</v>
      </c>
      <c r="C15" s="43" t="s">
        <v>117</v>
      </c>
      <c r="D15" s="32">
        <f>VLOOKUP(B15,Secondary!$B:$F,5,0)</f>
        <v>2976783</v>
      </c>
      <c r="E15" s="32">
        <f>VLOOKUP(B15,'Air-time'!$B:$H,7,0)</f>
        <v>467951.0999999973</v>
      </c>
      <c r="F15" s="32">
        <f t="shared" si="0"/>
        <v>3444734.0999999973</v>
      </c>
      <c r="G15" s="32">
        <f>VLOOKUP(B15,Tertiary!$B:$E,4,0)</f>
        <v>3759192</v>
      </c>
      <c r="H15" s="27">
        <f t="shared" si="1"/>
        <v>314457.9000000027</v>
      </c>
      <c r="I15" s="20">
        <f t="shared" si="2"/>
        <v>-8.3650396148960415E-2</v>
      </c>
    </row>
    <row r="16" spans="1:9">
      <c r="A16" s="43" t="s">
        <v>137</v>
      </c>
      <c r="B16" s="43" t="s">
        <v>118</v>
      </c>
      <c r="C16" s="43" t="s">
        <v>119</v>
      </c>
      <c r="D16" s="32">
        <f>VLOOKUP(B16,Secondary!$B:$F,5,0)</f>
        <v>16502615</v>
      </c>
      <c r="E16" s="32">
        <f>VLOOKUP(B16,'Air-time'!$B:$H,7,0)</f>
        <v>1955928.3999999957</v>
      </c>
      <c r="F16" s="32">
        <f t="shared" si="0"/>
        <v>18458543.399999995</v>
      </c>
      <c r="G16" s="32">
        <f>VLOOKUP(B16,Tertiary!$B:$E,4,0)</f>
        <v>18366943</v>
      </c>
      <c r="H16" s="27">
        <f t="shared" si="1"/>
        <v>-91600.399999994785</v>
      </c>
      <c r="I16" s="20">
        <f t="shared" si="2"/>
        <v>4.9872425694355016E-3</v>
      </c>
    </row>
    <row r="17" spans="1:9">
      <c r="A17" s="43" t="s">
        <v>137</v>
      </c>
      <c r="B17" s="43" t="s">
        <v>120</v>
      </c>
      <c r="C17" s="43" t="s">
        <v>121</v>
      </c>
      <c r="D17" s="32">
        <f>VLOOKUP(B17,Secondary!$B:$F,5,0)</f>
        <v>6928525</v>
      </c>
      <c r="E17" s="32">
        <f>VLOOKUP(B17,'Air-time'!$B:$H,7,0)</f>
        <v>780745.59999999776</v>
      </c>
      <c r="F17" s="32">
        <f t="shared" si="0"/>
        <v>7709270.5999999978</v>
      </c>
      <c r="G17" s="32">
        <f>VLOOKUP(B17,Tertiary!$B:$E,4,0)</f>
        <v>7989931</v>
      </c>
      <c r="H17" s="27">
        <f t="shared" si="1"/>
        <v>280660.40000000224</v>
      </c>
      <c r="I17" s="20">
        <f t="shared" si="2"/>
        <v>-3.5126761420092634E-2</v>
      </c>
    </row>
    <row r="18" spans="1:9">
      <c r="A18" s="43" t="s">
        <v>137</v>
      </c>
      <c r="B18" s="43" t="s">
        <v>122</v>
      </c>
      <c r="C18" s="43" t="s">
        <v>123</v>
      </c>
      <c r="D18" s="32">
        <f>VLOOKUP(B18,Secondary!$B:$F,5,0)</f>
        <v>14196295</v>
      </c>
      <c r="E18" s="32">
        <f>VLOOKUP(B18,'Air-time'!$B:$H,7,0)</f>
        <v>1299153.5999999931</v>
      </c>
      <c r="F18" s="32">
        <f t="shared" si="0"/>
        <v>15495448.599999994</v>
      </c>
      <c r="G18" s="32">
        <f>VLOOKUP(B18,Tertiary!$B:$E,4,0)</f>
        <v>16066900</v>
      </c>
      <c r="H18" s="27">
        <f t="shared" si="1"/>
        <v>571451.40000000596</v>
      </c>
      <c r="I18" s="20">
        <f t="shared" si="2"/>
        <v>-3.5566997989656124E-2</v>
      </c>
    </row>
    <row r="19" spans="1:9">
      <c r="A19" s="43" t="s">
        <v>137</v>
      </c>
      <c r="B19" s="43" t="s">
        <v>309</v>
      </c>
      <c r="C19" s="43" t="s">
        <v>310</v>
      </c>
      <c r="D19" s="32">
        <f>VLOOKUP(B19,Secondary!$B:$F,5,0)</f>
        <v>7419905</v>
      </c>
      <c r="E19" s="32">
        <f>VLOOKUP(B19,'Air-time'!$B:$H,7,0)</f>
        <v>860960.40000000363</v>
      </c>
      <c r="F19" s="32">
        <f t="shared" si="0"/>
        <v>8280865.4000000041</v>
      </c>
      <c r="G19" s="32">
        <f>VLOOKUP(B19,Tertiary!$B:$E,4,0)</f>
        <v>8009282</v>
      </c>
      <c r="H19" s="27">
        <f t="shared" si="1"/>
        <v>-271583.4000000041</v>
      </c>
      <c r="I19" s="20">
        <f t="shared" si="2"/>
        <v>3.3908582567077072E-2</v>
      </c>
    </row>
    <row r="20" spans="1:9">
      <c r="A20" s="43" t="s">
        <v>137</v>
      </c>
      <c r="B20" s="43" t="s">
        <v>124</v>
      </c>
      <c r="C20" s="43" t="s">
        <v>149</v>
      </c>
      <c r="D20" s="32">
        <f>VLOOKUP(B20,Secondary!$B:$F,5,0)</f>
        <v>16673276</v>
      </c>
      <c r="E20" s="32">
        <f>VLOOKUP(B20,'Air-time'!$B:$H,7,0)</f>
        <v>1510755.5699999873</v>
      </c>
      <c r="F20" s="32">
        <f t="shared" si="0"/>
        <v>18184031.569999985</v>
      </c>
      <c r="G20" s="32">
        <f>VLOOKUP(B20,Tertiary!$B:$E,4,0)</f>
        <v>20040034</v>
      </c>
      <c r="H20" s="27">
        <f t="shared" si="1"/>
        <v>1856002.4300000146</v>
      </c>
      <c r="I20" s="20">
        <f t="shared" si="2"/>
        <v>-9.2614734585780401E-2</v>
      </c>
    </row>
    <row r="21" spans="1:9">
      <c r="A21" s="43" t="s">
        <v>137</v>
      </c>
      <c r="B21" s="43" t="s">
        <v>187</v>
      </c>
      <c r="C21" s="43" t="s">
        <v>188</v>
      </c>
      <c r="D21" s="32">
        <f>VLOOKUP(B21,Secondary!$B:$F,5,0)</f>
        <v>5252137</v>
      </c>
      <c r="E21" s="32">
        <f>VLOOKUP(B21,'Air-time'!$B:$H,7,0)</f>
        <v>442417.20000000158</v>
      </c>
      <c r="F21" s="32">
        <f t="shared" si="0"/>
        <v>5694554.2000000011</v>
      </c>
      <c r="G21" s="32">
        <f>VLOOKUP(B21,Tertiary!$B:$E,4,0)</f>
        <v>5199284</v>
      </c>
      <c r="H21" s="27">
        <f t="shared" si="1"/>
        <v>-495270.20000000112</v>
      </c>
      <c r="I21" s="20">
        <f t="shared" si="2"/>
        <v>9.5257385439995401E-2</v>
      </c>
    </row>
    <row r="22" spans="1:9">
      <c r="A22" s="43" t="s">
        <v>137</v>
      </c>
      <c r="B22" s="43" t="s">
        <v>224</v>
      </c>
      <c r="C22" s="43" t="s">
        <v>225</v>
      </c>
      <c r="D22" s="32">
        <f>VLOOKUP(B22,Secondary!$B:$F,5,0)</f>
        <v>9824106</v>
      </c>
      <c r="E22" s="32">
        <f>VLOOKUP(B22,'Air-time'!$B:$H,7,0)</f>
        <v>1098862.5000000023</v>
      </c>
      <c r="F22" s="32">
        <f t="shared" si="0"/>
        <v>10922968.500000002</v>
      </c>
      <c r="G22" s="32">
        <f>VLOOKUP(B22,Tertiary!$B:$E,4,0)</f>
        <v>11211823</v>
      </c>
      <c r="H22" s="27">
        <f t="shared" si="1"/>
        <v>288854.49999999814</v>
      </c>
      <c r="I22" s="20">
        <f t="shared" si="2"/>
        <v>-2.5763383885029079E-2</v>
      </c>
    </row>
    <row r="23" spans="1:9">
      <c r="A23" s="43" t="s">
        <v>137</v>
      </c>
      <c r="B23" s="43" t="s">
        <v>311</v>
      </c>
      <c r="C23" s="43" t="s">
        <v>312</v>
      </c>
      <c r="D23" s="32">
        <f>VLOOKUP(B23,Secondary!$B:$F,5,0)</f>
        <v>5241902</v>
      </c>
      <c r="E23" s="32">
        <f>VLOOKUP(B23,'Air-time'!$B:$H,7,0)</f>
        <v>867624.20000000019</v>
      </c>
      <c r="F23" s="32">
        <f t="shared" si="0"/>
        <v>6109526.2000000002</v>
      </c>
      <c r="G23" s="32">
        <f>VLOOKUP(B23,Tertiary!$B:$E,4,0)</f>
        <v>6363492</v>
      </c>
      <c r="H23" s="27">
        <f t="shared" si="1"/>
        <v>253965.79999999981</v>
      </c>
      <c r="I23" s="20">
        <f t="shared" si="2"/>
        <v>-3.9909816811272814E-2</v>
      </c>
    </row>
    <row r="24" spans="1:9">
      <c r="A24" s="43" t="s">
        <v>137</v>
      </c>
      <c r="B24" s="43" t="s">
        <v>125</v>
      </c>
      <c r="C24" s="43" t="s">
        <v>150</v>
      </c>
      <c r="D24" s="32">
        <f>VLOOKUP(B24,Secondary!$B:$F,5,0)</f>
        <v>15135454</v>
      </c>
      <c r="E24" s="32">
        <f>VLOOKUP(B24,'Air-time'!$B:$H,7,0)</f>
        <v>1390413.2000000011</v>
      </c>
      <c r="F24" s="32">
        <f t="shared" si="0"/>
        <v>16525867.200000001</v>
      </c>
      <c r="G24" s="32">
        <f>VLOOKUP(B24,Tertiary!$B:$E,4,0)</f>
        <v>17852785</v>
      </c>
      <c r="H24" s="27">
        <f t="shared" si="1"/>
        <v>1326917.7999999989</v>
      </c>
      <c r="I24" s="20">
        <f t="shared" si="2"/>
        <v>-7.4325535203611071E-2</v>
      </c>
    </row>
    <row r="25" spans="1:9">
      <c r="A25" s="43" t="s">
        <v>137</v>
      </c>
      <c r="B25" s="43" t="s">
        <v>126</v>
      </c>
      <c r="C25" s="43" t="s">
        <v>127</v>
      </c>
      <c r="D25" s="32">
        <f>VLOOKUP(B25,Secondary!$B:$F,5,0)</f>
        <v>8177807</v>
      </c>
      <c r="E25" s="32">
        <f>VLOOKUP(B25,'Air-time'!$B:$H,7,0)</f>
        <v>750897.30000000168</v>
      </c>
      <c r="F25" s="32">
        <f t="shared" si="0"/>
        <v>8928704.3000000007</v>
      </c>
      <c r="G25" s="32">
        <f>VLOOKUP(B25,Tertiary!$B:$E,4,0)</f>
        <v>8534010</v>
      </c>
      <c r="H25" s="27">
        <f t="shared" si="1"/>
        <v>-394694.30000000075</v>
      </c>
      <c r="I25" s="20">
        <f t="shared" si="2"/>
        <v>4.6249570834812737E-2</v>
      </c>
    </row>
    <row r="26" spans="1:9">
      <c r="A26" s="43" t="s">
        <v>25</v>
      </c>
      <c r="B26" s="43" t="s">
        <v>141</v>
      </c>
      <c r="C26" s="43" t="s">
        <v>142</v>
      </c>
      <c r="D26" s="32">
        <f>VLOOKUP(B26,Secondary!$B:$F,5,0)</f>
        <v>10281000</v>
      </c>
      <c r="E26" s="32">
        <f>VLOOKUP(B26,'Air-time'!$B:$H,7,0)</f>
        <v>810704.29999999749</v>
      </c>
      <c r="F26" s="32">
        <f t="shared" si="0"/>
        <v>11091704.299999997</v>
      </c>
      <c r="G26" s="32">
        <f>VLOOKUP(B26,Tertiary!$B:$E,4,0)</f>
        <v>11438084</v>
      </c>
      <c r="H26" s="27">
        <f t="shared" si="1"/>
        <v>346379.70000000298</v>
      </c>
      <c r="I26" s="20">
        <f t="shared" si="2"/>
        <v>-3.0283017680234114E-2</v>
      </c>
    </row>
    <row r="27" spans="1:9">
      <c r="A27" s="43" t="s">
        <v>25</v>
      </c>
      <c r="B27" s="43" t="s">
        <v>179</v>
      </c>
      <c r="C27" s="43" t="s">
        <v>180</v>
      </c>
      <c r="D27" s="32">
        <f>VLOOKUP(B27,Secondary!$B:$F,5,0)</f>
        <v>8183026</v>
      </c>
      <c r="E27" s="32">
        <f>VLOOKUP(B27,'Air-time'!$B:$H,7,0)</f>
        <v>729632.70000000251</v>
      </c>
      <c r="F27" s="32">
        <f t="shared" si="0"/>
        <v>8912658.700000003</v>
      </c>
      <c r="G27" s="32">
        <f>VLOOKUP(B27,Tertiary!$B:$E,4,0)</f>
        <v>9484889</v>
      </c>
      <c r="H27" s="27">
        <f t="shared" si="1"/>
        <v>572230.29999999702</v>
      </c>
      <c r="I27" s="20">
        <f t="shared" si="2"/>
        <v>-6.0330732389171526E-2</v>
      </c>
    </row>
    <row r="28" spans="1:9">
      <c r="A28" s="43" t="s">
        <v>25</v>
      </c>
      <c r="B28" s="43" t="s">
        <v>183</v>
      </c>
      <c r="C28" s="43" t="s">
        <v>184</v>
      </c>
      <c r="D28" s="32">
        <f>VLOOKUP(B28,Secondary!$B:$F,5,0)</f>
        <v>7081904</v>
      </c>
      <c r="E28" s="32">
        <f>VLOOKUP(B28,'Air-time'!$B:$H,7,0)</f>
        <v>575699.19999999925</v>
      </c>
      <c r="F28" s="32">
        <f t="shared" si="0"/>
        <v>7657603.1999999993</v>
      </c>
      <c r="G28" s="32">
        <f>VLOOKUP(B28,Tertiary!$B:$E,4,0)</f>
        <v>8919537</v>
      </c>
      <c r="H28" s="27">
        <f t="shared" si="1"/>
        <v>1261933.8000000007</v>
      </c>
      <c r="I28" s="20">
        <f t="shared" si="2"/>
        <v>-0.14147974272655639</v>
      </c>
    </row>
    <row r="29" spans="1:9">
      <c r="A29" s="43" t="s">
        <v>25</v>
      </c>
      <c r="B29" s="43" t="s">
        <v>191</v>
      </c>
      <c r="C29" s="43" t="s">
        <v>192</v>
      </c>
      <c r="D29" s="32">
        <f>VLOOKUP(B29,Secondary!$B:$F,5,0)</f>
        <v>12288242</v>
      </c>
      <c r="E29" s="32">
        <f>VLOOKUP(B29,'Air-time'!$B:$H,7,0)</f>
        <v>1128948.5999999917</v>
      </c>
      <c r="F29" s="32">
        <f t="shared" si="0"/>
        <v>13417190.599999992</v>
      </c>
      <c r="G29" s="32">
        <f>VLOOKUP(B29,Tertiary!$B:$E,4,0)</f>
        <v>14060053</v>
      </c>
      <c r="H29" s="27">
        <f t="shared" si="1"/>
        <v>642862.40000000782</v>
      </c>
      <c r="I29" s="20">
        <f t="shared" si="2"/>
        <v>-4.5722615697110669E-2</v>
      </c>
    </row>
    <row r="30" spans="1:9">
      <c r="A30" s="43" t="s">
        <v>25</v>
      </c>
      <c r="B30" s="43" t="s">
        <v>16</v>
      </c>
      <c r="C30" s="43" t="s">
        <v>10</v>
      </c>
      <c r="D30" s="32">
        <f>VLOOKUP(B30,Secondary!$B:$F,5,0)</f>
        <v>14241590</v>
      </c>
      <c r="E30" s="32">
        <f>VLOOKUP(B30,'Air-time'!$B:$H,7,0)</f>
        <v>1482514.0999999968</v>
      </c>
      <c r="F30" s="32">
        <f t="shared" si="0"/>
        <v>15724104.099999998</v>
      </c>
      <c r="G30" s="32">
        <f>VLOOKUP(B30,Tertiary!$B:$E,4,0)</f>
        <v>15743327</v>
      </c>
      <c r="H30" s="27">
        <f t="shared" si="1"/>
        <v>19222.900000002235</v>
      </c>
      <c r="I30" s="20">
        <f t="shared" si="2"/>
        <v>-1.2210189116952375E-3</v>
      </c>
    </row>
    <row r="31" spans="1:9">
      <c r="A31" s="43" t="s">
        <v>25</v>
      </c>
      <c r="B31" s="43" t="s">
        <v>228</v>
      </c>
      <c r="C31" s="43" t="s">
        <v>229</v>
      </c>
      <c r="D31" s="32">
        <f>VLOOKUP(B31,Secondary!$B:$F,5,0)</f>
        <v>18942747</v>
      </c>
      <c r="E31" s="32">
        <f>VLOOKUP(B31,'Air-time'!$B:$H,7,0)</f>
        <v>1514005.9999999981</v>
      </c>
      <c r="F31" s="32">
        <f t="shared" si="0"/>
        <v>20456753</v>
      </c>
      <c r="G31" s="32">
        <f>VLOOKUP(B31,Tertiary!$B:$E,4,0)</f>
        <v>20492654</v>
      </c>
      <c r="H31" s="27">
        <f t="shared" si="1"/>
        <v>35901</v>
      </c>
      <c r="I31" s="20">
        <f t="shared" si="2"/>
        <v>-1.7518960696842889E-3</v>
      </c>
    </row>
    <row r="32" spans="1:9">
      <c r="A32" s="43" t="s">
        <v>25</v>
      </c>
      <c r="B32" s="43" t="s">
        <v>17</v>
      </c>
      <c r="C32" s="43" t="s">
        <v>11</v>
      </c>
      <c r="D32" s="32">
        <f>VLOOKUP(B32,Secondary!$B:$F,5,0)</f>
        <v>16525272</v>
      </c>
      <c r="E32" s="32">
        <f>VLOOKUP(B32,'Air-time'!$B:$H,7,0)</f>
        <v>1340725.69</v>
      </c>
      <c r="F32" s="32">
        <f t="shared" si="0"/>
        <v>17865997.690000001</v>
      </c>
      <c r="G32" s="32">
        <f>VLOOKUP(B32,Tertiary!$B:$E,4,0)</f>
        <v>18848677</v>
      </c>
      <c r="H32" s="27">
        <f t="shared" si="1"/>
        <v>982679.30999999866</v>
      </c>
      <c r="I32" s="20">
        <f t="shared" si="2"/>
        <v>-5.2135187525363169E-2</v>
      </c>
    </row>
    <row r="33" spans="1:9">
      <c r="A33" s="43" t="s">
        <v>25</v>
      </c>
      <c r="B33" s="43" t="s">
        <v>338</v>
      </c>
      <c r="C33" s="43" t="s">
        <v>339</v>
      </c>
      <c r="D33" s="32">
        <f>VLOOKUP(B33,Secondary!$B:$F,5,0)</f>
        <v>839807</v>
      </c>
      <c r="E33" s="32">
        <f>VLOOKUP(B33,'Air-time'!$B:$H,7,0)</f>
        <v>0</v>
      </c>
      <c r="F33" s="32">
        <f t="shared" si="0"/>
        <v>839807</v>
      </c>
      <c r="G33" s="32">
        <f>VLOOKUP(B33,Tertiary!$B:$E,4,0)</f>
        <v>671697</v>
      </c>
      <c r="H33" s="27">
        <f t="shared" si="1"/>
        <v>-168110</v>
      </c>
      <c r="I33" s="20">
        <f t="shared" si="2"/>
        <v>0.25027653837965635</v>
      </c>
    </row>
    <row r="34" spans="1:9">
      <c r="A34" s="43" t="s">
        <v>25</v>
      </c>
      <c r="B34" s="43" t="s">
        <v>97</v>
      </c>
      <c r="C34" s="43" t="s">
        <v>98</v>
      </c>
      <c r="D34" s="32">
        <f>VLOOKUP(B34,Secondary!$B:$F,5,0)</f>
        <v>9933166</v>
      </c>
      <c r="E34" s="32">
        <f>VLOOKUP(B34,'Air-time'!$B:$H,7,0)</f>
        <v>898595.99999999627</v>
      </c>
      <c r="F34" s="32">
        <f t="shared" si="0"/>
        <v>10831761.999999996</v>
      </c>
      <c r="G34" s="32">
        <f>VLOOKUP(B34,Tertiary!$B:$E,4,0)</f>
        <v>11807717</v>
      </c>
      <c r="H34" s="27">
        <f t="shared" si="1"/>
        <v>975955.00000000373</v>
      </c>
      <c r="I34" s="20">
        <f t="shared" si="2"/>
        <v>-8.2653996534639451E-2</v>
      </c>
    </row>
    <row r="35" spans="1:9">
      <c r="A35" s="43" t="s">
        <v>25</v>
      </c>
      <c r="B35" s="43" t="s">
        <v>143</v>
      </c>
      <c r="C35" s="43" t="s">
        <v>151</v>
      </c>
      <c r="D35" s="32">
        <f>VLOOKUP(B35,Secondary!$B:$F,5,0)</f>
        <v>14839354</v>
      </c>
      <c r="E35" s="32">
        <f>VLOOKUP(B35,'Air-time'!$B:$H,7,0)</f>
        <v>1550187.6999999913</v>
      </c>
      <c r="F35" s="32">
        <f t="shared" si="0"/>
        <v>16389541.699999992</v>
      </c>
      <c r="G35" s="32">
        <f>VLOOKUP(B35,Tertiary!$B:$E,4,0)</f>
        <v>17730425</v>
      </c>
      <c r="H35" s="27">
        <f t="shared" si="1"/>
        <v>1340883.3000000082</v>
      </c>
      <c r="I35" s="20">
        <f t="shared" si="2"/>
        <v>-7.5626122893275749E-2</v>
      </c>
    </row>
    <row r="36" spans="1:9">
      <c r="A36" s="43" t="s">
        <v>25</v>
      </c>
      <c r="B36" s="43" t="s">
        <v>19</v>
      </c>
      <c r="C36" s="43" t="s">
        <v>128</v>
      </c>
      <c r="D36" s="32">
        <f>VLOOKUP(B36,Secondary!$B:$F,5,0)</f>
        <v>17511052</v>
      </c>
      <c r="E36" s="32">
        <f>VLOOKUP(B36,'Air-time'!$B:$H,7,0)</f>
        <v>2427704.3800000018</v>
      </c>
      <c r="F36" s="32">
        <f t="shared" si="0"/>
        <v>19938756.380000003</v>
      </c>
      <c r="G36" s="32">
        <f>VLOOKUP(B36,Tertiary!$B:$E,4,0)</f>
        <v>20116732</v>
      </c>
      <c r="H36" s="27">
        <f t="shared" si="1"/>
        <v>177975.61999999732</v>
      </c>
      <c r="I36" s="20">
        <f t="shared" si="2"/>
        <v>-8.8471437607260395E-3</v>
      </c>
    </row>
    <row r="37" spans="1:9">
      <c r="A37" s="43" t="s">
        <v>25</v>
      </c>
      <c r="B37" s="43" t="s">
        <v>20</v>
      </c>
      <c r="C37" s="43" t="s">
        <v>129</v>
      </c>
      <c r="D37" s="32">
        <f>VLOOKUP(B37,Secondary!$B:$F,5,0)</f>
        <v>21334095</v>
      </c>
      <c r="E37" s="32">
        <f>VLOOKUP(B37,'Air-time'!$B:$H,7,0)</f>
        <v>2846047.4999999744</v>
      </c>
      <c r="F37" s="32">
        <f t="shared" si="0"/>
        <v>24180142.499999974</v>
      </c>
      <c r="G37" s="32">
        <f>VLOOKUP(B37,Tertiary!$B:$E,4,0)</f>
        <v>25343752</v>
      </c>
      <c r="H37" s="27">
        <f t="shared" si="1"/>
        <v>1163609.5000000261</v>
      </c>
      <c r="I37" s="20">
        <f t="shared" si="2"/>
        <v>-4.5913071592557642E-2</v>
      </c>
    </row>
    <row r="38" spans="1:9">
      <c r="A38" s="43" t="s">
        <v>25</v>
      </c>
      <c r="B38" s="43" t="s">
        <v>89</v>
      </c>
      <c r="C38" s="43" t="s">
        <v>90</v>
      </c>
      <c r="D38" s="32">
        <f>VLOOKUP(B38,Secondary!$B:$F,5,0)</f>
        <v>15078576</v>
      </c>
      <c r="E38" s="32">
        <f>VLOOKUP(B38,'Air-time'!$B:$H,7,0)</f>
        <v>1434629.1000000034</v>
      </c>
      <c r="F38" s="32">
        <f t="shared" si="0"/>
        <v>16513205.100000003</v>
      </c>
      <c r="G38" s="32">
        <f>VLOOKUP(B38,Tertiary!$B:$E,4,0)</f>
        <v>17324939</v>
      </c>
      <c r="H38" s="27">
        <f t="shared" si="1"/>
        <v>811733.89999999665</v>
      </c>
      <c r="I38" s="20">
        <f t="shared" si="2"/>
        <v>-4.6853492528891261E-2</v>
      </c>
    </row>
    <row r="39" spans="1:9">
      <c r="A39" s="43" t="s">
        <v>25</v>
      </c>
      <c r="B39" s="43" t="s">
        <v>167</v>
      </c>
      <c r="C39" s="43" t="s">
        <v>168</v>
      </c>
      <c r="D39" s="32">
        <f>VLOOKUP(B39,Secondary!$B:$F,5,0)</f>
        <v>6707400</v>
      </c>
      <c r="E39" s="32">
        <f>VLOOKUP(B39,'Air-time'!$B:$H,7,0)</f>
        <v>480574.30000000051</v>
      </c>
      <c r="F39" s="32">
        <f t="shared" si="0"/>
        <v>7187974.3000000007</v>
      </c>
      <c r="G39" s="32">
        <f>VLOOKUP(B39,Tertiary!$B:$E,4,0)</f>
        <v>6140870</v>
      </c>
      <c r="H39" s="27">
        <f t="shared" si="1"/>
        <v>-1047104.3000000007</v>
      </c>
      <c r="I39" s="20">
        <f t="shared" si="2"/>
        <v>0.17051399883078466</v>
      </c>
    </row>
    <row r="40" spans="1:9">
      <c r="A40" s="43" t="s">
        <v>25</v>
      </c>
      <c r="B40" s="43" t="s">
        <v>169</v>
      </c>
      <c r="C40" s="43" t="s">
        <v>170</v>
      </c>
      <c r="D40" s="32">
        <f>VLOOKUP(B40,Secondary!$B:$F,5,0)</f>
        <v>13965743</v>
      </c>
      <c r="E40" s="32">
        <f>VLOOKUP(B40,'Air-time'!$B:$H,7,0)</f>
        <v>1512937.0999999982</v>
      </c>
      <c r="F40" s="32">
        <f t="shared" si="0"/>
        <v>15478680.099999998</v>
      </c>
      <c r="G40" s="32">
        <f>VLOOKUP(B40,Tertiary!$B:$E,4,0)</f>
        <v>16979328</v>
      </c>
      <c r="H40" s="27">
        <f t="shared" si="1"/>
        <v>1500647.9000000022</v>
      </c>
      <c r="I40" s="20">
        <f t="shared" si="2"/>
        <v>-8.8380877028820137E-2</v>
      </c>
    </row>
    <row r="41" spans="1:9">
      <c r="A41" s="43" t="s">
        <v>25</v>
      </c>
      <c r="B41" s="43" t="s">
        <v>196</v>
      </c>
      <c r="C41" s="43" t="s">
        <v>197</v>
      </c>
      <c r="D41" s="32">
        <f>VLOOKUP(B41,Secondary!$B:$F,5,0)</f>
        <v>6380353</v>
      </c>
      <c r="E41" s="32">
        <f>VLOOKUP(B41,'Air-time'!$B:$H,7,0)</f>
        <v>639274.10000000126</v>
      </c>
      <c r="F41" s="32">
        <f t="shared" si="0"/>
        <v>7019627.1000000015</v>
      </c>
      <c r="G41" s="32">
        <f>VLOOKUP(B41,Tertiary!$B:$E,4,0)</f>
        <v>7757845</v>
      </c>
      <c r="H41" s="27">
        <f t="shared" si="1"/>
        <v>738217.89999999851</v>
      </c>
      <c r="I41" s="20">
        <f t="shared" si="2"/>
        <v>-9.5157598534128862E-2</v>
      </c>
    </row>
    <row r="42" spans="1:9">
      <c r="A42" s="43" t="s">
        <v>25</v>
      </c>
      <c r="B42" s="43" t="s">
        <v>337</v>
      </c>
      <c r="C42" s="43" t="s">
        <v>336</v>
      </c>
      <c r="D42" s="32">
        <f>VLOOKUP(B42,Secondary!$B:$F,5,0)</f>
        <v>5432232</v>
      </c>
      <c r="E42" s="32">
        <f>VLOOKUP(B42,'Air-time'!$B:$H,7,0)</f>
        <v>464874.06000000006</v>
      </c>
      <c r="F42" s="32">
        <f t="shared" si="0"/>
        <v>5897106.0600000005</v>
      </c>
      <c r="G42" s="32">
        <f>VLOOKUP(B42,Tertiary!$B:$E,4,0)</f>
        <v>6171444</v>
      </c>
      <c r="H42" s="27">
        <f t="shared" si="1"/>
        <v>274337.93999999948</v>
      </c>
      <c r="I42" s="20">
        <f t="shared" si="2"/>
        <v>-4.4452795812454871E-2</v>
      </c>
    </row>
    <row r="43" spans="1:9">
      <c r="A43" s="43" t="s">
        <v>25</v>
      </c>
      <c r="B43" s="43" t="s">
        <v>340</v>
      </c>
      <c r="C43" s="43" t="s">
        <v>341</v>
      </c>
      <c r="D43" s="32">
        <f>VLOOKUP(B43,Secondary!$B:$F,5,0)</f>
        <v>5545184</v>
      </c>
      <c r="E43" s="32">
        <f>VLOOKUP(B43,'Air-time'!$B:$H,7,0)</f>
        <v>0</v>
      </c>
      <c r="F43" s="32">
        <f t="shared" si="0"/>
        <v>5545184</v>
      </c>
      <c r="G43" s="32">
        <f>VLOOKUP(B43,Tertiary!$B:$E,4,0)</f>
        <v>4689127</v>
      </c>
      <c r="H43" s="27">
        <f t="shared" si="1"/>
        <v>-856057</v>
      </c>
      <c r="I43" s="20">
        <f t="shared" si="2"/>
        <v>0.18256212723605048</v>
      </c>
    </row>
    <row r="44" spans="1:9">
      <c r="A44" s="43" t="s">
        <v>25</v>
      </c>
      <c r="B44" s="43" t="s">
        <v>22</v>
      </c>
      <c r="C44" s="43" t="s">
        <v>13</v>
      </c>
      <c r="D44" s="32">
        <f>VLOOKUP(B44,Secondary!$B:$F,5,0)</f>
        <v>19180915</v>
      </c>
      <c r="E44" s="32">
        <f>VLOOKUP(B44,'Air-time'!$B:$H,7,0)</f>
        <v>1541639.9700000025</v>
      </c>
      <c r="F44" s="32">
        <f t="shared" si="0"/>
        <v>20722554.970000003</v>
      </c>
      <c r="G44" s="32">
        <f>VLOOKUP(B44,Tertiary!$B:$E,4,0)</f>
        <v>21188613</v>
      </c>
      <c r="H44" s="27">
        <f t="shared" si="1"/>
        <v>466058.02999999747</v>
      </c>
      <c r="I44" s="20">
        <f t="shared" si="2"/>
        <v>-2.1995683719363668E-2</v>
      </c>
    </row>
    <row r="45" spans="1:9">
      <c r="A45" s="43" t="s">
        <v>25</v>
      </c>
      <c r="B45" s="43" t="s">
        <v>23</v>
      </c>
      <c r="C45" s="43" t="s">
        <v>130</v>
      </c>
      <c r="D45" s="32">
        <f>VLOOKUP(B45,Secondary!$B:$F,5,0)</f>
        <v>21037585</v>
      </c>
      <c r="E45" s="32">
        <f>VLOOKUP(B45,'Air-time'!$B:$H,7,0)</f>
        <v>2360631.6499999892</v>
      </c>
      <c r="F45" s="32">
        <f t="shared" si="0"/>
        <v>23398216.649999991</v>
      </c>
      <c r="G45" s="32">
        <f>VLOOKUP(B45,Tertiary!$B:$E,4,0)</f>
        <v>23440309</v>
      </c>
      <c r="H45" s="27">
        <f t="shared" si="1"/>
        <v>42092.350000008941</v>
      </c>
      <c r="I45" s="20">
        <f t="shared" si="2"/>
        <v>-1.7957250478228826E-3</v>
      </c>
    </row>
    <row r="46" spans="1:9">
      <c r="A46" s="43" t="s">
        <v>25</v>
      </c>
      <c r="B46" s="43" t="s">
        <v>24</v>
      </c>
      <c r="C46" s="43" t="s">
        <v>14</v>
      </c>
      <c r="D46" s="32">
        <f>VLOOKUP(B46,Secondary!$B:$F,5,0)</f>
        <v>18276241</v>
      </c>
      <c r="E46" s="32">
        <f>VLOOKUP(B46,'Air-time'!$B:$H,7,0)</f>
        <v>1865805.5499999942</v>
      </c>
      <c r="F46" s="32">
        <f t="shared" si="0"/>
        <v>20142046.549999993</v>
      </c>
      <c r="G46" s="32">
        <f>VLOOKUP(B46,Tertiary!$B:$E,4,0)</f>
        <v>18593430</v>
      </c>
      <c r="H46" s="27">
        <f t="shared" si="1"/>
        <v>-1548616.5499999933</v>
      </c>
      <c r="I46" s="20">
        <f t="shared" si="2"/>
        <v>8.3288373904115254E-2</v>
      </c>
    </row>
    <row r="47" spans="1:9">
      <c r="A47" s="43" t="s">
        <v>138</v>
      </c>
      <c r="B47" s="43" t="s">
        <v>15</v>
      </c>
      <c r="C47" s="43" t="s">
        <v>9</v>
      </c>
      <c r="D47" s="32">
        <f>VLOOKUP(B47,Secondary!$B:$F,5,0)</f>
        <v>15333223</v>
      </c>
      <c r="E47" s="32">
        <f>VLOOKUP(B47,'Air-time'!$B:$H,7,0)</f>
        <v>1610330.0999999954</v>
      </c>
      <c r="F47" s="32">
        <f t="shared" si="0"/>
        <v>16943553.099999994</v>
      </c>
      <c r="G47" s="32">
        <f>VLOOKUP(B47,Tertiary!$B:$E,4,0)</f>
        <v>18541454</v>
      </c>
      <c r="H47" s="27">
        <f t="shared" si="1"/>
        <v>1597900.900000006</v>
      </c>
      <c r="I47" s="20">
        <f t="shared" si="2"/>
        <v>-8.6179913398377828E-2</v>
      </c>
    </row>
    <row r="48" spans="1:9">
      <c r="A48" s="43" t="s">
        <v>138</v>
      </c>
      <c r="B48" s="43" t="s">
        <v>159</v>
      </c>
      <c r="C48" s="43" t="s">
        <v>160</v>
      </c>
      <c r="D48" s="32">
        <f>VLOOKUP(B48,Secondary!$B:$F,5,0)</f>
        <v>14168980</v>
      </c>
      <c r="E48" s="32">
        <f>VLOOKUP(B48,'Air-time'!$B:$H,7,0)</f>
        <v>1290546.3999999929</v>
      </c>
      <c r="F48" s="32">
        <f t="shared" si="0"/>
        <v>15459526.399999993</v>
      </c>
      <c r="G48" s="32">
        <f>VLOOKUP(B48,Tertiary!$B:$E,4,0)</f>
        <v>16101426</v>
      </c>
      <c r="H48" s="27">
        <f t="shared" si="1"/>
        <v>641899.60000000708</v>
      </c>
      <c r="I48" s="20">
        <f t="shared" si="2"/>
        <v>-3.9866009383268675E-2</v>
      </c>
    </row>
    <row r="49" spans="1:9">
      <c r="A49" s="43" t="s">
        <v>138</v>
      </c>
      <c r="B49" s="43" t="s">
        <v>18</v>
      </c>
      <c r="C49" s="43" t="s">
        <v>131</v>
      </c>
      <c r="D49" s="32">
        <f>VLOOKUP(B49,Secondary!$B:$F,5,0)</f>
        <v>14719838</v>
      </c>
      <c r="E49" s="32">
        <f>VLOOKUP(B49,'Air-time'!$B:$H,7,0)</f>
        <v>1628913.9999999972</v>
      </c>
      <c r="F49" s="32">
        <f t="shared" si="0"/>
        <v>16348751.999999996</v>
      </c>
      <c r="G49" s="32">
        <f>VLOOKUP(B49,Tertiary!$B:$E,4,0)</f>
        <v>16617290</v>
      </c>
      <c r="H49" s="27">
        <f t="shared" si="1"/>
        <v>268538.00000000373</v>
      </c>
      <c r="I49" s="20">
        <f t="shared" si="2"/>
        <v>-1.6160156078398047E-2</v>
      </c>
    </row>
    <row r="50" spans="1:9">
      <c r="A50" s="43" t="s">
        <v>138</v>
      </c>
      <c r="B50" s="43" t="s">
        <v>99</v>
      </c>
      <c r="C50" s="43" t="s">
        <v>101</v>
      </c>
      <c r="D50" s="32">
        <f>VLOOKUP(B50,Secondary!$B:$F,5,0)</f>
        <v>9076687</v>
      </c>
      <c r="E50" s="32">
        <f>VLOOKUP(B50,'Air-time'!$B:$H,7,0)</f>
        <v>896031.30000000028</v>
      </c>
      <c r="F50" s="32">
        <f t="shared" si="0"/>
        <v>9972718.3000000007</v>
      </c>
      <c r="G50" s="32">
        <f>VLOOKUP(B50,Tertiary!$B:$E,4,0)</f>
        <v>9820627</v>
      </c>
      <c r="H50" s="27">
        <f t="shared" si="1"/>
        <v>-152091.30000000075</v>
      </c>
      <c r="I50" s="20">
        <f t="shared" si="2"/>
        <v>1.548692359459336E-2</v>
      </c>
    </row>
    <row r="51" spans="1:9">
      <c r="A51" s="43" t="s">
        <v>138</v>
      </c>
      <c r="B51" s="43" t="s">
        <v>100</v>
      </c>
      <c r="C51" s="43" t="s">
        <v>102</v>
      </c>
      <c r="D51" s="32">
        <f>VLOOKUP(B51,Secondary!$B:$F,5,0)</f>
        <v>7737586</v>
      </c>
      <c r="E51" s="32">
        <f>VLOOKUP(B51,'Air-time'!$B:$H,7,0)</f>
        <v>913652.90000000037</v>
      </c>
      <c r="F51" s="32">
        <f t="shared" si="0"/>
        <v>8651238.9000000004</v>
      </c>
      <c r="G51" s="32">
        <f>VLOOKUP(B51,Tertiary!$B:$E,4,0)</f>
        <v>8431673</v>
      </c>
      <c r="H51" s="27">
        <f t="shared" si="1"/>
        <v>-219565.90000000037</v>
      </c>
      <c r="I51" s="20">
        <f t="shared" si="2"/>
        <v>2.6040609022669692E-2</v>
      </c>
    </row>
    <row r="52" spans="1:9">
      <c r="A52" s="43" t="s">
        <v>138</v>
      </c>
      <c r="B52" s="43" t="s">
        <v>321</v>
      </c>
      <c r="C52" s="43" t="s">
        <v>322</v>
      </c>
      <c r="D52" s="32">
        <f>VLOOKUP(B52,Secondary!$B:$F,5,0)</f>
        <v>7877307</v>
      </c>
      <c r="E52" s="32">
        <f>VLOOKUP(B52,'Air-time'!$B:$H,7,0)</f>
        <v>850965.69999999832</v>
      </c>
      <c r="F52" s="32">
        <f t="shared" si="0"/>
        <v>8728272.6999999993</v>
      </c>
      <c r="G52" s="32">
        <f>VLOOKUP(B52,Tertiary!$B:$E,4,0)</f>
        <v>8453281</v>
      </c>
      <c r="H52" s="27">
        <f t="shared" si="1"/>
        <v>-274991.69999999925</v>
      </c>
      <c r="I52" s="20">
        <f t="shared" si="2"/>
        <v>3.2530765273270701E-2</v>
      </c>
    </row>
    <row r="53" spans="1:9">
      <c r="A53" s="43" t="s">
        <v>138</v>
      </c>
      <c r="B53" s="43" t="s">
        <v>85</v>
      </c>
      <c r="C53" s="43" t="s">
        <v>86</v>
      </c>
      <c r="D53" s="32">
        <f>VLOOKUP(B53,Secondary!$B:$F,5,0)</f>
        <v>5759168</v>
      </c>
      <c r="E53" s="32">
        <f>VLOOKUP(B53,'Air-time'!$B:$H,7,0)</f>
        <v>180978.29999999655</v>
      </c>
      <c r="F53" s="32">
        <f t="shared" si="0"/>
        <v>5940146.299999997</v>
      </c>
      <c r="G53" s="32">
        <f>VLOOKUP(B53,Tertiary!$B:$E,4,0)</f>
        <v>6181988</v>
      </c>
      <c r="H53" s="27">
        <f t="shared" si="1"/>
        <v>241841.70000000298</v>
      </c>
      <c r="I53" s="20">
        <f t="shared" si="2"/>
        <v>-3.9120376810825697E-2</v>
      </c>
    </row>
    <row r="54" spans="1:9">
      <c r="A54" s="43" t="s">
        <v>138</v>
      </c>
      <c r="B54" s="43" t="s">
        <v>144</v>
      </c>
      <c r="C54" s="43" t="s">
        <v>145</v>
      </c>
      <c r="D54" s="32">
        <f>VLOOKUP(B54,Secondary!$B:$F,5,0)</f>
        <v>5079861</v>
      </c>
      <c r="E54" s="32">
        <f>VLOOKUP(B54,'Air-time'!$B:$H,7,0)</f>
        <v>547319.90000000061</v>
      </c>
      <c r="F54" s="32">
        <f t="shared" si="0"/>
        <v>5627180.9000000004</v>
      </c>
      <c r="G54" s="32">
        <f>VLOOKUP(B54,Tertiary!$B:$E,4,0)</f>
        <v>6402146</v>
      </c>
      <c r="H54" s="27">
        <f t="shared" si="1"/>
        <v>774965.09999999963</v>
      </c>
      <c r="I54" s="20">
        <f t="shared" si="2"/>
        <v>-0.12104770806538923</v>
      </c>
    </row>
    <row r="55" spans="1:9">
      <c r="A55" s="43" t="s">
        <v>138</v>
      </c>
      <c r="B55" s="43" t="s">
        <v>165</v>
      </c>
      <c r="C55" s="43" t="s">
        <v>166</v>
      </c>
      <c r="D55" s="32">
        <f>VLOOKUP(B55,Secondary!$B:$F,5,0)</f>
        <v>8532661</v>
      </c>
      <c r="E55" s="32">
        <f>VLOOKUP(B55,'Air-time'!$B:$H,7,0)</f>
        <v>1011277.9000000008</v>
      </c>
      <c r="F55" s="32">
        <f t="shared" si="0"/>
        <v>9543938.9000000004</v>
      </c>
      <c r="G55" s="32">
        <f>VLOOKUP(B55,Tertiary!$B:$E,4,0)</f>
        <v>9729335</v>
      </c>
      <c r="H55" s="27">
        <f t="shared" si="1"/>
        <v>185396.09999999963</v>
      </c>
      <c r="I55" s="20">
        <f t="shared" si="2"/>
        <v>-1.9055372232531731E-2</v>
      </c>
    </row>
    <row r="56" spans="1:9">
      <c r="A56" s="43" t="s">
        <v>138</v>
      </c>
      <c r="B56" s="43" t="s">
        <v>112</v>
      </c>
      <c r="C56" s="43" t="s">
        <v>132</v>
      </c>
      <c r="D56" s="32">
        <f>VLOOKUP(B56,Secondary!$B:$F,5,0)</f>
        <v>14251497</v>
      </c>
      <c r="E56" s="32">
        <f>VLOOKUP(B56,'Air-time'!$B:$H,7,0)</f>
        <v>1346902.5000000023</v>
      </c>
      <c r="F56" s="32">
        <f t="shared" si="0"/>
        <v>15598399.500000002</v>
      </c>
      <c r="G56" s="32">
        <f>VLOOKUP(B56,Tertiary!$B:$E,4,0)</f>
        <v>16287302</v>
      </c>
      <c r="H56" s="27">
        <f t="shared" si="1"/>
        <v>688902.49999999814</v>
      </c>
      <c r="I56" s="20">
        <f t="shared" si="2"/>
        <v>-4.2296907124335203E-2</v>
      </c>
    </row>
    <row r="57" spans="1:9">
      <c r="A57" s="43" t="s">
        <v>138</v>
      </c>
      <c r="B57" s="43" t="s">
        <v>21</v>
      </c>
      <c r="C57" s="43" t="s">
        <v>12</v>
      </c>
      <c r="D57" s="32">
        <f>VLOOKUP(B57,Secondary!$B:$F,5,0)</f>
        <v>11364564</v>
      </c>
      <c r="E57" s="32">
        <f>VLOOKUP(B57,'Air-time'!$B:$H,7,0)</f>
        <v>1419740.9000000022</v>
      </c>
      <c r="F57" s="32">
        <f t="shared" si="0"/>
        <v>12784304.900000002</v>
      </c>
      <c r="G57" s="32">
        <f>VLOOKUP(B57,Tertiary!$B:$E,4,0)</f>
        <v>11693419</v>
      </c>
      <c r="H57" s="27">
        <f t="shared" si="1"/>
        <v>-1090885.9000000022</v>
      </c>
      <c r="I57" s="20">
        <f t="shared" si="2"/>
        <v>9.3290585071825527E-2</v>
      </c>
    </row>
    <row r="58" spans="1:9">
      <c r="A58" s="43" t="s">
        <v>28</v>
      </c>
      <c r="B58" s="43" t="s">
        <v>40</v>
      </c>
      <c r="C58" s="43" t="s">
        <v>106</v>
      </c>
      <c r="D58" s="32">
        <f>VLOOKUP(B58,Secondary!$B:$F,5,0)</f>
        <v>7039195</v>
      </c>
      <c r="E58" s="32">
        <f>VLOOKUP(B58,'Air-time'!$B:$H,7,0)</f>
        <v>763463.79999999842</v>
      </c>
      <c r="F58" s="32">
        <f t="shared" si="0"/>
        <v>7802658.7999999989</v>
      </c>
      <c r="G58" s="32">
        <f>VLOOKUP(B58,Tertiary!$B:$E,4,0)</f>
        <v>7889892</v>
      </c>
      <c r="H58" s="27">
        <f t="shared" si="1"/>
        <v>87233.200000001118</v>
      </c>
      <c r="I58" s="20">
        <f t="shared" si="2"/>
        <v>-1.1056323711401972E-2</v>
      </c>
    </row>
    <row r="59" spans="1:9">
      <c r="A59" s="43" t="s">
        <v>28</v>
      </c>
      <c r="B59" s="43" t="s">
        <v>171</v>
      </c>
      <c r="C59" s="43" t="s">
        <v>172</v>
      </c>
      <c r="D59" s="32">
        <f>VLOOKUP(B59,Secondary!$B:$F,5,0)</f>
        <v>4666195</v>
      </c>
      <c r="E59" s="32">
        <f>VLOOKUP(B59,'Air-time'!$B:$H,7,0)</f>
        <v>780739.8</v>
      </c>
      <c r="F59" s="32">
        <f t="shared" si="0"/>
        <v>5446934.7999999998</v>
      </c>
      <c r="G59" s="32">
        <f>VLOOKUP(B59,Tertiary!$B:$E,4,0)</f>
        <v>5449262</v>
      </c>
      <c r="H59" s="27">
        <f t="shared" si="1"/>
        <v>2327.2000000001863</v>
      </c>
      <c r="I59" s="20">
        <f t="shared" si="2"/>
        <v>-4.2706700466965675E-4</v>
      </c>
    </row>
    <row r="60" spans="1:9">
      <c r="A60" s="43" t="s">
        <v>28</v>
      </c>
      <c r="B60" s="43" t="s">
        <v>209</v>
      </c>
      <c r="C60" s="43" t="s">
        <v>210</v>
      </c>
      <c r="D60" s="32">
        <f>VLOOKUP(B60,Secondary!$B:$F,5,0)</f>
        <v>6504047</v>
      </c>
      <c r="E60" s="32">
        <f>VLOOKUP(B60,'Air-time'!$B:$H,7,0)</f>
        <v>374179.69999999739</v>
      </c>
      <c r="F60" s="32">
        <f t="shared" si="0"/>
        <v>6878226.6999999974</v>
      </c>
      <c r="G60" s="32">
        <f>VLOOKUP(B60,Tertiary!$B:$E,4,0)</f>
        <v>7289194</v>
      </c>
      <c r="H60" s="27">
        <f t="shared" si="1"/>
        <v>410967.30000000261</v>
      </c>
      <c r="I60" s="20">
        <f t="shared" si="2"/>
        <v>-5.638034877381537E-2</v>
      </c>
    </row>
    <row r="61" spans="1:9">
      <c r="A61" s="43" t="s">
        <v>28</v>
      </c>
      <c r="B61" s="43" t="s">
        <v>116</v>
      </c>
      <c r="C61" s="43" t="s">
        <v>133</v>
      </c>
      <c r="D61" s="32">
        <f>VLOOKUP(B61,Secondary!$B:$F,5,0)</f>
        <v>3097094</v>
      </c>
      <c r="E61" s="32">
        <f>VLOOKUP(B61,'Air-time'!$B:$H,7,0)</f>
        <v>409644.89999999944</v>
      </c>
      <c r="F61" s="32">
        <f t="shared" si="0"/>
        <v>3506738.8999999994</v>
      </c>
      <c r="G61" s="32">
        <f>VLOOKUP(B61,Tertiary!$B:$E,4,0)</f>
        <v>4003836</v>
      </c>
      <c r="H61" s="27">
        <f t="shared" si="1"/>
        <v>497097.10000000056</v>
      </c>
      <c r="I61" s="20">
        <f t="shared" si="2"/>
        <v>-0.12415521015346298</v>
      </c>
    </row>
    <row r="62" spans="1:9">
      <c r="A62" s="43" t="s">
        <v>28</v>
      </c>
      <c r="B62" s="43" t="s">
        <v>55</v>
      </c>
      <c r="C62" s="43" t="s">
        <v>153</v>
      </c>
      <c r="D62" s="32">
        <f>VLOOKUP(B62,Secondary!$B:$F,5,0)</f>
        <v>9431048</v>
      </c>
      <c r="E62" s="32">
        <f>VLOOKUP(B62,'Air-time'!$B:$H,7,0)</f>
        <v>1229685.5999999992</v>
      </c>
      <c r="F62" s="32">
        <f t="shared" si="0"/>
        <v>10660733.6</v>
      </c>
      <c r="G62" s="32">
        <f>VLOOKUP(B62,Tertiary!$B:$E,4,0)</f>
        <v>11435544</v>
      </c>
      <c r="H62" s="27">
        <f t="shared" si="1"/>
        <v>774810.40000000037</v>
      </c>
      <c r="I62" s="20">
        <f t="shared" si="2"/>
        <v>-6.7754572935052382E-2</v>
      </c>
    </row>
    <row r="63" spans="1:9">
      <c r="A63" s="43" t="s">
        <v>28</v>
      </c>
      <c r="B63" s="43" t="s">
        <v>56</v>
      </c>
      <c r="C63" s="43" t="s">
        <v>152</v>
      </c>
      <c r="D63" s="32">
        <f>VLOOKUP(B63,Secondary!$B:$F,5,0)</f>
        <v>3910129</v>
      </c>
      <c r="E63" s="32">
        <f>VLOOKUP(B63,'Air-time'!$B:$H,7,0)</f>
        <v>685327.50000000047</v>
      </c>
      <c r="F63" s="32">
        <f t="shared" si="0"/>
        <v>4595456.5</v>
      </c>
      <c r="G63" s="32">
        <f>VLOOKUP(B63,Tertiary!$B:$E,4,0)</f>
        <v>4613530</v>
      </c>
      <c r="H63" s="27">
        <f t="shared" si="1"/>
        <v>18073.5</v>
      </c>
      <c r="I63" s="20">
        <f t="shared" si="2"/>
        <v>-3.9174991817545468E-3</v>
      </c>
    </row>
    <row r="64" spans="1:9">
      <c r="A64" s="43" t="s">
        <v>28</v>
      </c>
      <c r="B64" s="43" t="s">
        <v>103</v>
      </c>
      <c r="C64" s="43" t="s">
        <v>104</v>
      </c>
      <c r="D64" s="32">
        <f>VLOOKUP(B64,Secondary!$B:$F,5,0)</f>
        <v>1357070</v>
      </c>
      <c r="E64" s="32">
        <f>VLOOKUP(B64,'Air-time'!$B:$H,7,0)</f>
        <v>267986.10000000009</v>
      </c>
      <c r="F64" s="32">
        <f t="shared" si="0"/>
        <v>1625056.1</v>
      </c>
      <c r="G64" s="32">
        <f>VLOOKUP(B64,Tertiary!$B:$E,4,0)</f>
        <v>1639552</v>
      </c>
      <c r="H64" s="27">
        <f t="shared" si="1"/>
        <v>14495.899999999907</v>
      </c>
      <c r="I64" s="20">
        <f t="shared" si="2"/>
        <v>-8.8413786205011613E-3</v>
      </c>
    </row>
    <row r="65" spans="1:9" s="123" customFormat="1">
      <c r="A65" s="112" t="s">
        <v>28</v>
      </c>
      <c r="B65" s="112" t="s">
        <v>313</v>
      </c>
      <c r="C65" s="112" t="s">
        <v>314</v>
      </c>
      <c r="D65" s="113">
        <f>VLOOKUP(B65,Secondary!$B:$F,5,0)</f>
        <v>3899993</v>
      </c>
      <c r="E65" s="113">
        <f>VLOOKUP(B65,'Air-time'!$B:$H,7,0)</f>
        <v>652003.39999999665</v>
      </c>
      <c r="F65" s="113">
        <f t="shared" si="0"/>
        <v>4551996.3999999966</v>
      </c>
      <c r="G65" s="113">
        <f>VLOOKUP(B65,Tertiary!$B:$E,4,0)</f>
        <v>5052538</v>
      </c>
      <c r="H65" s="116">
        <f t="shared" si="1"/>
        <v>500541.60000000335</v>
      </c>
      <c r="I65" s="114">
        <f t="shared" si="2"/>
        <v>-9.9067359810060429E-2</v>
      </c>
    </row>
    <row r="66" spans="1:9">
      <c r="A66" s="43" t="s">
        <v>28</v>
      </c>
      <c r="B66" s="43" t="s">
        <v>57</v>
      </c>
      <c r="C66" s="43" t="s">
        <v>58</v>
      </c>
      <c r="D66" s="32">
        <f>VLOOKUP(B66,Secondary!$B:$F,5,0)</f>
        <v>4542231</v>
      </c>
      <c r="E66" s="32">
        <f>VLOOKUP(B66,'Air-time'!$B:$H,7,0)</f>
        <v>829593.59999999776</v>
      </c>
      <c r="F66" s="32">
        <f t="shared" si="0"/>
        <v>5371824.5999999978</v>
      </c>
      <c r="G66" s="32">
        <f>VLOOKUP(B66,Tertiary!$B:$E,4,0)</f>
        <v>7460498</v>
      </c>
      <c r="H66" s="27">
        <f t="shared" si="1"/>
        <v>2088673.4000000022</v>
      </c>
      <c r="I66" s="20">
        <f t="shared" si="2"/>
        <v>-0.2799643401821168</v>
      </c>
    </row>
    <row r="67" spans="1:9">
      <c r="A67" s="43" t="s">
        <v>28</v>
      </c>
      <c r="B67" s="43" t="s">
        <v>329</v>
      </c>
      <c r="C67" s="43" t="s">
        <v>330</v>
      </c>
      <c r="D67" s="32">
        <f>VLOOKUP(B67,Secondary!$B:$F,5,0)</f>
        <v>2945573</v>
      </c>
      <c r="E67" s="32">
        <f>VLOOKUP(B67,'Air-time'!$B:$H,7,0)</f>
        <v>370625.10000000009</v>
      </c>
      <c r="F67" s="32">
        <f t="shared" si="0"/>
        <v>3316198.1</v>
      </c>
      <c r="G67" s="32">
        <f>VLOOKUP(B67,Tertiary!$B:$E,4,0)</f>
        <v>3402376</v>
      </c>
      <c r="H67" s="27">
        <f t="shared" si="1"/>
        <v>86177.899999999907</v>
      </c>
      <c r="I67" s="20">
        <f t="shared" si="2"/>
        <v>-2.5328740856389698E-2</v>
      </c>
    </row>
    <row r="68" spans="1:9">
      <c r="A68" s="43" t="s">
        <v>28</v>
      </c>
      <c r="B68" s="43" t="s">
        <v>59</v>
      </c>
      <c r="C68" s="43" t="s">
        <v>60</v>
      </c>
      <c r="D68" s="32">
        <f>VLOOKUP(B68,Secondary!$B:$F,5,0)</f>
        <v>9088244</v>
      </c>
      <c r="E68" s="32">
        <f>VLOOKUP(B68,'Air-time'!$B:$H,7,0)</f>
        <v>1252899.900000006</v>
      </c>
      <c r="F68" s="32">
        <f t="shared" si="0"/>
        <v>10341143.900000006</v>
      </c>
      <c r="G68" s="32">
        <f>VLOOKUP(B68,Tertiary!$B:$E,4,0)</f>
        <v>11355827</v>
      </c>
      <c r="H68" s="27">
        <f t="shared" si="1"/>
        <v>1014683.099999994</v>
      </c>
      <c r="I68" s="20">
        <f t="shared" si="2"/>
        <v>-8.9353518682522504E-2</v>
      </c>
    </row>
    <row r="69" spans="1:9">
      <c r="A69" s="43" t="s">
        <v>28</v>
      </c>
      <c r="B69" s="43" t="s">
        <v>181</v>
      </c>
      <c r="C69" s="43" t="s">
        <v>182</v>
      </c>
      <c r="D69" s="32">
        <f>VLOOKUP(B69,Secondary!$B:$F,5,0)</f>
        <v>2616813</v>
      </c>
      <c r="E69" s="32">
        <f>VLOOKUP(B69,'Air-time'!$B:$H,7,0)</f>
        <v>374033.10000000126</v>
      </c>
      <c r="F69" s="32">
        <f t="shared" si="0"/>
        <v>2990846.1000000015</v>
      </c>
      <c r="G69" s="32">
        <f>VLOOKUP(B69,Tertiary!$B:$E,4,0)</f>
        <v>3021841</v>
      </c>
      <c r="H69" s="27">
        <f t="shared" si="1"/>
        <v>30994.89999999851</v>
      </c>
      <c r="I69" s="20">
        <f t="shared" si="2"/>
        <v>-1.025695925099912E-2</v>
      </c>
    </row>
    <row r="70" spans="1:9">
      <c r="A70" s="43" t="s">
        <v>28</v>
      </c>
      <c r="B70" s="43" t="s">
        <v>61</v>
      </c>
      <c r="C70" s="43" t="s">
        <v>62</v>
      </c>
      <c r="D70" s="32">
        <f>VLOOKUP(B70,Secondary!$B:$F,5,0)</f>
        <v>9769116</v>
      </c>
      <c r="E70" s="32">
        <f>VLOOKUP(B70,'Air-time'!$B:$H,7,0)</f>
        <v>1387618.1000000052</v>
      </c>
      <c r="F70" s="32">
        <f t="shared" si="0"/>
        <v>11156734.100000005</v>
      </c>
      <c r="G70" s="32">
        <f>VLOOKUP(B70,Tertiary!$B:$E,4,0)</f>
        <v>11400446</v>
      </c>
      <c r="H70" s="27">
        <f t="shared" si="1"/>
        <v>243711.89999999478</v>
      </c>
      <c r="I70" s="20">
        <f t="shared" si="2"/>
        <v>-2.1377400498190591E-2</v>
      </c>
    </row>
    <row r="71" spans="1:9">
      <c r="A71" s="43" t="s">
        <v>28</v>
      </c>
      <c r="B71" s="43" t="s">
        <v>91</v>
      </c>
      <c r="C71" s="43" t="s">
        <v>92</v>
      </c>
      <c r="D71" s="32">
        <f>VLOOKUP(B71,Secondary!$B:$F,5,0)</f>
        <v>3334527</v>
      </c>
      <c r="E71" s="32">
        <f>VLOOKUP(B71,'Air-time'!$B:$H,7,0)</f>
        <v>539785.10000000149</v>
      </c>
      <c r="F71" s="32">
        <f t="shared" si="0"/>
        <v>3874312.1000000015</v>
      </c>
      <c r="G71" s="32">
        <f>VLOOKUP(B71,Tertiary!$B:$E,4,0)</f>
        <v>4072032</v>
      </c>
      <c r="H71" s="27">
        <f t="shared" si="1"/>
        <v>197719.89999999851</v>
      </c>
      <c r="I71" s="20">
        <f t="shared" si="2"/>
        <v>-4.8555586007182239E-2</v>
      </c>
    </row>
    <row r="72" spans="1:9">
      <c r="A72" s="43" t="s">
        <v>139</v>
      </c>
      <c r="B72" s="43" t="s">
        <v>41</v>
      </c>
      <c r="C72" s="43" t="s">
        <v>42</v>
      </c>
      <c r="D72" s="32">
        <f>VLOOKUP(B72,Secondary!$B:$F,5,0)</f>
        <v>5953369</v>
      </c>
      <c r="E72" s="32">
        <f>VLOOKUP(B72,'Air-time'!$B:$H,7,0)</f>
        <v>1211052.8999999925</v>
      </c>
      <c r="F72" s="32">
        <f t="shared" si="0"/>
        <v>7164421.8999999929</v>
      </c>
      <c r="G72" s="32">
        <f>VLOOKUP(B72,Tertiary!$B:$E,4,0)</f>
        <v>8097032</v>
      </c>
      <c r="H72" s="27">
        <f t="shared" si="1"/>
        <v>932610.10000000708</v>
      </c>
      <c r="I72" s="20">
        <f t="shared" si="2"/>
        <v>-0.11517925333628509</v>
      </c>
    </row>
    <row r="73" spans="1:9">
      <c r="A73" s="43" t="s">
        <v>139</v>
      </c>
      <c r="B73" s="43" t="s">
        <v>317</v>
      </c>
      <c r="C73" s="43" t="s">
        <v>318</v>
      </c>
      <c r="D73" s="32">
        <f>VLOOKUP(B73,Secondary!$B:$F,5,0)</f>
        <v>4735212</v>
      </c>
      <c r="E73" s="32">
        <f>VLOOKUP(B73,'Air-time'!$B:$H,7,0)</f>
        <v>722932.19999999902</v>
      </c>
      <c r="F73" s="32">
        <f t="shared" si="0"/>
        <v>5458144.1999999993</v>
      </c>
      <c r="G73" s="32">
        <f>VLOOKUP(B73,Tertiary!$B:$E,4,0)</f>
        <v>5543890</v>
      </c>
      <c r="H73" s="27">
        <f t="shared" si="1"/>
        <v>85745.800000000745</v>
      </c>
      <c r="I73" s="20">
        <f t="shared" si="2"/>
        <v>-1.5466721020799601E-2</v>
      </c>
    </row>
    <row r="74" spans="1:9">
      <c r="A74" s="43" t="s">
        <v>139</v>
      </c>
      <c r="B74" s="43" t="s">
        <v>43</v>
      </c>
      <c r="C74" s="43" t="s">
        <v>44</v>
      </c>
      <c r="D74" s="32">
        <f>VLOOKUP(B74,Secondary!$B:$F,5,0)</f>
        <v>9008817</v>
      </c>
      <c r="E74" s="32">
        <f>VLOOKUP(B74,'Air-time'!$B:$H,7,0)</f>
        <v>818698.49999999721</v>
      </c>
      <c r="F74" s="32">
        <f t="shared" ref="F74:F85" si="3">D74+E74</f>
        <v>9827515.4999999963</v>
      </c>
      <c r="G74" s="32">
        <f>VLOOKUP(B74,Tertiary!$B:$E,4,0)</f>
        <v>10086046</v>
      </c>
      <c r="H74" s="27">
        <f t="shared" ref="H74:H85" si="4">G74-F74</f>
        <v>258530.50000000373</v>
      </c>
      <c r="I74" s="20">
        <f t="shared" ref="I74:I85" si="5">F74/G74-1</f>
        <v>-2.5632492653712258E-2</v>
      </c>
    </row>
    <row r="75" spans="1:9">
      <c r="A75" s="43" t="s">
        <v>139</v>
      </c>
      <c r="B75" s="43" t="s">
        <v>45</v>
      </c>
      <c r="C75" s="43" t="s">
        <v>46</v>
      </c>
      <c r="D75" s="32">
        <f>VLOOKUP(B75,Secondary!$B:$F,5,0)</f>
        <v>3586555</v>
      </c>
      <c r="E75" s="32">
        <f>VLOOKUP(B75,'Air-time'!$B:$H,7,0)</f>
        <v>401229.09999999893</v>
      </c>
      <c r="F75" s="32">
        <f t="shared" si="3"/>
        <v>3987784.0999999987</v>
      </c>
      <c r="G75" s="32">
        <f>VLOOKUP(B75,Tertiary!$B:$E,4,0)</f>
        <v>4326749</v>
      </c>
      <c r="H75" s="27">
        <f t="shared" si="4"/>
        <v>338964.9000000013</v>
      </c>
      <c r="I75" s="20">
        <f t="shared" si="5"/>
        <v>-7.8341706440563375E-2</v>
      </c>
    </row>
    <row r="76" spans="1:9">
      <c r="A76" s="43" t="s">
        <v>139</v>
      </c>
      <c r="B76" s="43" t="s">
        <v>198</v>
      </c>
      <c r="C76" s="43" t="s">
        <v>199</v>
      </c>
      <c r="D76" s="32">
        <f>VLOOKUP(B76,Secondary!$B:$F,5,0)</f>
        <v>6903576</v>
      </c>
      <c r="E76" s="32">
        <f>VLOOKUP(B76,'Air-time'!$B:$H,7,0)</f>
        <v>1050426.9999999888</v>
      </c>
      <c r="F76" s="32">
        <f t="shared" si="3"/>
        <v>7954002.9999999888</v>
      </c>
      <c r="G76" s="32">
        <f>VLOOKUP(B76,Tertiary!$B:$E,4,0)</f>
        <v>9056229</v>
      </c>
      <c r="H76" s="27">
        <f t="shared" si="4"/>
        <v>1102226.0000000112</v>
      </c>
      <c r="I76" s="20">
        <f t="shared" si="5"/>
        <v>-0.12170915731040055</v>
      </c>
    </row>
    <row r="77" spans="1:9">
      <c r="A77" s="43" t="s">
        <v>139</v>
      </c>
      <c r="B77" s="43" t="s">
        <v>47</v>
      </c>
      <c r="C77" s="43" t="s">
        <v>48</v>
      </c>
      <c r="D77" s="32">
        <f>VLOOKUP(B77,Secondary!$B:$F,5,0)</f>
        <v>3872699</v>
      </c>
      <c r="E77" s="32">
        <f>VLOOKUP(B77,'Air-time'!$B:$H,7,0)</f>
        <v>509679.00000000047</v>
      </c>
      <c r="F77" s="32">
        <f t="shared" si="3"/>
        <v>4382378</v>
      </c>
      <c r="G77" s="32">
        <f>VLOOKUP(B77,Tertiary!$B:$E,4,0)</f>
        <v>4648911</v>
      </c>
      <c r="H77" s="27">
        <f t="shared" si="4"/>
        <v>266533</v>
      </c>
      <c r="I77" s="20">
        <f t="shared" si="5"/>
        <v>-5.7332351598040954E-2</v>
      </c>
    </row>
    <row r="78" spans="1:9">
      <c r="A78" s="43" t="s">
        <v>139</v>
      </c>
      <c r="B78" s="43" t="s">
        <v>87</v>
      </c>
      <c r="C78" s="43" t="s">
        <v>134</v>
      </c>
      <c r="D78" s="32">
        <f>VLOOKUP(B78,Secondary!$B:$F,5,0)</f>
        <v>4005254</v>
      </c>
      <c r="E78" s="32">
        <f>VLOOKUP(B78,'Air-time'!$B:$H,7,0)</f>
        <v>745527.10000000079</v>
      </c>
      <c r="F78" s="32">
        <f t="shared" si="3"/>
        <v>4750781.1000000006</v>
      </c>
      <c r="G78" s="32">
        <f>VLOOKUP(B78,Tertiary!$B:$E,4,0)</f>
        <v>4817456</v>
      </c>
      <c r="H78" s="27">
        <f t="shared" si="4"/>
        <v>66674.899999999441</v>
      </c>
      <c r="I78" s="20">
        <f t="shared" si="5"/>
        <v>-1.3840271711874408E-2</v>
      </c>
    </row>
    <row r="79" spans="1:9">
      <c r="A79" s="43" t="s">
        <v>139</v>
      </c>
      <c r="B79" s="43" t="s">
        <v>49</v>
      </c>
      <c r="C79" s="43" t="s">
        <v>50</v>
      </c>
      <c r="D79" s="32">
        <f>VLOOKUP(B79,Secondary!$B:$F,5,0)</f>
        <v>8029124</v>
      </c>
      <c r="E79" s="32">
        <f>VLOOKUP(B79,'Air-time'!$B:$H,7,0)</f>
        <v>1660627.9999999981</v>
      </c>
      <c r="F79" s="32">
        <f t="shared" si="3"/>
        <v>9689751.9999999981</v>
      </c>
      <c r="G79" s="32">
        <f>VLOOKUP(B79,Tertiary!$B:$E,4,0)</f>
        <v>10184660</v>
      </c>
      <c r="H79" s="27">
        <f t="shared" si="4"/>
        <v>494908.00000000186</v>
      </c>
      <c r="I79" s="20">
        <f t="shared" si="5"/>
        <v>-4.8593472928895154E-2</v>
      </c>
    </row>
    <row r="80" spans="1:9">
      <c r="A80" s="43" t="s">
        <v>139</v>
      </c>
      <c r="B80" s="43" t="s">
        <v>108</v>
      </c>
      <c r="C80" s="43" t="s">
        <v>109</v>
      </c>
      <c r="D80" s="32">
        <f>VLOOKUP(B80,Secondary!$B:$F,5,0)</f>
        <v>2554729</v>
      </c>
      <c r="E80" s="32">
        <f>VLOOKUP(B80,'Air-time'!$B:$H,7,0)</f>
        <v>614947</v>
      </c>
      <c r="F80" s="32">
        <f t="shared" si="3"/>
        <v>3169676</v>
      </c>
      <c r="G80" s="32">
        <f>VLOOKUP(B80,Tertiary!$B:$E,4,0)</f>
        <v>3507889</v>
      </c>
      <c r="H80" s="27">
        <f t="shared" si="4"/>
        <v>338213</v>
      </c>
      <c r="I80" s="20">
        <f t="shared" si="5"/>
        <v>-9.6414966380065081E-2</v>
      </c>
    </row>
    <row r="81" spans="1:9">
      <c r="A81" s="43" t="s">
        <v>139</v>
      </c>
      <c r="B81" s="43" t="s">
        <v>51</v>
      </c>
      <c r="C81" s="43" t="s">
        <v>107</v>
      </c>
      <c r="D81" s="32">
        <f>VLOOKUP(B81,Secondary!$B:$F,5,0)</f>
        <v>3050546</v>
      </c>
      <c r="E81" s="32">
        <f>VLOOKUP(B81,'Air-time'!$B:$H,7,0)</f>
        <v>494985.00000000023</v>
      </c>
      <c r="F81" s="32">
        <f t="shared" si="3"/>
        <v>3545531</v>
      </c>
      <c r="G81" s="32">
        <f>VLOOKUP(B81,Tertiary!$B:$E,4,0)</f>
        <v>4090122</v>
      </c>
      <c r="H81" s="27">
        <f t="shared" si="4"/>
        <v>544591</v>
      </c>
      <c r="I81" s="20">
        <f t="shared" si="5"/>
        <v>-0.13314786209311114</v>
      </c>
    </row>
    <row r="82" spans="1:9">
      <c r="A82" s="43" t="s">
        <v>139</v>
      </c>
      <c r="B82" s="43" t="s">
        <v>52</v>
      </c>
      <c r="C82" s="43" t="s">
        <v>135</v>
      </c>
      <c r="D82" s="32">
        <f>VLOOKUP(B82,Secondary!$B:$F,5,0)</f>
        <v>11656614</v>
      </c>
      <c r="E82" s="32">
        <f>VLOOKUP(B82,'Air-time'!$B:$H,7,0)</f>
        <v>1831302.8399999994</v>
      </c>
      <c r="F82" s="32">
        <f t="shared" si="3"/>
        <v>13487916.84</v>
      </c>
      <c r="G82" s="32">
        <f>VLOOKUP(B82,Tertiary!$B:$E,4,0)</f>
        <v>13922210</v>
      </c>
      <c r="H82" s="27">
        <f t="shared" si="4"/>
        <v>434293.16000000015</v>
      </c>
      <c r="I82" s="20">
        <f t="shared" si="5"/>
        <v>-3.1194268726014052E-2</v>
      </c>
    </row>
    <row r="83" spans="1:9">
      <c r="A83" s="43" t="s">
        <v>139</v>
      </c>
      <c r="B83" s="43" t="s">
        <v>53</v>
      </c>
      <c r="C83" s="43" t="s">
        <v>136</v>
      </c>
      <c r="D83" s="32">
        <f>VLOOKUP(B83,Secondary!$B:$F,5,0)</f>
        <v>4214479</v>
      </c>
      <c r="E83" s="32">
        <f>VLOOKUP(B83,'Air-time'!$B:$H,7,0)</f>
        <v>692114.51000000024</v>
      </c>
      <c r="F83" s="32">
        <f t="shared" si="3"/>
        <v>4906593.51</v>
      </c>
      <c r="G83" s="32">
        <f>VLOOKUP(B83,Tertiary!$B:$E,4,0)</f>
        <v>5221693</v>
      </c>
      <c r="H83" s="27">
        <f t="shared" si="4"/>
        <v>315099.49000000022</v>
      </c>
      <c r="I83" s="20">
        <f t="shared" si="5"/>
        <v>-6.0344315531380421E-2</v>
      </c>
    </row>
    <row r="84" spans="1:9">
      <c r="A84" s="43" t="s">
        <v>139</v>
      </c>
      <c r="B84" s="43" t="s">
        <v>114</v>
      </c>
      <c r="C84" s="43" t="s">
        <v>115</v>
      </c>
      <c r="D84" s="32">
        <f>VLOOKUP(B84,Secondary!$B:$F,5,0)</f>
        <v>2882085</v>
      </c>
      <c r="E84" s="32">
        <f>VLOOKUP(B84,'Air-time'!$B:$H,7,0)</f>
        <v>1354953.6500000004</v>
      </c>
      <c r="F84" s="32">
        <f t="shared" si="3"/>
        <v>4237038.6500000004</v>
      </c>
      <c r="G84" s="32">
        <f>VLOOKUP(B84,Tertiary!$B:$E,4,0)</f>
        <v>3855442</v>
      </c>
      <c r="H84" s="27">
        <f t="shared" si="4"/>
        <v>-381596.65000000037</v>
      </c>
      <c r="I84" s="20">
        <f t="shared" si="5"/>
        <v>9.8976109613372554E-2</v>
      </c>
    </row>
    <row r="85" spans="1:9">
      <c r="A85" s="43" t="s">
        <v>139</v>
      </c>
      <c r="B85" s="43" t="s">
        <v>54</v>
      </c>
      <c r="C85" s="43" t="s">
        <v>154</v>
      </c>
      <c r="D85" s="32">
        <f>VLOOKUP(B85,Secondary!$B:$F,5,0)</f>
        <v>2609208</v>
      </c>
      <c r="E85" s="32">
        <f>VLOOKUP(B85,'Air-time'!$B:$H,7,0)</f>
        <v>601328.80000000075</v>
      </c>
      <c r="F85" s="32">
        <f t="shared" si="3"/>
        <v>3210536.8000000007</v>
      </c>
      <c r="G85" s="32">
        <f>VLOOKUP(B85,Tertiary!$B:$E,4,0)</f>
        <v>3783749</v>
      </c>
      <c r="H85" s="27">
        <f t="shared" si="4"/>
        <v>573212.19999999925</v>
      </c>
      <c r="I85" s="20">
        <f t="shared" si="5"/>
        <v>-0.1514931883695243</v>
      </c>
    </row>
    <row r="86" spans="1:9">
      <c r="F86" s="74"/>
      <c r="G86" s="74"/>
      <c r="H86" s="74"/>
    </row>
  </sheetData>
  <autoFilter ref="A2:I85"/>
  <sortState ref="A3:G78">
    <sortCondition ref="A2"/>
  </sortState>
  <conditionalFormatting sqref="H3:H85">
    <cfRule type="cellIs" dxfId="11" priority="9" operator="lessThan">
      <formula>0</formula>
    </cfRule>
    <cfRule type="cellIs" dxfId="10" priority="10" operator="greaterThan">
      <formula>0</formula>
    </cfRule>
  </conditionalFormatting>
  <conditionalFormatting sqref="I3:I85">
    <cfRule type="cellIs" dxfId="9" priority="5" operator="lessThan">
      <formula>0</formula>
    </cfRule>
    <cfRule type="cellIs" dxfId="8" priority="6" operator="greaterThan">
      <formula>0</formula>
    </cfRule>
  </conditionalFormatting>
  <hyperlinks>
    <hyperlink ref="A1" location="'At a Glance'!A1" display="At a Glance"/>
  </hyperlink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AG62"/>
  <sheetViews>
    <sheetView zoomScale="84" zoomScaleNormal="84" workbookViewId="0">
      <pane xSplit="1" ySplit="2" topLeftCell="Q6" activePane="bottomRight" state="frozen"/>
      <selection pane="topRight" activeCell="B1" sqref="B1"/>
      <selection pane="bottomLeft" activeCell="A3" sqref="A3"/>
      <selection pane="bottomRight" activeCell="T59" sqref="T59"/>
    </sheetView>
  </sheetViews>
  <sheetFormatPr defaultRowHeight="15"/>
  <cols>
    <col min="1" max="1" width="10.140625" bestFit="1" customWidth="1"/>
    <col min="2" max="4" width="13.5703125" bestFit="1" customWidth="1"/>
    <col min="5" max="10" width="13.5703125" customWidth="1"/>
    <col min="11" max="24" width="15" customWidth="1"/>
    <col min="25" max="32" width="15" hidden="1" customWidth="1"/>
    <col min="33" max="33" width="17" bestFit="1" customWidth="1"/>
    <col min="34" max="34" width="9.140625" customWidth="1"/>
  </cols>
  <sheetData>
    <row r="1" spans="1:33">
      <c r="A1" s="132" t="s">
        <v>30</v>
      </c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3"/>
      <c r="AA1" s="133"/>
      <c r="AB1" s="133"/>
      <c r="AC1" s="133"/>
      <c r="AD1" s="133"/>
      <c r="AE1" s="133"/>
      <c r="AF1" s="133"/>
      <c r="AG1" s="134"/>
    </row>
    <row r="2" spans="1:33">
      <c r="A2" s="3" t="s">
        <v>2</v>
      </c>
      <c r="B2" s="63">
        <v>44256</v>
      </c>
      <c r="C2" s="63">
        <v>44257</v>
      </c>
      <c r="D2" s="63">
        <v>44258</v>
      </c>
      <c r="E2" s="63">
        <v>44259</v>
      </c>
      <c r="F2" s="63">
        <v>44260</v>
      </c>
      <c r="G2" s="63">
        <v>44261</v>
      </c>
      <c r="H2" s="63">
        <v>44262</v>
      </c>
      <c r="I2" s="63">
        <v>44263</v>
      </c>
      <c r="J2" s="63">
        <v>44264</v>
      </c>
      <c r="K2" s="63">
        <v>44265</v>
      </c>
      <c r="L2" s="63">
        <v>44266</v>
      </c>
      <c r="M2" s="63">
        <v>44267</v>
      </c>
      <c r="N2" s="63">
        <v>44268</v>
      </c>
      <c r="O2" s="63">
        <v>44269</v>
      </c>
      <c r="P2" s="63">
        <v>44270</v>
      </c>
      <c r="Q2" s="63">
        <v>44271</v>
      </c>
      <c r="R2" s="63">
        <v>44272</v>
      </c>
      <c r="S2" s="63">
        <v>44273</v>
      </c>
      <c r="T2" s="63">
        <v>44274</v>
      </c>
      <c r="U2" s="63">
        <v>44275</v>
      </c>
      <c r="V2" s="63">
        <v>44276</v>
      </c>
      <c r="W2" s="63">
        <v>44277</v>
      </c>
      <c r="X2" s="63">
        <v>44278</v>
      </c>
      <c r="Y2" s="63">
        <v>44279</v>
      </c>
      <c r="Z2" s="63">
        <v>44280</v>
      </c>
      <c r="AA2" s="63">
        <v>44281</v>
      </c>
      <c r="AB2" s="63">
        <v>44282</v>
      </c>
      <c r="AC2" s="63">
        <v>44283</v>
      </c>
      <c r="AD2" s="63">
        <v>44284</v>
      </c>
      <c r="AE2" s="63">
        <v>44285</v>
      </c>
      <c r="AF2" s="63">
        <v>44286</v>
      </c>
      <c r="AG2" s="60" t="s">
        <v>3</v>
      </c>
    </row>
    <row r="3" spans="1:33">
      <c r="A3" s="5" t="s">
        <v>27</v>
      </c>
      <c r="B3" s="9">
        <v>757</v>
      </c>
      <c r="C3" s="9">
        <v>899</v>
      </c>
      <c r="D3" s="9">
        <v>1280</v>
      </c>
      <c r="E3" s="9">
        <v>972</v>
      </c>
      <c r="F3" s="9">
        <v>469</v>
      </c>
      <c r="G3" s="9">
        <v>1078</v>
      </c>
      <c r="H3" s="9">
        <v>1453</v>
      </c>
      <c r="I3" s="9">
        <v>1382</v>
      </c>
      <c r="J3" s="9">
        <v>1464</v>
      </c>
      <c r="K3" s="58">
        <v>1466</v>
      </c>
      <c r="L3" s="9">
        <v>1126</v>
      </c>
      <c r="M3" s="9">
        <v>490</v>
      </c>
      <c r="N3" s="9">
        <v>1000</v>
      </c>
      <c r="O3" s="9">
        <v>996</v>
      </c>
      <c r="P3" s="9">
        <v>1286</v>
      </c>
      <c r="Q3" s="9">
        <v>1395</v>
      </c>
      <c r="R3" s="9">
        <v>1184</v>
      </c>
      <c r="S3" s="9">
        <v>1050</v>
      </c>
      <c r="T3" s="9">
        <v>722</v>
      </c>
      <c r="U3" s="9">
        <v>1462</v>
      </c>
      <c r="V3" s="9">
        <v>926</v>
      </c>
      <c r="W3" s="9">
        <v>967</v>
      </c>
      <c r="X3" s="9">
        <v>1124</v>
      </c>
      <c r="Y3" s="9"/>
      <c r="Z3" s="9"/>
      <c r="AA3" s="9"/>
      <c r="AB3" s="9"/>
      <c r="AC3" s="9"/>
      <c r="AD3" s="9"/>
      <c r="AE3" s="9"/>
      <c r="AF3" s="9"/>
      <c r="AG3" s="9">
        <f>SUM(B3:AF3)</f>
        <v>24948</v>
      </c>
    </row>
    <row r="4" spans="1:33">
      <c r="A4" s="5" t="s">
        <v>137</v>
      </c>
      <c r="B4" s="9">
        <v>945</v>
      </c>
      <c r="C4" s="9">
        <v>1484</v>
      </c>
      <c r="D4" s="9">
        <v>1643</v>
      </c>
      <c r="E4" s="9">
        <v>1556</v>
      </c>
      <c r="F4" s="9">
        <v>637</v>
      </c>
      <c r="G4" s="9">
        <v>1678</v>
      </c>
      <c r="H4" s="9">
        <v>1888</v>
      </c>
      <c r="I4" s="9">
        <v>1910</v>
      </c>
      <c r="J4" s="9">
        <v>2230</v>
      </c>
      <c r="K4" s="58">
        <v>1962</v>
      </c>
      <c r="L4" s="9">
        <v>1245</v>
      </c>
      <c r="M4" s="9">
        <v>509</v>
      </c>
      <c r="N4" s="9">
        <v>1187</v>
      </c>
      <c r="O4" s="9">
        <v>1400</v>
      </c>
      <c r="P4" s="9">
        <v>1457</v>
      </c>
      <c r="Q4" s="9">
        <v>1477</v>
      </c>
      <c r="R4" s="9">
        <v>1521</v>
      </c>
      <c r="S4" s="9">
        <v>1434</v>
      </c>
      <c r="T4" s="9">
        <v>1013</v>
      </c>
      <c r="U4" s="9">
        <v>1957</v>
      </c>
      <c r="V4" s="9">
        <v>1243</v>
      </c>
      <c r="W4" s="9">
        <v>1269</v>
      </c>
      <c r="X4" s="9">
        <v>1417</v>
      </c>
      <c r="Y4" s="9"/>
      <c r="Z4" s="9"/>
      <c r="AA4" s="9"/>
      <c r="AB4" s="9"/>
      <c r="AC4" s="9"/>
      <c r="AD4" s="9"/>
      <c r="AE4" s="9"/>
      <c r="AF4" s="9"/>
      <c r="AG4" s="9">
        <f t="shared" ref="AG4:AG8" si="0">SUM(B4:AF4)</f>
        <v>33062</v>
      </c>
    </row>
    <row r="5" spans="1:33">
      <c r="A5" s="5" t="s">
        <v>25</v>
      </c>
      <c r="B5" s="9">
        <v>2172</v>
      </c>
      <c r="C5" s="9">
        <v>2892</v>
      </c>
      <c r="D5" s="9">
        <v>3292</v>
      </c>
      <c r="E5" s="9">
        <v>3560</v>
      </c>
      <c r="F5" s="9">
        <v>2242</v>
      </c>
      <c r="G5" s="9">
        <v>3614</v>
      </c>
      <c r="H5" s="9">
        <v>3793</v>
      </c>
      <c r="I5" s="9">
        <v>3947</v>
      </c>
      <c r="J5" s="9">
        <v>5031</v>
      </c>
      <c r="K5" s="58">
        <v>5373</v>
      </c>
      <c r="L5" s="9">
        <v>2585</v>
      </c>
      <c r="M5" s="9">
        <v>1792</v>
      </c>
      <c r="N5" s="9">
        <v>3344</v>
      </c>
      <c r="O5" s="9">
        <v>3887</v>
      </c>
      <c r="P5" s="9">
        <v>4559</v>
      </c>
      <c r="Q5" s="9">
        <v>4661</v>
      </c>
      <c r="R5" s="9">
        <v>3739</v>
      </c>
      <c r="S5" s="9">
        <v>3570</v>
      </c>
      <c r="T5" s="9">
        <v>3375</v>
      </c>
      <c r="U5" s="9">
        <v>5049</v>
      </c>
      <c r="V5" s="9">
        <v>2804</v>
      </c>
      <c r="W5" s="9">
        <v>2943</v>
      </c>
      <c r="X5" s="9">
        <v>3532</v>
      </c>
      <c r="Y5" s="9"/>
      <c r="Z5" s="9"/>
      <c r="AA5" s="9"/>
      <c r="AB5" s="9"/>
      <c r="AC5" s="9"/>
      <c r="AD5" s="9"/>
      <c r="AE5" s="9"/>
      <c r="AF5" s="9"/>
      <c r="AG5" s="9">
        <f t="shared" si="0"/>
        <v>81756</v>
      </c>
    </row>
    <row r="6" spans="1:33">
      <c r="A6" s="5" t="s">
        <v>138</v>
      </c>
      <c r="B6" s="9">
        <v>1338</v>
      </c>
      <c r="C6" s="9">
        <v>1906</v>
      </c>
      <c r="D6" s="9">
        <v>2808</v>
      </c>
      <c r="E6" s="9">
        <v>2214</v>
      </c>
      <c r="F6" s="9">
        <v>652</v>
      </c>
      <c r="G6" s="9">
        <v>1909</v>
      </c>
      <c r="H6" s="9">
        <v>2579</v>
      </c>
      <c r="I6" s="9">
        <v>2285</v>
      </c>
      <c r="J6" s="9">
        <v>2263</v>
      </c>
      <c r="K6" s="58">
        <v>2637</v>
      </c>
      <c r="L6" s="9">
        <v>1651</v>
      </c>
      <c r="M6" s="9">
        <v>433</v>
      </c>
      <c r="N6" s="9">
        <v>1681</v>
      </c>
      <c r="O6" s="9">
        <v>2619</v>
      </c>
      <c r="P6" s="9">
        <v>2525</v>
      </c>
      <c r="Q6" s="9">
        <v>2121</v>
      </c>
      <c r="R6" s="9">
        <v>1155</v>
      </c>
      <c r="S6" s="9">
        <v>1822</v>
      </c>
      <c r="T6" s="9">
        <v>1154</v>
      </c>
      <c r="U6" s="9">
        <v>2813</v>
      </c>
      <c r="V6" s="9">
        <v>1797</v>
      </c>
      <c r="W6" s="9">
        <v>1626</v>
      </c>
      <c r="X6" s="9">
        <v>1898</v>
      </c>
      <c r="Y6" s="9"/>
      <c r="Z6" s="9"/>
      <c r="AA6" s="9"/>
      <c r="AB6" s="9"/>
      <c r="AC6" s="9"/>
      <c r="AD6" s="9"/>
      <c r="AE6" s="9"/>
      <c r="AF6" s="9"/>
      <c r="AG6" s="9">
        <f t="shared" si="0"/>
        <v>43886</v>
      </c>
    </row>
    <row r="7" spans="1:33">
      <c r="A7" s="5" t="s">
        <v>28</v>
      </c>
      <c r="B7" s="9">
        <v>1231</v>
      </c>
      <c r="C7" s="9">
        <v>2271</v>
      </c>
      <c r="D7" s="9">
        <v>2665</v>
      </c>
      <c r="E7" s="9">
        <v>2223</v>
      </c>
      <c r="F7" s="9">
        <v>638</v>
      </c>
      <c r="G7" s="9">
        <v>2207</v>
      </c>
      <c r="H7" s="9">
        <v>2250</v>
      </c>
      <c r="I7" s="9">
        <v>2815</v>
      </c>
      <c r="J7" s="9">
        <v>2511</v>
      </c>
      <c r="K7" s="58">
        <v>2546</v>
      </c>
      <c r="L7" s="9">
        <v>1718</v>
      </c>
      <c r="M7" s="9">
        <v>736</v>
      </c>
      <c r="N7" s="9">
        <v>1748</v>
      </c>
      <c r="O7" s="9">
        <v>2059</v>
      </c>
      <c r="P7" s="9">
        <v>1976</v>
      </c>
      <c r="Q7" s="9">
        <v>1791</v>
      </c>
      <c r="R7" s="9">
        <v>1882</v>
      </c>
      <c r="S7" s="9">
        <v>2255</v>
      </c>
      <c r="T7" s="9">
        <v>1176</v>
      </c>
      <c r="U7" s="9">
        <v>2304</v>
      </c>
      <c r="V7" s="9">
        <v>1632</v>
      </c>
      <c r="W7" s="9">
        <v>1886</v>
      </c>
      <c r="X7" s="9">
        <v>2018</v>
      </c>
      <c r="Y7" s="9"/>
      <c r="Z7" s="9"/>
      <c r="AA7" s="9"/>
      <c r="AB7" s="9"/>
      <c r="AC7" s="9"/>
      <c r="AD7" s="9"/>
      <c r="AE7" s="9"/>
      <c r="AF7" s="9"/>
      <c r="AG7" s="9">
        <f t="shared" si="0"/>
        <v>44538</v>
      </c>
    </row>
    <row r="8" spans="1:33">
      <c r="A8" s="5" t="s">
        <v>139</v>
      </c>
      <c r="B8" s="9">
        <v>2673</v>
      </c>
      <c r="C8" s="9">
        <v>3156</v>
      </c>
      <c r="D8" s="9">
        <v>3701</v>
      </c>
      <c r="E8" s="9">
        <v>4109</v>
      </c>
      <c r="F8" s="9">
        <v>995</v>
      </c>
      <c r="G8" s="9">
        <v>3742</v>
      </c>
      <c r="H8" s="9">
        <v>2898</v>
      </c>
      <c r="I8" s="9">
        <v>3226</v>
      </c>
      <c r="J8" s="9">
        <v>3986</v>
      </c>
      <c r="K8" s="58">
        <v>3484</v>
      </c>
      <c r="L8" s="9">
        <v>1372</v>
      </c>
      <c r="M8" s="9">
        <v>464</v>
      </c>
      <c r="N8" s="9">
        <v>1261</v>
      </c>
      <c r="O8" s="9">
        <v>1781</v>
      </c>
      <c r="P8" s="9">
        <v>1770</v>
      </c>
      <c r="Q8" s="9">
        <v>1849</v>
      </c>
      <c r="R8" s="9">
        <v>1598</v>
      </c>
      <c r="S8" s="9">
        <v>1899</v>
      </c>
      <c r="T8" s="9">
        <v>635</v>
      </c>
      <c r="U8" s="9">
        <v>2109</v>
      </c>
      <c r="V8" s="9">
        <v>1321</v>
      </c>
      <c r="W8" s="9">
        <v>1595</v>
      </c>
      <c r="X8" s="9">
        <v>2042</v>
      </c>
      <c r="Y8" s="9"/>
      <c r="Z8" s="9"/>
      <c r="AA8" s="9"/>
      <c r="AB8" s="9"/>
      <c r="AC8" s="9"/>
      <c r="AD8" s="9"/>
      <c r="AE8" s="9"/>
      <c r="AF8" s="9"/>
      <c r="AG8" s="9">
        <f t="shared" si="0"/>
        <v>51666</v>
      </c>
    </row>
    <row r="9" spans="1:33">
      <c r="A9" s="15" t="s">
        <v>29</v>
      </c>
      <c r="B9" s="9">
        <f>SUM(B3:B8)</f>
        <v>9116</v>
      </c>
      <c r="C9" s="9">
        <f t="shared" ref="C9:P9" si="1">SUM(C3:C8)</f>
        <v>12608</v>
      </c>
      <c r="D9" s="9">
        <f t="shared" si="1"/>
        <v>15389</v>
      </c>
      <c r="E9" s="9">
        <f t="shared" si="1"/>
        <v>14634</v>
      </c>
      <c r="F9" s="9">
        <f t="shared" si="1"/>
        <v>5633</v>
      </c>
      <c r="G9" s="9">
        <f t="shared" si="1"/>
        <v>14228</v>
      </c>
      <c r="H9" s="9">
        <f t="shared" si="1"/>
        <v>14861</v>
      </c>
      <c r="I9" s="9">
        <f t="shared" si="1"/>
        <v>15565</v>
      </c>
      <c r="J9" s="9">
        <f t="shared" si="1"/>
        <v>17485</v>
      </c>
      <c r="K9" s="58">
        <f t="shared" si="1"/>
        <v>17468</v>
      </c>
      <c r="L9" s="9">
        <f t="shared" si="1"/>
        <v>9697</v>
      </c>
      <c r="M9" s="9">
        <f t="shared" si="1"/>
        <v>4424</v>
      </c>
      <c r="N9" s="9">
        <f t="shared" si="1"/>
        <v>10221</v>
      </c>
      <c r="O9" s="9">
        <f t="shared" si="1"/>
        <v>12742</v>
      </c>
      <c r="P9" s="9">
        <f t="shared" si="1"/>
        <v>13573</v>
      </c>
      <c r="Q9" s="9">
        <f t="shared" ref="Q9:AF9" si="2">SUM(Q3:Q8)</f>
        <v>13294</v>
      </c>
      <c r="R9" s="9">
        <f t="shared" si="2"/>
        <v>11079</v>
      </c>
      <c r="S9" s="9">
        <f t="shared" si="2"/>
        <v>12030</v>
      </c>
      <c r="T9" s="9">
        <f t="shared" si="2"/>
        <v>8075</v>
      </c>
      <c r="U9" s="9">
        <f t="shared" si="2"/>
        <v>15694</v>
      </c>
      <c r="V9" s="9">
        <f t="shared" si="2"/>
        <v>9723</v>
      </c>
      <c r="W9" s="9">
        <f t="shared" si="2"/>
        <v>10286</v>
      </c>
      <c r="X9" s="9">
        <f t="shared" si="2"/>
        <v>12031</v>
      </c>
      <c r="Y9" s="9">
        <f t="shared" si="2"/>
        <v>0</v>
      </c>
      <c r="Z9" s="9">
        <f t="shared" si="2"/>
        <v>0</v>
      </c>
      <c r="AA9" s="9">
        <f t="shared" si="2"/>
        <v>0</v>
      </c>
      <c r="AB9" s="9">
        <f t="shared" si="2"/>
        <v>0</v>
      </c>
      <c r="AC9" s="9">
        <f t="shared" si="2"/>
        <v>0</v>
      </c>
      <c r="AD9" s="9">
        <f t="shared" si="2"/>
        <v>0</v>
      </c>
      <c r="AE9" s="9">
        <f t="shared" si="2"/>
        <v>0</v>
      </c>
      <c r="AF9" s="9">
        <f t="shared" si="2"/>
        <v>0</v>
      </c>
      <c r="AG9" s="9">
        <f>SUM(AG3:AG8)</f>
        <v>279856</v>
      </c>
    </row>
    <row r="17" spans="1:33">
      <c r="A17" s="34" t="s">
        <v>6</v>
      </c>
    </row>
    <row r="18" spans="1:33">
      <c r="A18" s="3" t="s">
        <v>2</v>
      </c>
      <c r="B18" s="63">
        <v>44256</v>
      </c>
      <c r="C18" s="63">
        <v>44257</v>
      </c>
      <c r="D18" s="63">
        <v>44258</v>
      </c>
      <c r="E18" s="63">
        <v>44259</v>
      </c>
      <c r="F18" s="63">
        <v>44260</v>
      </c>
      <c r="G18" s="63">
        <v>44261</v>
      </c>
      <c r="H18" s="63">
        <v>44262</v>
      </c>
      <c r="I18" s="63">
        <v>44263</v>
      </c>
      <c r="J18" s="63">
        <v>44264</v>
      </c>
      <c r="K18" s="63">
        <v>44265</v>
      </c>
      <c r="L18" s="63">
        <v>44266</v>
      </c>
      <c r="M18" s="63">
        <v>44267</v>
      </c>
      <c r="N18" s="63">
        <v>44268</v>
      </c>
      <c r="O18" s="63">
        <v>44269</v>
      </c>
      <c r="P18" s="63">
        <v>44270</v>
      </c>
      <c r="Q18" s="63">
        <v>44271</v>
      </c>
      <c r="R18" s="63">
        <v>44272</v>
      </c>
      <c r="S18" s="63">
        <v>44273</v>
      </c>
      <c r="T18" s="63">
        <v>44274</v>
      </c>
      <c r="U18" s="63">
        <v>44275</v>
      </c>
      <c r="V18" s="63">
        <v>44276</v>
      </c>
      <c r="W18" s="63">
        <v>44277</v>
      </c>
      <c r="X18" s="63">
        <v>44278</v>
      </c>
      <c r="Y18" s="63">
        <v>44279</v>
      </c>
      <c r="Z18" s="63">
        <v>44280</v>
      </c>
      <c r="AA18" s="63">
        <v>44281</v>
      </c>
      <c r="AB18" s="63">
        <v>44282</v>
      </c>
      <c r="AC18" s="63">
        <v>44283</v>
      </c>
      <c r="AD18" s="63">
        <v>44284</v>
      </c>
      <c r="AE18" s="63">
        <v>44285</v>
      </c>
      <c r="AF18" s="63">
        <v>44286</v>
      </c>
      <c r="AG18" s="60" t="s">
        <v>3</v>
      </c>
    </row>
    <row r="19" spans="1:33">
      <c r="A19" s="5" t="s">
        <v>27</v>
      </c>
      <c r="B19" s="9">
        <v>1864085</v>
      </c>
      <c r="C19" s="9">
        <v>2496105</v>
      </c>
      <c r="D19" s="9">
        <v>2979648</v>
      </c>
      <c r="E19" s="9">
        <v>3234819</v>
      </c>
      <c r="F19" s="9">
        <v>74677</v>
      </c>
      <c r="G19" s="9">
        <v>3888758</v>
      </c>
      <c r="H19" s="9">
        <v>4782281</v>
      </c>
      <c r="I19" s="9">
        <v>2367409</v>
      </c>
      <c r="J19" s="9">
        <v>3443414</v>
      </c>
      <c r="K19" s="9">
        <v>5403494</v>
      </c>
      <c r="L19" s="9">
        <v>2820132</v>
      </c>
      <c r="M19" s="9">
        <v>48494</v>
      </c>
      <c r="N19" s="9">
        <v>2717929</v>
      </c>
      <c r="O19" s="9">
        <v>2919246</v>
      </c>
      <c r="P19" s="9">
        <v>2682269</v>
      </c>
      <c r="Q19" s="9">
        <v>2767865</v>
      </c>
      <c r="R19" s="9">
        <v>3602233</v>
      </c>
      <c r="S19" s="9">
        <v>7559064</v>
      </c>
      <c r="T19" s="9">
        <v>87777</v>
      </c>
      <c r="U19" s="9">
        <v>7125157</v>
      </c>
      <c r="V19" s="9">
        <v>1837036</v>
      </c>
      <c r="W19" s="9">
        <v>1913989</v>
      </c>
      <c r="X19" s="9">
        <v>2199324</v>
      </c>
      <c r="Y19" s="9"/>
      <c r="Z19" s="9"/>
      <c r="AA19" s="9"/>
      <c r="AB19" s="9"/>
      <c r="AC19" s="9"/>
      <c r="AD19" s="9"/>
      <c r="AE19" s="9"/>
      <c r="AF19" s="9"/>
      <c r="AG19" s="9">
        <f>SUM(B19:AF19)</f>
        <v>68815205</v>
      </c>
    </row>
    <row r="20" spans="1:33">
      <c r="A20" s="5" t="s">
        <v>137</v>
      </c>
      <c r="B20" s="9">
        <v>3441009</v>
      </c>
      <c r="C20" s="9">
        <v>3570818</v>
      </c>
      <c r="D20" s="9">
        <v>4414958</v>
      </c>
      <c r="E20" s="9">
        <v>5293503</v>
      </c>
      <c r="F20" s="9">
        <v>30879</v>
      </c>
      <c r="G20" s="9">
        <v>5608419</v>
      </c>
      <c r="H20" s="9">
        <v>7368531</v>
      </c>
      <c r="I20" s="9">
        <v>3402971</v>
      </c>
      <c r="J20" s="9">
        <v>4779486</v>
      </c>
      <c r="K20" s="9">
        <v>7751289</v>
      </c>
      <c r="L20" s="9">
        <v>3775918</v>
      </c>
      <c r="M20" s="9">
        <v>25123</v>
      </c>
      <c r="N20" s="9">
        <v>4050995</v>
      </c>
      <c r="O20" s="9">
        <v>5121702</v>
      </c>
      <c r="P20" s="9">
        <v>4311456</v>
      </c>
      <c r="Q20" s="9">
        <v>4530789</v>
      </c>
      <c r="R20" s="9">
        <v>4413375</v>
      </c>
      <c r="S20" s="9">
        <v>12863536</v>
      </c>
      <c r="T20" s="9">
        <v>219958</v>
      </c>
      <c r="U20" s="9">
        <v>10562393</v>
      </c>
      <c r="V20" s="9">
        <v>3052681</v>
      </c>
      <c r="W20" s="9">
        <v>2988599</v>
      </c>
      <c r="X20" s="9">
        <v>3773634</v>
      </c>
      <c r="Y20" s="9"/>
      <c r="Z20" s="9"/>
      <c r="AA20" s="9"/>
      <c r="AB20" s="9"/>
      <c r="AC20" s="9"/>
      <c r="AD20" s="9"/>
      <c r="AE20" s="9"/>
      <c r="AF20" s="9"/>
      <c r="AG20" s="9">
        <f t="shared" ref="AG20:AG24" si="3">SUM(B20:AF20)</f>
        <v>105352022</v>
      </c>
    </row>
    <row r="21" spans="1:33">
      <c r="A21" s="5" t="s">
        <v>25</v>
      </c>
      <c r="B21" s="9">
        <v>7951315</v>
      </c>
      <c r="C21" s="9">
        <v>8932900</v>
      </c>
      <c r="D21" s="9">
        <v>11082003</v>
      </c>
      <c r="E21" s="9">
        <v>15219524</v>
      </c>
      <c r="F21" s="9">
        <v>90237</v>
      </c>
      <c r="G21" s="9">
        <v>11996033</v>
      </c>
      <c r="H21" s="9">
        <v>17640306</v>
      </c>
      <c r="I21" s="9">
        <v>10267881</v>
      </c>
      <c r="J21" s="9">
        <v>13635680</v>
      </c>
      <c r="K21" s="9">
        <v>24105995</v>
      </c>
      <c r="L21" s="9">
        <v>8915116</v>
      </c>
      <c r="M21" s="9">
        <v>87499</v>
      </c>
      <c r="N21" s="9">
        <v>9308601</v>
      </c>
      <c r="O21" s="9">
        <v>11132797</v>
      </c>
      <c r="P21" s="9">
        <v>10812138</v>
      </c>
      <c r="Q21" s="9">
        <v>11859027</v>
      </c>
      <c r="R21" s="9">
        <v>12423757</v>
      </c>
      <c r="S21" s="9">
        <v>30221327</v>
      </c>
      <c r="T21" s="9">
        <v>92070</v>
      </c>
      <c r="U21" s="9">
        <v>22763953</v>
      </c>
      <c r="V21" s="9">
        <v>7134828</v>
      </c>
      <c r="W21" s="9">
        <v>7931002</v>
      </c>
      <c r="X21" s="9">
        <v>10001495</v>
      </c>
      <c r="Y21" s="9"/>
      <c r="Z21" s="9"/>
      <c r="AA21" s="9"/>
      <c r="AB21" s="9"/>
      <c r="AC21" s="9"/>
      <c r="AD21" s="9"/>
      <c r="AE21" s="9"/>
      <c r="AF21" s="9"/>
      <c r="AG21" s="9">
        <f t="shared" si="3"/>
        <v>263605484</v>
      </c>
    </row>
    <row r="22" spans="1:33">
      <c r="A22" s="5" t="s">
        <v>138</v>
      </c>
      <c r="B22" s="9">
        <v>3403798</v>
      </c>
      <c r="C22" s="9">
        <v>3848272</v>
      </c>
      <c r="D22" s="9">
        <v>5302983</v>
      </c>
      <c r="E22" s="9">
        <v>6514711</v>
      </c>
      <c r="F22" s="9">
        <v>11880</v>
      </c>
      <c r="G22" s="9">
        <v>6087127</v>
      </c>
      <c r="H22" s="9">
        <v>7469568</v>
      </c>
      <c r="I22" s="9">
        <v>3956357</v>
      </c>
      <c r="J22" s="9">
        <v>5666690</v>
      </c>
      <c r="K22" s="9">
        <v>10550898</v>
      </c>
      <c r="L22" s="9">
        <v>4103399</v>
      </c>
      <c r="M22" s="9">
        <v>28932</v>
      </c>
      <c r="N22" s="9">
        <v>4470318</v>
      </c>
      <c r="O22" s="9">
        <v>4953388</v>
      </c>
      <c r="P22" s="9">
        <v>4738883</v>
      </c>
      <c r="Q22" s="9">
        <v>6154222</v>
      </c>
      <c r="R22" s="9">
        <v>3904247</v>
      </c>
      <c r="S22" s="9">
        <v>10751740</v>
      </c>
      <c r="T22" s="9">
        <v>36394</v>
      </c>
      <c r="U22" s="9">
        <v>10698794</v>
      </c>
      <c r="V22" s="9">
        <v>3486650</v>
      </c>
      <c r="W22" s="9">
        <v>3601088</v>
      </c>
      <c r="X22" s="9">
        <v>4161033</v>
      </c>
      <c r="Y22" s="9"/>
      <c r="Z22" s="9"/>
      <c r="AA22" s="9"/>
      <c r="AB22" s="9"/>
      <c r="AC22" s="9"/>
      <c r="AD22" s="9"/>
      <c r="AE22" s="9"/>
      <c r="AF22" s="9"/>
      <c r="AG22" s="9">
        <f t="shared" si="3"/>
        <v>113901372</v>
      </c>
    </row>
    <row r="23" spans="1:33">
      <c r="A23" s="5" t="s">
        <v>28</v>
      </c>
      <c r="B23" s="9">
        <v>2073500</v>
      </c>
      <c r="C23" s="9">
        <v>2363377</v>
      </c>
      <c r="D23" s="9">
        <v>2544494</v>
      </c>
      <c r="E23" s="9">
        <v>3531542</v>
      </c>
      <c r="F23" s="9">
        <v>107979</v>
      </c>
      <c r="G23" s="9">
        <v>3919823</v>
      </c>
      <c r="H23" s="9">
        <v>5411889</v>
      </c>
      <c r="I23" s="9">
        <v>2135953</v>
      </c>
      <c r="J23" s="9">
        <v>3115819</v>
      </c>
      <c r="K23" s="9">
        <v>5828475</v>
      </c>
      <c r="L23" s="9">
        <v>3122030</v>
      </c>
      <c r="M23" s="9">
        <v>164443</v>
      </c>
      <c r="N23" s="9">
        <v>2807321</v>
      </c>
      <c r="O23" s="9">
        <v>4715189</v>
      </c>
      <c r="P23" s="9">
        <v>5431701</v>
      </c>
      <c r="Q23" s="9">
        <v>2707480</v>
      </c>
      <c r="R23" s="9">
        <v>1858631</v>
      </c>
      <c r="S23" s="9">
        <v>5591784</v>
      </c>
      <c r="T23" s="9">
        <v>189976</v>
      </c>
      <c r="U23" s="9">
        <v>7196766</v>
      </c>
      <c r="V23" s="9">
        <v>2366244</v>
      </c>
      <c r="W23" s="9">
        <v>2454404</v>
      </c>
      <c r="X23" s="9">
        <v>2562455</v>
      </c>
      <c r="Y23" s="9"/>
      <c r="Z23" s="9"/>
      <c r="AA23" s="9"/>
      <c r="AB23" s="9"/>
      <c r="AC23" s="9"/>
      <c r="AD23" s="9"/>
      <c r="AE23" s="9"/>
      <c r="AF23" s="9"/>
      <c r="AG23" s="9">
        <f t="shared" si="3"/>
        <v>72201275</v>
      </c>
    </row>
    <row r="24" spans="1:33">
      <c r="A24" s="5" t="s">
        <v>139</v>
      </c>
      <c r="B24" s="9">
        <v>1825510</v>
      </c>
      <c r="C24" s="9">
        <v>2328164</v>
      </c>
      <c r="D24" s="9">
        <v>2886436</v>
      </c>
      <c r="E24" s="9">
        <v>3380121</v>
      </c>
      <c r="F24" s="9">
        <v>12080</v>
      </c>
      <c r="G24" s="9">
        <v>3922271</v>
      </c>
      <c r="H24" s="9">
        <v>5537367</v>
      </c>
      <c r="I24" s="9">
        <v>2342057</v>
      </c>
      <c r="J24" s="9">
        <v>3608322</v>
      </c>
      <c r="K24" s="9">
        <v>6434000</v>
      </c>
      <c r="L24" s="9">
        <v>2667157</v>
      </c>
      <c r="M24" s="9">
        <v>46895</v>
      </c>
      <c r="N24" s="9">
        <v>2689004</v>
      </c>
      <c r="O24" s="9">
        <v>3265216</v>
      </c>
      <c r="P24" s="9">
        <v>2967996</v>
      </c>
      <c r="Q24" s="9">
        <v>3356780</v>
      </c>
      <c r="R24" s="9">
        <v>3755007</v>
      </c>
      <c r="S24" s="9">
        <v>7917850</v>
      </c>
      <c r="T24" s="9">
        <v>18663</v>
      </c>
      <c r="U24" s="9">
        <v>6796667</v>
      </c>
      <c r="V24" s="9">
        <v>2263341</v>
      </c>
      <c r="W24" s="9">
        <v>2376179</v>
      </c>
      <c r="X24" s="9">
        <v>2665184</v>
      </c>
      <c r="Y24" s="9"/>
      <c r="Z24" s="9"/>
      <c r="AA24" s="9"/>
      <c r="AB24" s="9"/>
      <c r="AC24" s="9"/>
      <c r="AD24" s="9"/>
      <c r="AE24" s="9"/>
      <c r="AF24" s="9"/>
      <c r="AG24" s="9">
        <f t="shared" si="3"/>
        <v>73062267</v>
      </c>
    </row>
    <row r="25" spans="1:33">
      <c r="A25" s="15" t="s">
        <v>29</v>
      </c>
      <c r="B25" s="9">
        <f>SUM(B19:B24)</f>
        <v>20559217</v>
      </c>
      <c r="C25" s="9">
        <f t="shared" ref="C25:AF25" si="4">SUM(C19:C24)</f>
        <v>23539636</v>
      </c>
      <c r="D25" s="9">
        <f t="shared" si="4"/>
        <v>29210522</v>
      </c>
      <c r="E25" s="9">
        <f t="shared" si="4"/>
        <v>37174220</v>
      </c>
      <c r="F25" s="9">
        <f t="shared" si="4"/>
        <v>327732</v>
      </c>
      <c r="G25" s="9">
        <f t="shared" si="4"/>
        <v>35422431</v>
      </c>
      <c r="H25" s="9">
        <f t="shared" si="4"/>
        <v>48209942</v>
      </c>
      <c r="I25" s="9">
        <f t="shared" si="4"/>
        <v>24472628</v>
      </c>
      <c r="J25" s="9">
        <f t="shared" si="4"/>
        <v>34249411</v>
      </c>
      <c r="K25" s="9">
        <f t="shared" si="4"/>
        <v>60074151</v>
      </c>
      <c r="L25" s="9">
        <f t="shared" si="4"/>
        <v>25403752</v>
      </c>
      <c r="M25" s="9">
        <f t="shared" si="4"/>
        <v>401386</v>
      </c>
      <c r="N25" s="9">
        <f t="shared" si="4"/>
        <v>26044168</v>
      </c>
      <c r="O25" s="9">
        <f t="shared" si="4"/>
        <v>32107538</v>
      </c>
      <c r="P25" s="9">
        <f t="shared" si="4"/>
        <v>30944443</v>
      </c>
      <c r="Q25" s="9">
        <f t="shared" si="4"/>
        <v>31376163</v>
      </c>
      <c r="R25" s="9">
        <f t="shared" si="4"/>
        <v>29957250</v>
      </c>
      <c r="S25" s="9">
        <f t="shared" si="4"/>
        <v>74905301</v>
      </c>
      <c r="T25" s="9">
        <f t="shared" si="4"/>
        <v>644838</v>
      </c>
      <c r="U25" s="9">
        <f t="shared" si="4"/>
        <v>65143730</v>
      </c>
      <c r="V25" s="9">
        <f t="shared" si="4"/>
        <v>20140780</v>
      </c>
      <c r="W25" s="9">
        <f t="shared" si="4"/>
        <v>21265261</v>
      </c>
      <c r="X25" s="9">
        <f t="shared" si="4"/>
        <v>25363125</v>
      </c>
      <c r="Y25" s="9">
        <f t="shared" si="4"/>
        <v>0</v>
      </c>
      <c r="Z25" s="9">
        <f t="shared" si="4"/>
        <v>0</v>
      </c>
      <c r="AA25" s="9">
        <f t="shared" si="4"/>
        <v>0</v>
      </c>
      <c r="AB25" s="9">
        <f t="shared" si="4"/>
        <v>0</v>
      </c>
      <c r="AC25" s="9">
        <f t="shared" si="4"/>
        <v>0</v>
      </c>
      <c r="AD25" s="9">
        <f t="shared" si="4"/>
        <v>0</v>
      </c>
      <c r="AE25" s="9">
        <f t="shared" si="4"/>
        <v>0</v>
      </c>
      <c r="AF25" s="9">
        <f t="shared" si="4"/>
        <v>0</v>
      </c>
      <c r="AG25" s="9">
        <f>SUM(AG19:AG24)</f>
        <v>696937625</v>
      </c>
    </row>
    <row r="27" spans="1:33">
      <c r="A27" s="35"/>
      <c r="B27" s="39"/>
      <c r="C27" s="36"/>
      <c r="D27" s="36"/>
      <c r="E27" s="36"/>
      <c r="F27" s="36"/>
      <c r="G27" s="36"/>
      <c r="H27" s="36"/>
      <c r="I27" s="36"/>
      <c r="J27" s="39"/>
      <c r="K27" s="36"/>
      <c r="L27" s="36"/>
      <c r="M27" s="36"/>
      <c r="N27" s="36"/>
      <c r="O27" s="36"/>
      <c r="P27" s="36"/>
      <c r="Q27" s="36"/>
      <c r="R27" s="36"/>
      <c r="S27" s="36"/>
      <c r="T27" s="39"/>
      <c r="U27" s="39"/>
      <c r="Y27" s="39"/>
    </row>
    <row r="28" spans="1:33">
      <c r="A28" s="35"/>
      <c r="B28" s="39"/>
      <c r="C28" s="36"/>
      <c r="D28" s="36"/>
      <c r="E28" s="36"/>
      <c r="F28" s="36"/>
      <c r="G28" s="36"/>
      <c r="H28" s="36"/>
      <c r="I28" s="36"/>
      <c r="J28" s="39"/>
      <c r="K28" s="36"/>
      <c r="L28" s="36"/>
      <c r="M28" s="36"/>
      <c r="N28" s="36"/>
      <c r="O28" s="36"/>
      <c r="P28" s="36"/>
      <c r="Q28" s="36"/>
      <c r="R28" s="36"/>
      <c r="S28" s="36"/>
      <c r="T28" s="39"/>
      <c r="U28" s="39"/>
      <c r="Y28" s="39"/>
    </row>
    <row r="29" spans="1:33">
      <c r="A29" s="35"/>
      <c r="B29" s="39"/>
      <c r="C29" s="36"/>
      <c r="D29" s="36"/>
      <c r="E29" s="36"/>
      <c r="F29" s="36"/>
      <c r="G29" s="36"/>
      <c r="H29" s="36"/>
      <c r="I29" s="36"/>
      <c r="J29" s="39"/>
      <c r="K29" s="36"/>
      <c r="L29" s="36"/>
      <c r="M29" s="36"/>
      <c r="N29" s="36"/>
      <c r="O29" s="36"/>
      <c r="P29" s="36"/>
      <c r="Q29" s="36"/>
      <c r="R29" s="36"/>
      <c r="S29" s="36"/>
      <c r="T29" s="39"/>
      <c r="U29" s="39"/>
      <c r="Y29" s="39"/>
      <c r="AG29" s="29"/>
    </row>
    <row r="30" spans="1:33">
      <c r="A30" s="35"/>
      <c r="B30" s="39"/>
      <c r="C30" s="36"/>
      <c r="D30" s="36"/>
      <c r="E30" s="36"/>
      <c r="F30" s="36"/>
      <c r="G30" s="36"/>
      <c r="H30" s="36"/>
      <c r="I30" s="36"/>
      <c r="J30" s="39"/>
      <c r="K30" s="36"/>
      <c r="L30" s="36"/>
      <c r="M30" s="36"/>
      <c r="N30" s="36"/>
      <c r="O30" s="36"/>
      <c r="P30" s="36"/>
      <c r="Q30" s="29"/>
      <c r="R30" s="36"/>
      <c r="S30" s="36"/>
      <c r="T30" s="39"/>
      <c r="U30" s="39"/>
      <c r="Y30" s="39"/>
      <c r="AG30" s="29"/>
    </row>
    <row r="31" spans="1:33">
      <c r="A31" s="35"/>
      <c r="B31" s="39"/>
      <c r="C31" s="36"/>
      <c r="D31" s="36"/>
      <c r="E31" s="36"/>
      <c r="F31" s="36"/>
      <c r="G31" s="36"/>
      <c r="H31" s="36"/>
      <c r="I31" s="36"/>
      <c r="J31" s="39"/>
      <c r="K31" s="36"/>
      <c r="L31" s="36"/>
      <c r="M31" s="36"/>
      <c r="N31" s="36"/>
      <c r="O31" s="36"/>
      <c r="P31" s="36"/>
      <c r="Q31" s="36"/>
      <c r="R31" s="36"/>
      <c r="S31" s="36"/>
      <c r="T31" s="39"/>
      <c r="U31" s="39"/>
      <c r="Y31" s="39"/>
      <c r="AG31" s="29"/>
    </row>
    <row r="32" spans="1:33">
      <c r="A32" s="35"/>
      <c r="B32" s="39"/>
      <c r="C32" s="36"/>
      <c r="D32" s="36"/>
      <c r="E32" s="36"/>
      <c r="F32" s="36"/>
      <c r="G32" s="36"/>
      <c r="H32" s="36"/>
      <c r="I32" s="36"/>
      <c r="J32" s="39"/>
      <c r="K32" s="36"/>
      <c r="L32" s="36"/>
      <c r="M32" s="36"/>
      <c r="N32" s="36"/>
      <c r="O32" s="36"/>
      <c r="P32" s="36"/>
      <c r="Q32" s="36"/>
      <c r="R32" s="36"/>
      <c r="S32" s="36"/>
      <c r="T32" s="39"/>
      <c r="U32" s="39"/>
      <c r="Y32" s="39"/>
    </row>
    <row r="33" spans="1:33">
      <c r="A33" s="129" t="s">
        <v>67</v>
      </c>
      <c r="B33" s="130"/>
      <c r="C33" s="130"/>
      <c r="D33" s="130"/>
      <c r="E33" s="130"/>
      <c r="F33" s="130"/>
      <c r="G33" s="130"/>
      <c r="H33" s="130"/>
      <c r="I33" s="130"/>
      <c r="J33" s="130"/>
      <c r="K33" s="130"/>
      <c r="L33" s="130"/>
      <c r="M33" s="130"/>
      <c r="N33" s="130"/>
      <c r="O33" s="130"/>
      <c r="P33" s="130"/>
      <c r="Q33" s="130"/>
      <c r="R33" s="130"/>
      <c r="S33" s="130"/>
      <c r="T33" s="130"/>
      <c r="U33" s="130"/>
      <c r="V33" s="130"/>
      <c r="W33" s="130"/>
      <c r="X33" s="130"/>
      <c r="Y33" s="130"/>
      <c r="Z33" s="130"/>
      <c r="AA33" s="130"/>
      <c r="AB33" s="130"/>
      <c r="AC33" s="130"/>
      <c r="AD33" s="130"/>
      <c r="AE33" s="130"/>
      <c r="AF33" s="130"/>
      <c r="AG33" s="131"/>
    </row>
    <row r="34" spans="1:33">
      <c r="A34" s="3" t="s">
        <v>2</v>
      </c>
      <c r="B34" s="63">
        <v>44256</v>
      </c>
      <c r="C34" s="63">
        <v>44257</v>
      </c>
      <c r="D34" s="63">
        <v>44258</v>
      </c>
      <c r="E34" s="63">
        <v>44259</v>
      </c>
      <c r="F34" s="63">
        <v>44260</v>
      </c>
      <c r="G34" s="63">
        <v>44261</v>
      </c>
      <c r="H34" s="63">
        <v>44262</v>
      </c>
      <c r="I34" s="63">
        <v>44263</v>
      </c>
      <c r="J34" s="63">
        <v>44264</v>
      </c>
      <c r="K34" s="63">
        <v>44265</v>
      </c>
      <c r="L34" s="63">
        <v>44266</v>
      </c>
      <c r="M34" s="63">
        <v>44267</v>
      </c>
      <c r="N34" s="63">
        <v>44268</v>
      </c>
      <c r="O34" s="63">
        <v>44269</v>
      </c>
      <c r="P34" s="63">
        <v>44270</v>
      </c>
      <c r="Q34" s="63">
        <v>44271</v>
      </c>
      <c r="R34" s="63">
        <v>44272</v>
      </c>
      <c r="S34" s="63">
        <v>44273</v>
      </c>
      <c r="T34" s="63">
        <v>44274</v>
      </c>
      <c r="U34" s="63">
        <v>44275</v>
      </c>
      <c r="V34" s="63">
        <v>44276</v>
      </c>
      <c r="W34" s="63">
        <v>44277</v>
      </c>
      <c r="X34" s="63">
        <v>44278</v>
      </c>
      <c r="Y34" s="63">
        <v>44279</v>
      </c>
      <c r="Z34" s="63">
        <v>44280</v>
      </c>
      <c r="AA34" s="63">
        <v>44281</v>
      </c>
      <c r="AB34" s="63">
        <v>44282</v>
      </c>
      <c r="AC34" s="63">
        <v>44283</v>
      </c>
      <c r="AD34" s="63">
        <v>44284</v>
      </c>
      <c r="AE34" s="63">
        <v>44285</v>
      </c>
      <c r="AF34" s="63">
        <v>44286</v>
      </c>
      <c r="AG34" s="60" t="s">
        <v>3</v>
      </c>
    </row>
    <row r="35" spans="1:33">
      <c r="A35" s="5" t="s">
        <v>27</v>
      </c>
      <c r="B35" s="9">
        <v>2108585</v>
      </c>
      <c r="C35" s="9">
        <v>2604105</v>
      </c>
      <c r="D35" s="9">
        <v>3294648</v>
      </c>
      <c r="E35" s="9">
        <v>3434819</v>
      </c>
      <c r="F35" s="9">
        <v>74677</v>
      </c>
      <c r="G35" s="9">
        <v>3888758</v>
      </c>
      <c r="H35" s="9">
        <v>5202281</v>
      </c>
      <c r="I35" s="9">
        <v>2966409</v>
      </c>
      <c r="J35" s="9">
        <v>3615414</v>
      </c>
      <c r="K35" s="9">
        <v>6205694</v>
      </c>
      <c r="L35" s="9">
        <v>3529132</v>
      </c>
      <c r="M35" s="9">
        <v>48494</v>
      </c>
      <c r="N35" s="9">
        <v>2717929</v>
      </c>
      <c r="O35" s="9">
        <v>3117246</v>
      </c>
      <c r="P35" s="9">
        <v>2954769</v>
      </c>
      <c r="Q35" s="9">
        <v>2821865</v>
      </c>
      <c r="R35" s="9">
        <v>3602233</v>
      </c>
      <c r="S35" s="9">
        <v>8731564</v>
      </c>
      <c r="T35" s="9">
        <v>87777</v>
      </c>
      <c r="U35" s="9">
        <v>7125157</v>
      </c>
      <c r="V35" s="9">
        <v>1850536</v>
      </c>
      <c r="W35" s="9">
        <v>2298989</v>
      </c>
      <c r="X35" s="9">
        <v>2479824</v>
      </c>
      <c r="Y35" s="9"/>
      <c r="Z35" s="9"/>
      <c r="AA35" s="9"/>
      <c r="AB35" s="9"/>
      <c r="AC35" s="9"/>
      <c r="AD35" s="9"/>
      <c r="AE35" s="9"/>
      <c r="AF35" s="9"/>
      <c r="AG35" s="9">
        <f>SUM(B35:AF35)</f>
        <v>74760905</v>
      </c>
    </row>
    <row r="36" spans="1:33">
      <c r="A36" s="5" t="s">
        <v>137</v>
      </c>
      <c r="B36" s="9">
        <v>3666009</v>
      </c>
      <c r="C36" s="9">
        <v>3975818</v>
      </c>
      <c r="D36" s="9">
        <v>4509958</v>
      </c>
      <c r="E36" s="9">
        <v>5766003</v>
      </c>
      <c r="F36" s="9">
        <v>30879</v>
      </c>
      <c r="G36" s="9">
        <v>5608419</v>
      </c>
      <c r="H36" s="9">
        <v>7971031</v>
      </c>
      <c r="I36" s="9">
        <v>4370471</v>
      </c>
      <c r="J36" s="9">
        <v>4869486</v>
      </c>
      <c r="K36" s="9">
        <v>9443789</v>
      </c>
      <c r="L36" s="9">
        <v>3775918</v>
      </c>
      <c r="M36" s="9">
        <v>25123</v>
      </c>
      <c r="N36" s="9">
        <v>4050995</v>
      </c>
      <c r="O36" s="9">
        <v>5529202</v>
      </c>
      <c r="P36" s="9">
        <v>4423956</v>
      </c>
      <c r="Q36" s="9">
        <v>4900789</v>
      </c>
      <c r="R36" s="9">
        <v>4413375</v>
      </c>
      <c r="S36" s="9">
        <v>14536036</v>
      </c>
      <c r="T36" s="9">
        <v>219958</v>
      </c>
      <c r="U36" s="9">
        <v>10562393</v>
      </c>
      <c r="V36" s="9">
        <v>3252681</v>
      </c>
      <c r="W36" s="9">
        <v>2988599</v>
      </c>
      <c r="X36" s="9">
        <v>3998634</v>
      </c>
      <c r="Y36" s="9"/>
      <c r="Z36" s="9"/>
      <c r="AA36" s="9"/>
      <c r="AB36" s="9"/>
      <c r="AC36" s="9"/>
      <c r="AD36" s="9"/>
      <c r="AE36" s="9"/>
      <c r="AF36" s="9"/>
      <c r="AG36" s="9">
        <f t="shared" ref="AG36:AG40" si="5">SUM(B36:AF36)</f>
        <v>112889522</v>
      </c>
    </row>
    <row r="37" spans="1:33">
      <c r="A37" s="5" t="s">
        <v>25</v>
      </c>
      <c r="B37" s="9">
        <v>9581315</v>
      </c>
      <c r="C37" s="9">
        <v>8932900</v>
      </c>
      <c r="D37" s="9">
        <v>11504503</v>
      </c>
      <c r="E37" s="9">
        <v>15514524</v>
      </c>
      <c r="F37" s="9">
        <v>90237</v>
      </c>
      <c r="G37" s="9">
        <v>11996033</v>
      </c>
      <c r="H37" s="9">
        <v>19819706</v>
      </c>
      <c r="I37" s="9">
        <v>10782881</v>
      </c>
      <c r="J37" s="9">
        <v>16105680</v>
      </c>
      <c r="K37" s="9">
        <v>28476995</v>
      </c>
      <c r="L37" s="9">
        <v>9168816</v>
      </c>
      <c r="M37" s="9">
        <v>87499</v>
      </c>
      <c r="N37" s="9">
        <v>9308601</v>
      </c>
      <c r="O37" s="9">
        <v>11894797</v>
      </c>
      <c r="P37" s="9">
        <v>11521038</v>
      </c>
      <c r="Q37" s="9">
        <v>13997127</v>
      </c>
      <c r="R37" s="9">
        <v>12423757</v>
      </c>
      <c r="S37" s="9">
        <v>32479327</v>
      </c>
      <c r="T37" s="9">
        <v>92070</v>
      </c>
      <c r="U37" s="9">
        <v>23266453</v>
      </c>
      <c r="V37" s="9">
        <v>8286328</v>
      </c>
      <c r="W37" s="9">
        <v>8111002</v>
      </c>
      <c r="X37" s="9">
        <v>11096495</v>
      </c>
      <c r="Y37" s="9"/>
      <c r="Z37" s="9"/>
      <c r="AA37" s="9"/>
      <c r="AB37" s="9"/>
      <c r="AC37" s="9"/>
      <c r="AD37" s="9"/>
      <c r="AE37" s="9"/>
      <c r="AF37" s="9"/>
      <c r="AG37" s="9">
        <f t="shared" si="5"/>
        <v>284538084</v>
      </c>
    </row>
    <row r="38" spans="1:33">
      <c r="A38" s="5" t="s">
        <v>138</v>
      </c>
      <c r="B38" s="9">
        <v>4237798</v>
      </c>
      <c r="C38" s="9">
        <v>4028272</v>
      </c>
      <c r="D38" s="9">
        <v>6502983</v>
      </c>
      <c r="E38" s="9">
        <v>7318711</v>
      </c>
      <c r="F38" s="9">
        <v>11880</v>
      </c>
      <c r="G38" s="9">
        <v>6087127</v>
      </c>
      <c r="H38" s="9">
        <v>8402068</v>
      </c>
      <c r="I38" s="9">
        <v>4801357</v>
      </c>
      <c r="J38" s="9">
        <v>7421490</v>
      </c>
      <c r="K38" s="9">
        <v>11872898</v>
      </c>
      <c r="L38" s="9">
        <v>4525899</v>
      </c>
      <c r="M38" s="9">
        <v>28932</v>
      </c>
      <c r="N38" s="9">
        <v>4470318</v>
      </c>
      <c r="O38" s="9">
        <v>7348388</v>
      </c>
      <c r="P38" s="9">
        <v>5188883</v>
      </c>
      <c r="Q38" s="9">
        <v>8837122</v>
      </c>
      <c r="R38" s="9">
        <v>3904247</v>
      </c>
      <c r="S38" s="9">
        <v>12210740</v>
      </c>
      <c r="T38" s="9">
        <v>36394</v>
      </c>
      <c r="U38" s="9">
        <v>10698794</v>
      </c>
      <c r="V38" s="9">
        <v>4756650</v>
      </c>
      <c r="W38" s="9">
        <v>4583588</v>
      </c>
      <c r="X38" s="9">
        <v>4161033</v>
      </c>
      <c r="Y38" s="9"/>
      <c r="Z38" s="9"/>
      <c r="AA38" s="9"/>
      <c r="AB38" s="9"/>
      <c r="AC38" s="9"/>
      <c r="AD38" s="9"/>
      <c r="AE38" s="9"/>
      <c r="AF38" s="9"/>
      <c r="AG38" s="9">
        <f t="shared" si="5"/>
        <v>131435572</v>
      </c>
    </row>
    <row r="39" spans="1:33">
      <c r="A39" s="5" t="s">
        <v>28</v>
      </c>
      <c r="B39" s="9">
        <v>2740500</v>
      </c>
      <c r="C39" s="9">
        <v>2952377</v>
      </c>
      <c r="D39" s="9">
        <v>2945994</v>
      </c>
      <c r="E39" s="9">
        <v>4411042</v>
      </c>
      <c r="F39" s="9">
        <v>107979</v>
      </c>
      <c r="G39" s="9">
        <v>3919823</v>
      </c>
      <c r="H39" s="9">
        <v>6150389</v>
      </c>
      <c r="I39" s="9">
        <v>3078453</v>
      </c>
      <c r="J39" s="9">
        <v>3468319</v>
      </c>
      <c r="K39" s="9">
        <v>8319475</v>
      </c>
      <c r="L39" s="9">
        <v>3181030</v>
      </c>
      <c r="M39" s="9">
        <v>164443</v>
      </c>
      <c r="N39" s="9">
        <v>2807321</v>
      </c>
      <c r="O39" s="9">
        <v>5470189</v>
      </c>
      <c r="P39" s="9">
        <v>5663201</v>
      </c>
      <c r="Q39" s="9">
        <v>2962480</v>
      </c>
      <c r="R39" s="9">
        <v>1858631</v>
      </c>
      <c r="S39" s="9">
        <v>8758284</v>
      </c>
      <c r="T39" s="9">
        <v>189976</v>
      </c>
      <c r="U39" s="9">
        <v>8851266</v>
      </c>
      <c r="V39" s="9">
        <v>2566244</v>
      </c>
      <c r="W39" s="9">
        <v>3071904</v>
      </c>
      <c r="X39" s="9">
        <v>2607455</v>
      </c>
      <c r="Y39" s="9"/>
      <c r="Z39" s="9"/>
      <c r="AA39" s="9"/>
      <c r="AB39" s="9"/>
      <c r="AC39" s="9"/>
      <c r="AD39" s="9"/>
      <c r="AE39" s="9"/>
      <c r="AF39" s="9"/>
      <c r="AG39" s="9">
        <f t="shared" si="5"/>
        <v>86246775</v>
      </c>
    </row>
    <row r="40" spans="1:33">
      <c r="A40" s="5" t="s">
        <v>139</v>
      </c>
      <c r="B40" s="9">
        <v>2250760</v>
      </c>
      <c r="C40" s="9">
        <v>2378164</v>
      </c>
      <c r="D40" s="9">
        <v>3215936</v>
      </c>
      <c r="E40" s="9">
        <v>3566621</v>
      </c>
      <c r="F40" s="9">
        <v>12080</v>
      </c>
      <c r="G40" s="9">
        <v>3937121</v>
      </c>
      <c r="H40" s="9">
        <v>6692367</v>
      </c>
      <c r="I40" s="9">
        <v>2522057</v>
      </c>
      <c r="J40" s="9">
        <v>4143572</v>
      </c>
      <c r="K40" s="9">
        <v>9547500</v>
      </c>
      <c r="L40" s="9">
        <v>3092157</v>
      </c>
      <c r="M40" s="9">
        <v>46895</v>
      </c>
      <c r="N40" s="9">
        <v>2689004</v>
      </c>
      <c r="O40" s="9">
        <v>3355216</v>
      </c>
      <c r="P40" s="9">
        <v>3744246</v>
      </c>
      <c r="Q40" s="9">
        <v>3822780</v>
      </c>
      <c r="R40" s="9">
        <v>3755007</v>
      </c>
      <c r="S40" s="9">
        <v>11548350</v>
      </c>
      <c r="T40" s="9">
        <v>18663</v>
      </c>
      <c r="U40" s="9">
        <v>6796667</v>
      </c>
      <c r="V40" s="9">
        <v>2632341</v>
      </c>
      <c r="W40" s="9">
        <v>2376179</v>
      </c>
      <c r="X40" s="9">
        <v>3002184</v>
      </c>
      <c r="Y40" s="9"/>
      <c r="Z40" s="9"/>
      <c r="AA40" s="9"/>
      <c r="AB40" s="9"/>
      <c r="AC40" s="9"/>
      <c r="AD40" s="9"/>
      <c r="AE40" s="9"/>
      <c r="AF40" s="9"/>
      <c r="AG40" s="9">
        <f t="shared" si="5"/>
        <v>85145867</v>
      </c>
    </row>
    <row r="41" spans="1:33">
      <c r="A41" s="15" t="s">
        <v>29</v>
      </c>
      <c r="B41" s="9">
        <f>SUM(B35:B40)</f>
        <v>24584967</v>
      </c>
      <c r="C41" s="9">
        <f t="shared" ref="C41:AF41" si="6">SUM(C35:C40)</f>
        <v>24871636</v>
      </c>
      <c r="D41" s="9">
        <f t="shared" si="6"/>
        <v>31974022</v>
      </c>
      <c r="E41" s="9">
        <f t="shared" si="6"/>
        <v>40011720</v>
      </c>
      <c r="F41" s="9">
        <f t="shared" si="6"/>
        <v>327732</v>
      </c>
      <c r="G41" s="9">
        <f t="shared" si="6"/>
        <v>35437281</v>
      </c>
      <c r="H41" s="9">
        <f t="shared" si="6"/>
        <v>54237842</v>
      </c>
      <c r="I41" s="9">
        <f t="shared" si="6"/>
        <v>28521628</v>
      </c>
      <c r="J41" s="9">
        <f t="shared" si="6"/>
        <v>39623961</v>
      </c>
      <c r="K41" s="9">
        <f t="shared" si="6"/>
        <v>73866351</v>
      </c>
      <c r="L41" s="9">
        <f t="shared" si="6"/>
        <v>27272952</v>
      </c>
      <c r="M41" s="9">
        <f t="shared" si="6"/>
        <v>401386</v>
      </c>
      <c r="N41" s="9">
        <f t="shared" si="6"/>
        <v>26044168</v>
      </c>
      <c r="O41" s="9">
        <f t="shared" si="6"/>
        <v>36715038</v>
      </c>
      <c r="P41" s="9">
        <f t="shared" si="6"/>
        <v>33496093</v>
      </c>
      <c r="Q41" s="9">
        <f t="shared" si="6"/>
        <v>37342163</v>
      </c>
      <c r="R41" s="9">
        <f t="shared" si="6"/>
        <v>29957250</v>
      </c>
      <c r="S41" s="9">
        <f t="shared" si="6"/>
        <v>88264301</v>
      </c>
      <c r="T41" s="9">
        <f t="shared" si="6"/>
        <v>644838</v>
      </c>
      <c r="U41" s="9">
        <f t="shared" si="6"/>
        <v>67300730</v>
      </c>
      <c r="V41" s="9">
        <f t="shared" si="6"/>
        <v>23344780</v>
      </c>
      <c r="W41" s="9">
        <f t="shared" si="6"/>
        <v>23430261</v>
      </c>
      <c r="X41" s="9">
        <f t="shared" si="6"/>
        <v>27345625</v>
      </c>
      <c r="Y41" s="9">
        <f t="shared" si="6"/>
        <v>0</v>
      </c>
      <c r="Z41" s="9">
        <f t="shared" si="6"/>
        <v>0</v>
      </c>
      <c r="AA41" s="9">
        <f t="shared" si="6"/>
        <v>0</v>
      </c>
      <c r="AB41" s="9">
        <f t="shared" si="6"/>
        <v>0</v>
      </c>
      <c r="AC41" s="9">
        <f t="shared" si="6"/>
        <v>0</v>
      </c>
      <c r="AD41" s="9">
        <f t="shared" si="6"/>
        <v>0</v>
      </c>
      <c r="AE41" s="9">
        <f t="shared" si="6"/>
        <v>0</v>
      </c>
      <c r="AF41" s="9">
        <f t="shared" si="6"/>
        <v>0</v>
      </c>
      <c r="AG41" s="9">
        <f>SUM(AG35:AG40)</f>
        <v>775016725</v>
      </c>
    </row>
    <row r="43" spans="1:33">
      <c r="A43" s="35"/>
      <c r="B43" s="36"/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29"/>
      <c r="U43" s="36"/>
      <c r="V43" s="36"/>
      <c r="W43" s="36"/>
      <c r="X43" s="36"/>
      <c r="Y43" s="36"/>
      <c r="Z43" s="36"/>
      <c r="AA43" s="36"/>
      <c r="AB43" s="36"/>
      <c r="AC43" s="36"/>
      <c r="AD43" s="36"/>
      <c r="AE43" s="36"/>
      <c r="AF43" s="36"/>
    </row>
    <row r="44" spans="1:33">
      <c r="A44" s="35"/>
      <c r="B44" s="36"/>
      <c r="C44" s="36"/>
      <c r="D44" s="36"/>
      <c r="E44" s="29"/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29"/>
      <c r="U44" s="36"/>
      <c r="V44" s="36"/>
      <c r="W44" s="36"/>
      <c r="X44" s="36"/>
      <c r="Y44" s="36"/>
      <c r="Z44" s="36"/>
      <c r="AA44" s="36"/>
      <c r="AB44" s="36"/>
      <c r="AC44" s="36"/>
      <c r="AD44" s="36"/>
      <c r="AE44" s="36"/>
      <c r="AF44" s="36"/>
    </row>
    <row r="45" spans="1:33">
      <c r="A45" s="35"/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  <c r="AC45" s="29"/>
      <c r="AD45" s="29"/>
      <c r="AE45" s="29"/>
      <c r="AF45" s="29"/>
    </row>
    <row r="46" spans="1:33">
      <c r="A46" s="35"/>
      <c r="B46" s="36"/>
      <c r="C46" s="36"/>
      <c r="D46" s="36"/>
      <c r="E46" s="36"/>
      <c r="F46" s="36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29"/>
      <c r="U46" s="36"/>
      <c r="V46" s="36"/>
      <c r="W46" s="36"/>
      <c r="X46" s="36"/>
      <c r="Y46" s="36"/>
      <c r="Z46" s="36"/>
      <c r="AA46" s="36"/>
      <c r="AB46" s="36"/>
      <c r="AC46" s="36"/>
      <c r="AD46" s="36"/>
      <c r="AE46" s="36"/>
      <c r="AF46" s="36"/>
    </row>
    <row r="47" spans="1:33">
      <c r="T47" s="29"/>
      <c r="U47" s="36"/>
    </row>
    <row r="48" spans="1:33">
      <c r="T48" s="29"/>
      <c r="U48" s="36"/>
    </row>
    <row r="49" spans="1:33">
      <c r="A49" s="129" t="s">
        <v>7</v>
      </c>
      <c r="B49" s="130"/>
      <c r="C49" s="130"/>
      <c r="D49" s="130"/>
      <c r="E49" s="130"/>
      <c r="F49" s="130"/>
      <c r="G49" s="130"/>
      <c r="H49" s="130"/>
      <c r="I49" s="130"/>
      <c r="J49" s="130"/>
      <c r="K49" s="130"/>
      <c r="L49" s="130"/>
      <c r="M49" s="130"/>
      <c r="N49" s="130"/>
      <c r="O49" s="130"/>
      <c r="P49" s="130"/>
      <c r="Q49" s="130"/>
      <c r="R49" s="130"/>
      <c r="S49" s="130"/>
      <c r="T49" s="130"/>
      <c r="U49" s="130"/>
      <c r="V49" s="130"/>
      <c r="W49" s="130"/>
      <c r="X49" s="130"/>
      <c r="Y49" s="130"/>
      <c r="Z49" s="130"/>
      <c r="AA49" s="130"/>
      <c r="AB49" s="130"/>
      <c r="AC49" s="130"/>
      <c r="AD49" s="130"/>
      <c r="AE49" s="130"/>
      <c r="AF49" s="130"/>
      <c r="AG49" s="131"/>
    </row>
    <row r="50" spans="1:33">
      <c r="A50" s="3" t="s">
        <v>2</v>
      </c>
      <c r="B50" s="63">
        <v>44256</v>
      </c>
      <c r="C50" s="63">
        <v>44257</v>
      </c>
      <c r="D50" s="63">
        <v>44258</v>
      </c>
      <c r="E50" s="63">
        <v>44259</v>
      </c>
      <c r="F50" s="63">
        <v>44260</v>
      </c>
      <c r="G50" s="63">
        <v>44261</v>
      </c>
      <c r="H50" s="63">
        <v>44262</v>
      </c>
      <c r="I50" s="63">
        <v>44263</v>
      </c>
      <c r="J50" s="63">
        <v>44264</v>
      </c>
      <c r="K50" s="63">
        <v>44265</v>
      </c>
      <c r="L50" s="63">
        <v>44266</v>
      </c>
      <c r="M50" s="63">
        <v>44267</v>
      </c>
      <c r="N50" s="63">
        <v>44268</v>
      </c>
      <c r="O50" s="63">
        <v>44269</v>
      </c>
      <c r="P50" s="63">
        <v>44270</v>
      </c>
      <c r="Q50" s="63">
        <v>44271</v>
      </c>
      <c r="R50" s="63">
        <v>44272</v>
      </c>
      <c r="S50" s="63">
        <v>44273</v>
      </c>
      <c r="T50" s="63">
        <v>44274</v>
      </c>
      <c r="U50" s="63">
        <v>44275</v>
      </c>
      <c r="V50" s="63">
        <v>44276</v>
      </c>
      <c r="W50" s="63">
        <v>44277</v>
      </c>
      <c r="X50" s="63">
        <v>44278</v>
      </c>
      <c r="Y50" s="63">
        <v>44279</v>
      </c>
      <c r="Z50" s="63">
        <v>44280</v>
      </c>
      <c r="AA50" s="63">
        <v>44281</v>
      </c>
      <c r="AB50" s="63">
        <v>44282</v>
      </c>
      <c r="AC50" s="63">
        <v>44283</v>
      </c>
      <c r="AD50" s="63">
        <v>44284</v>
      </c>
      <c r="AE50" s="63">
        <v>44285</v>
      </c>
      <c r="AF50" s="63">
        <v>44286</v>
      </c>
      <c r="AG50" s="60" t="s">
        <v>3</v>
      </c>
    </row>
    <row r="51" spans="1:33">
      <c r="A51" s="5" t="s">
        <v>27</v>
      </c>
      <c r="B51" s="9">
        <v>3376793</v>
      </c>
      <c r="C51" s="9">
        <v>3665270</v>
      </c>
      <c r="D51" s="9">
        <v>3629261</v>
      </c>
      <c r="E51" s="9">
        <v>3448911</v>
      </c>
      <c r="F51" s="9">
        <v>3166627</v>
      </c>
      <c r="G51" s="9">
        <v>3396293</v>
      </c>
      <c r="H51" s="9">
        <v>3490614</v>
      </c>
      <c r="I51" s="9">
        <v>4242146</v>
      </c>
      <c r="J51" s="9">
        <v>3887830</v>
      </c>
      <c r="K51" s="9">
        <v>3350874</v>
      </c>
      <c r="L51" s="9">
        <v>3508194</v>
      </c>
      <c r="M51" s="9">
        <v>3293703</v>
      </c>
      <c r="N51" s="9">
        <v>3313613</v>
      </c>
      <c r="O51" s="9">
        <v>3338577</v>
      </c>
      <c r="P51" s="9">
        <v>3392953</v>
      </c>
      <c r="Q51" s="9">
        <v>3638616</v>
      </c>
      <c r="R51" s="9">
        <v>3296624</v>
      </c>
      <c r="S51" s="9">
        <v>3615387</v>
      </c>
      <c r="T51" s="9">
        <v>3235209</v>
      </c>
      <c r="U51" s="9">
        <v>3404533</v>
      </c>
      <c r="V51" s="9">
        <v>3333555</v>
      </c>
      <c r="W51" s="9">
        <v>3493966</v>
      </c>
      <c r="X51" s="9">
        <v>3469487</v>
      </c>
      <c r="Y51" s="9"/>
      <c r="Z51" s="9"/>
      <c r="AA51" s="9"/>
      <c r="AB51" s="9"/>
      <c r="AC51" s="9"/>
      <c r="AD51" s="9"/>
      <c r="AE51" s="9"/>
      <c r="AF51" s="9"/>
      <c r="AG51" s="9">
        <f>SUM(B51:AF51)</f>
        <v>79989036</v>
      </c>
    </row>
    <row r="52" spans="1:33">
      <c r="A52" s="5" t="s">
        <v>137</v>
      </c>
      <c r="B52" s="9">
        <v>5110959</v>
      </c>
      <c r="C52" s="9">
        <v>5330638</v>
      </c>
      <c r="D52" s="9">
        <v>5397817</v>
      </c>
      <c r="E52" s="9">
        <v>5313943</v>
      </c>
      <c r="F52" s="9">
        <v>4818250</v>
      </c>
      <c r="G52" s="9">
        <v>5112850</v>
      </c>
      <c r="H52" s="9">
        <v>5262878</v>
      </c>
      <c r="I52" s="9">
        <v>5726955</v>
      </c>
      <c r="J52" s="9">
        <v>5838670</v>
      </c>
      <c r="K52" s="9">
        <v>5004622</v>
      </c>
      <c r="L52" s="9">
        <v>5292216</v>
      </c>
      <c r="M52" s="9">
        <v>4910289</v>
      </c>
      <c r="N52" s="9">
        <v>4895295</v>
      </c>
      <c r="O52" s="9">
        <v>5057455</v>
      </c>
      <c r="P52" s="9">
        <v>5182884</v>
      </c>
      <c r="Q52" s="9">
        <v>5364452</v>
      </c>
      <c r="R52" s="9">
        <v>4977587</v>
      </c>
      <c r="S52" s="9">
        <v>5328979</v>
      </c>
      <c r="T52" s="9">
        <v>4990586</v>
      </c>
      <c r="U52" s="9">
        <v>5056996</v>
      </c>
      <c r="V52" s="9">
        <v>5064232</v>
      </c>
      <c r="W52" s="9">
        <v>5341146</v>
      </c>
      <c r="X52" s="9">
        <v>5254785</v>
      </c>
      <c r="Y52" s="9"/>
      <c r="Z52" s="9"/>
      <c r="AA52" s="9"/>
      <c r="AB52" s="9"/>
      <c r="AC52" s="9"/>
      <c r="AD52" s="9"/>
      <c r="AE52" s="9"/>
      <c r="AF52" s="9"/>
      <c r="AG52" s="9">
        <f t="shared" ref="AG52:AG56" si="7">SUM(B52:AF52)</f>
        <v>119634484</v>
      </c>
    </row>
    <row r="53" spans="1:33">
      <c r="A53" s="5" t="s">
        <v>25</v>
      </c>
      <c r="B53" s="9">
        <v>12743328</v>
      </c>
      <c r="C53" s="9">
        <v>13366809</v>
      </c>
      <c r="D53" s="9">
        <v>13373530</v>
      </c>
      <c r="E53" s="9">
        <v>13206529</v>
      </c>
      <c r="F53" s="9">
        <v>11358529</v>
      </c>
      <c r="G53" s="9">
        <v>12909199</v>
      </c>
      <c r="H53" s="9">
        <v>13153906</v>
      </c>
      <c r="I53" s="9">
        <v>15175946</v>
      </c>
      <c r="J53" s="9">
        <v>14030493</v>
      </c>
      <c r="K53" s="9">
        <v>12522943</v>
      </c>
      <c r="L53" s="9">
        <v>13183255</v>
      </c>
      <c r="M53" s="9">
        <v>11549175</v>
      </c>
      <c r="N53" s="9">
        <v>12569412</v>
      </c>
      <c r="O53" s="9">
        <v>12711256</v>
      </c>
      <c r="P53" s="9">
        <v>12634985</v>
      </c>
      <c r="Q53" s="9">
        <v>13733810</v>
      </c>
      <c r="R53" s="9">
        <v>12503134</v>
      </c>
      <c r="S53" s="9">
        <v>13466029</v>
      </c>
      <c r="T53" s="9">
        <v>11351265</v>
      </c>
      <c r="U53" s="9">
        <v>12429695</v>
      </c>
      <c r="V53" s="9">
        <v>12471529</v>
      </c>
      <c r="W53" s="9">
        <v>13400506</v>
      </c>
      <c r="X53" s="9">
        <v>13098186</v>
      </c>
      <c r="Y53" s="9"/>
      <c r="Z53" s="9"/>
      <c r="AA53" s="9"/>
      <c r="AB53" s="9"/>
      <c r="AC53" s="9"/>
      <c r="AD53" s="9"/>
      <c r="AE53" s="9"/>
      <c r="AF53" s="9"/>
      <c r="AG53" s="9">
        <f t="shared" si="7"/>
        <v>296943449</v>
      </c>
    </row>
    <row r="54" spans="1:33">
      <c r="A54" s="5" t="s">
        <v>138</v>
      </c>
      <c r="B54" s="9">
        <v>5411187</v>
      </c>
      <c r="C54" s="9">
        <v>5651207</v>
      </c>
      <c r="D54" s="9">
        <v>5790816</v>
      </c>
      <c r="E54" s="9">
        <v>5675088</v>
      </c>
      <c r="F54" s="9">
        <v>4847657</v>
      </c>
      <c r="G54" s="9">
        <v>5571898</v>
      </c>
      <c r="H54" s="9">
        <v>5650564</v>
      </c>
      <c r="I54" s="9">
        <v>6033168</v>
      </c>
      <c r="J54" s="9">
        <v>5950683</v>
      </c>
      <c r="K54" s="9">
        <v>5329159</v>
      </c>
      <c r="L54" s="9">
        <v>5834152</v>
      </c>
      <c r="M54" s="9">
        <v>5095767</v>
      </c>
      <c r="N54" s="9">
        <v>5555526</v>
      </c>
      <c r="O54" s="9">
        <v>5706520</v>
      </c>
      <c r="P54" s="9">
        <v>5689379</v>
      </c>
      <c r="Q54" s="9">
        <v>5757513</v>
      </c>
      <c r="R54" s="9">
        <v>5347286</v>
      </c>
      <c r="S54" s="9">
        <v>5800860</v>
      </c>
      <c r="T54" s="9">
        <v>4940673</v>
      </c>
      <c r="U54" s="9">
        <v>5731684</v>
      </c>
      <c r="V54" s="9">
        <v>5577426</v>
      </c>
      <c r="W54" s="9">
        <v>5630579</v>
      </c>
      <c r="X54" s="9">
        <v>5681149</v>
      </c>
      <c r="Y54" s="9"/>
      <c r="Z54" s="9"/>
      <c r="AA54" s="9"/>
      <c r="AB54" s="9"/>
      <c r="AC54" s="9"/>
      <c r="AD54" s="9"/>
      <c r="AE54" s="9"/>
      <c r="AF54" s="9"/>
      <c r="AG54" s="9">
        <f t="shared" si="7"/>
        <v>128259941</v>
      </c>
    </row>
    <row r="55" spans="1:33">
      <c r="A55" s="5" t="s">
        <v>28</v>
      </c>
      <c r="B55" s="9">
        <v>3782274</v>
      </c>
      <c r="C55" s="9">
        <v>3960288</v>
      </c>
      <c r="D55" s="9">
        <v>3951008</v>
      </c>
      <c r="E55" s="9">
        <v>3969401</v>
      </c>
      <c r="F55" s="9">
        <v>3351003</v>
      </c>
      <c r="G55" s="9">
        <v>4011352</v>
      </c>
      <c r="H55" s="9">
        <v>3917190</v>
      </c>
      <c r="I55" s="9">
        <v>4267236</v>
      </c>
      <c r="J55" s="9">
        <v>4082903</v>
      </c>
      <c r="K55" s="9">
        <v>3759785</v>
      </c>
      <c r="L55" s="9">
        <v>3933455</v>
      </c>
      <c r="M55" s="9">
        <v>3512963</v>
      </c>
      <c r="N55" s="9">
        <v>3739742</v>
      </c>
      <c r="O55" s="9">
        <v>3786207</v>
      </c>
      <c r="P55" s="9">
        <v>3788315</v>
      </c>
      <c r="Q55" s="9">
        <v>3930660</v>
      </c>
      <c r="R55" s="9">
        <v>3627936</v>
      </c>
      <c r="S55" s="9">
        <v>3961751</v>
      </c>
      <c r="T55" s="9">
        <v>3417162</v>
      </c>
      <c r="U55" s="9">
        <v>3910982</v>
      </c>
      <c r="V55" s="9">
        <v>3772254</v>
      </c>
      <c r="W55" s="9">
        <v>3884397</v>
      </c>
      <c r="X55" s="9">
        <v>3768104</v>
      </c>
      <c r="Y55" s="9"/>
      <c r="Z55" s="9"/>
      <c r="AA55" s="9"/>
      <c r="AB55" s="9"/>
      <c r="AC55" s="9"/>
      <c r="AD55" s="9"/>
      <c r="AE55" s="9"/>
      <c r="AF55" s="9"/>
      <c r="AG55" s="9">
        <f t="shared" si="7"/>
        <v>88086368</v>
      </c>
    </row>
    <row r="56" spans="1:33">
      <c r="A56" s="5" t="s">
        <v>139</v>
      </c>
      <c r="B56" s="9">
        <v>3875145</v>
      </c>
      <c r="C56" s="9">
        <v>4108000</v>
      </c>
      <c r="D56" s="9">
        <v>4178030</v>
      </c>
      <c r="E56" s="9">
        <v>4237432</v>
      </c>
      <c r="F56" s="9">
        <v>3472533</v>
      </c>
      <c r="G56" s="9">
        <v>4102114</v>
      </c>
      <c r="H56" s="9">
        <v>3677917</v>
      </c>
      <c r="I56" s="9">
        <v>4388868</v>
      </c>
      <c r="J56" s="9">
        <v>4266004</v>
      </c>
      <c r="K56" s="9">
        <v>4061569</v>
      </c>
      <c r="L56" s="9">
        <v>4043872</v>
      </c>
      <c r="M56" s="9">
        <v>3546871</v>
      </c>
      <c r="N56" s="9">
        <v>3855577</v>
      </c>
      <c r="O56" s="9">
        <v>4129082</v>
      </c>
      <c r="P56" s="9">
        <v>4089930</v>
      </c>
      <c r="Q56" s="9">
        <v>3970913</v>
      </c>
      <c r="R56" s="9">
        <v>3719393</v>
      </c>
      <c r="S56" s="9">
        <v>4095415</v>
      </c>
      <c r="T56" s="9">
        <v>3513894</v>
      </c>
      <c r="U56" s="9">
        <v>3896790</v>
      </c>
      <c r="V56" s="9">
        <v>3905630</v>
      </c>
      <c r="W56" s="9">
        <v>3985078</v>
      </c>
      <c r="X56" s="9">
        <v>4022021</v>
      </c>
      <c r="Y56" s="9"/>
      <c r="Z56" s="9"/>
      <c r="AA56" s="9"/>
      <c r="AB56" s="9"/>
      <c r="AC56" s="9"/>
      <c r="AD56" s="9"/>
      <c r="AE56" s="9"/>
      <c r="AF56" s="9"/>
      <c r="AG56" s="9">
        <f t="shared" si="7"/>
        <v>91142078</v>
      </c>
    </row>
    <row r="57" spans="1:33">
      <c r="A57" s="15" t="s">
        <v>29</v>
      </c>
      <c r="B57" s="9">
        <f>SUM(B51:B56)</f>
        <v>34299686</v>
      </c>
      <c r="C57" s="9">
        <f t="shared" ref="C57:AF57" si="8">SUM(C51:C56)</f>
        <v>36082212</v>
      </c>
      <c r="D57" s="9">
        <f t="shared" si="8"/>
        <v>36320462</v>
      </c>
      <c r="E57" s="9">
        <f t="shared" si="8"/>
        <v>35851304</v>
      </c>
      <c r="F57" s="9">
        <f t="shared" si="8"/>
        <v>31014599</v>
      </c>
      <c r="G57" s="9">
        <f t="shared" si="8"/>
        <v>35103706</v>
      </c>
      <c r="H57" s="9">
        <f t="shared" si="8"/>
        <v>35153069</v>
      </c>
      <c r="I57" s="9">
        <f t="shared" si="8"/>
        <v>39834319</v>
      </c>
      <c r="J57" s="9">
        <f t="shared" si="8"/>
        <v>38056583</v>
      </c>
      <c r="K57" s="9">
        <f t="shared" si="8"/>
        <v>34028952</v>
      </c>
      <c r="L57" s="9">
        <f t="shared" si="8"/>
        <v>35795144</v>
      </c>
      <c r="M57" s="9">
        <f t="shared" si="8"/>
        <v>31908768</v>
      </c>
      <c r="N57" s="9">
        <f t="shared" si="8"/>
        <v>33929165</v>
      </c>
      <c r="O57" s="9">
        <f t="shared" si="8"/>
        <v>34729097</v>
      </c>
      <c r="P57" s="9">
        <f t="shared" si="8"/>
        <v>34778446</v>
      </c>
      <c r="Q57" s="9">
        <f t="shared" si="8"/>
        <v>36395964</v>
      </c>
      <c r="R57" s="9">
        <f t="shared" si="8"/>
        <v>33471960</v>
      </c>
      <c r="S57" s="9">
        <f t="shared" si="8"/>
        <v>36268421</v>
      </c>
      <c r="T57" s="9">
        <f t="shared" si="8"/>
        <v>31448789</v>
      </c>
      <c r="U57" s="9">
        <f t="shared" si="8"/>
        <v>34430680</v>
      </c>
      <c r="V57" s="9">
        <f t="shared" si="8"/>
        <v>34124626</v>
      </c>
      <c r="W57" s="9">
        <f t="shared" si="8"/>
        <v>35735672</v>
      </c>
      <c r="X57" s="9">
        <f t="shared" si="8"/>
        <v>35293732</v>
      </c>
      <c r="Y57" s="9">
        <f t="shared" si="8"/>
        <v>0</v>
      </c>
      <c r="Z57" s="9">
        <f t="shared" si="8"/>
        <v>0</v>
      </c>
      <c r="AA57" s="9">
        <f t="shared" si="8"/>
        <v>0</v>
      </c>
      <c r="AB57" s="9">
        <f t="shared" si="8"/>
        <v>0</v>
      </c>
      <c r="AC57" s="9">
        <f t="shared" si="8"/>
        <v>0</v>
      </c>
      <c r="AD57" s="9">
        <f t="shared" si="8"/>
        <v>0</v>
      </c>
      <c r="AE57" s="9">
        <f t="shared" si="8"/>
        <v>0</v>
      </c>
      <c r="AF57" s="9">
        <f t="shared" si="8"/>
        <v>0</v>
      </c>
      <c r="AG57" s="9">
        <f>SUM(AG51:AG56)</f>
        <v>804055356</v>
      </c>
    </row>
    <row r="62" spans="1:33">
      <c r="AA62" s="29"/>
    </row>
  </sheetData>
  <mergeCells count="3">
    <mergeCell ref="A49:AG49"/>
    <mergeCell ref="A33:AG33"/>
    <mergeCell ref="A1:AG1"/>
  </mergeCell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1:P85"/>
  <sheetViews>
    <sheetView topLeftCell="A61" workbookViewId="0">
      <selection activeCell="A65" sqref="A65:XFD65"/>
    </sheetView>
  </sheetViews>
  <sheetFormatPr defaultRowHeight="12.75"/>
  <cols>
    <col min="1" max="1" width="9.140625" style="2" customWidth="1"/>
    <col min="2" max="2" width="10.85546875" style="2" bestFit="1" customWidth="1"/>
    <col min="3" max="3" width="30.5703125" style="1" bestFit="1" customWidth="1"/>
    <col min="4" max="4" width="17" style="2" bestFit="1" customWidth="1"/>
    <col min="5" max="5" width="14.5703125" style="1" bestFit="1" customWidth="1"/>
    <col min="6" max="6" width="14.42578125" style="1" customWidth="1"/>
    <col min="7" max="7" width="11.7109375" style="17" bestFit="1" customWidth="1"/>
    <col min="8" max="8" width="13.7109375" style="1" customWidth="1"/>
    <col min="9" max="9" width="14.28515625" style="2" bestFit="1" customWidth="1"/>
    <col min="10" max="10" width="14.140625" style="1" customWidth="1"/>
    <col min="11" max="11" width="12.28515625" style="1" hidden="1" customWidth="1"/>
    <col min="12" max="12" width="16.28515625" style="1" customWidth="1"/>
    <col min="13" max="13" width="12.5703125" style="17" bestFit="1" customWidth="1"/>
    <col min="14" max="16384" width="9.140625" style="1"/>
  </cols>
  <sheetData>
    <row r="1" spans="1:16">
      <c r="A1" s="11" t="s">
        <v>31</v>
      </c>
    </row>
    <row r="2" spans="1:16" s="2" customFormat="1" ht="25.5">
      <c r="A2" s="3" t="s">
        <v>2</v>
      </c>
      <c r="B2" s="3" t="s">
        <v>0</v>
      </c>
      <c r="C2" s="3" t="s">
        <v>1</v>
      </c>
      <c r="D2" s="3" t="s">
        <v>4</v>
      </c>
      <c r="E2" s="3" t="s">
        <v>3</v>
      </c>
      <c r="F2" s="4" t="s">
        <v>328</v>
      </c>
      <c r="G2" s="3" t="s">
        <v>5</v>
      </c>
      <c r="H2" s="3" t="s">
        <v>8</v>
      </c>
      <c r="I2" s="3" t="s">
        <v>113</v>
      </c>
      <c r="J2" s="3" t="s">
        <v>65</v>
      </c>
      <c r="K2" s="3" t="s">
        <v>333</v>
      </c>
      <c r="L2" s="4" t="s">
        <v>325</v>
      </c>
      <c r="M2" s="3" t="s">
        <v>326</v>
      </c>
    </row>
    <row r="3" spans="1:16">
      <c r="A3" s="43" t="s">
        <v>27</v>
      </c>
      <c r="B3" s="43" t="s">
        <v>146</v>
      </c>
      <c r="C3" s="43" t="s">
        <v>148</v>
      </c>
      <c r="D3" s="32">
        <v>709872.67967756942</v>
      </c>
      <c r="E3" s="32">
        <v>519044</v>
      </c>
      <c r="F3" s="20">
        <f>E3/D3</f>
        <v>0.73117900555879189</v>
      </c>
      <c r="G3" s="14">
        <f ca="1">'At a Glance'!$T$8/'At a Glance'!$T$7</f>
        <v>0.74193548387096775</v>
      </c>
      <c r="H3" s="32">
        <f>D3-E3</f>
        <v>190828.67967756942</v>
      </c>
      <c r="I3" s="46">
        <f>(K3/28)*23</f>
        <v>487657.5</v>
      </c>
      <c r="J3" s="20">
        <f>(E3-I3)/I3</f>
        <v>6.4361770299851837E-2</v>
      </c>
      <c r="K3" s="71">
        <v>593670</v>
      </c>
      <c r="L3" s="32">
        <f ca="1">(E3/'At a Glance'!$T$8)*'At a Glance'!$T$7</f>
        <v>699581.04347826086</v>
      </c>
      <c r="M3" s="66">
        <f ca="1">L3/D3</f>
        <v>0.98550213792706731</v>
      </c>
      <c r="O3" s="33"/>
      <c r="P3" s="33"/>
    </row>
    <row r="4" spans="1:16">
      <c r="A4" s="43" t="s">
        <v>27</v>
      </c>
      <c r="B4" s="43" t="s">
        <v>323</v>
      </c>
      <c r="C4" s="43" t="s">
        <v>324</v>
      </c>
      <c r="D4" s="32">
        <v>1681617.1953527462</v>
      </c>
      <c r="E4" s="32">
        <v>1288327</v>
      </c>
      <c r="F4" s="20">
        <f>E4/D4</f>
        <v>0.76612382625509057</v>
      </c>
      <c r="G4" s="14">
        <f ca="1">'At a Glance'!$T$8/'At a Glance'!$T$7</f>
        <v>0.74193548387096775</v>
      </c>
      <c r="H4" s="32">
        <f t="shared" ref="H4:H75" si="0">D4-E4</f>
        <v>393290.19535274617</v>
      </c>
      <c r="I4" s="46">
        <f t="shared" ref="I4:I67" si="1">(K4/28)*23</f>
        <v>1171755.5357142857</v>
      </c>
      <c r="J4" s="20">
        <f t="shared" ref="J4:J76" si="2">(E4-I4)/I4</f>
        <v>9.9484457920357927E-2</v>
      </c>
      <c r="K4" s="71">
        <v>1426485</v>
      </c>
      <c r="L4" s="32">
        <f ca="1">(E4/'At a Glance'!$T$8)*'At a Glance'!$T$7</f>
        <v>1736440.7391304346</v>
      </c>
      <c r="M4" s="66">
        <f t="shared" ref="M4:M70" ca="1" si="3">L4/D4</f>
        <v>1.0326016788655568</v>
      </c>
      <c r="O4" s="33"/>
      <c r="P4" s="33"/>
    </row>
    <row r="5" spans="1:16">
      <c r="A5" s="43" t="s">
        <v>27</v>
      </c>
      <c r="B5" s="43" t="s">
        <v>32</v>
      </c>
      <c r="C5" s="43" t="s">
        <v>33</v>
      </c>
      <c r="D5" s="32">
        <v>628948.9026606126</v>
      </c>
      <c r="E5" s="32">
        <v>435632</v>
      </c>
      <c r="F5" s="20">
        <f t="shared" ref="F5:F78" si="4">E5/D5</f>
        <v>0.69263496312207029</v>
      </c>
      <c r="G5" s="14">
        <f ca="1">'At a Glance'!$T$8/'At a Glance'!$T$7</f>
        <v>0.74193548387096775</v>
      </c>
      <c r="H5" s="32">
        <f t="shared" si="0"/>
        <v>193316.9026606126</v>
      </c>
      <c r="I5" s="46">
        <f t="shared" si="1"/>
        <v>430468.82142857142</v>
      </c>
      <c r="J5" s="20">
        <f t="shared" si="2"/>
        <v>1.1994314836307644E-2</v>
      </c>
      <c r="K5" s="71">
        <v>524049</v>
      </c>
      <c r="L5" s="32">
        <f ca="1">(E5/'At a Glance'!$T$8)*'At a Glance'!$T$7</f>
        <v>587156.17391304346</v>
      </c>
      <c r="M5" s="66">
        <f t="shared" ca="1" si="3"/>
        <v>0.93355147203409472</v>
      </c>
      <c r="O5" s="33"/>
      <c r="P5" s="33"/>
    </row>
    <row r="6" spans="1:16">
      <c r="A6" s="43" t="s">
        <v>27</v>
      </c>
      <c r="B6" s="43" t="s">
        <v>34</v>
      </c>
      <c r="C6" s="43" t="s">
        <v>35</v>
      </c>
      <c r="D6" s="32">
        <v>2185544.3866454489</v>
      </c>
      <c r="E6" s="32">
        <v>1523559</v>
      </c>
      <c r="F6" s="20">
        <f t="shared" si="4"/>
        <v>0.69710732452269353</v>
      </c>
      <c r="G6" s="14">
        <f ca="1">'At a Glance'!$T$8/'At a Glance'!$T$7</f>
        <v>0.74193548387096775</v>
      </c>
      <c r="H6" s="32">
        <f t="shared" si="0"/>
        <v>661985.38664544886</v>
      </c>
      <c r="I6" s="46">
        <f t="shared" si="1"/>
        <v>1506707.8214285716</v>
      </c>
      <c r="J6" s="20">
        <f t="shared" si="2"/>
        <v>1.1184105061226211E-2</v>
      </c>
      <c r="K6" s="71">
        <v>1834253</v>
      </c>
      <c r="L6" s="32">
        <f ca="1">(E6/'At a Glance'!$T$8)*'At a Glance'!$T$7</f>
        <v>2053492.5652173916</v>
      </c>
      <c r="M6" s="66">
        <f t="shared" ca="1" si="3"/>
        <v>0.93957943740015226</v>
      </c>
      <c r="O6" s="33"/>
      <c r="P6" s="33"/>
    </row>
    <row r="7" spans="1:16">
      <c r="A7" s="43" t="s">
        <v>27</v>
      </c>
      <c r="B7" s="43" t="s">
        <v>110</v>
      </c>
      <c r="C7" s="43" t="s">
        <v>111</v>
      </c>
      <c r="D7" s="32">
        <v>832279.84509594226</v>
      </c>
      <c r="E7" s="32">
        <v>560497</v>
      </c>
      <c r="F7" s="20">
        <f t="shared" si="4"/>
        <v>0.67344776315637911</v>
      </c>
      <c r="G7" s="14">
        <f ca="1">'At a Glance'!$T$8/'At a Glance'!$T$7</f>
        <v>0.74193548387096775</v>
      </c>
      <c r="H7" s="32">
        <f t="shared" si="0"/>
        <v>271782.84509594226</v>
      </c>
      <c r="I7" s="46">
        <f t="shared" si="1"/>
        <v>571345.4642857142</v>
      </c>
      <c r="J7" s="20">
        <f t="shared" si="2"/>
        <v>-1.8987574005294251E-2</v>
      </c>
      <c r="K7" s="71">
        <v>695551</v>
      </c>
      <c r="L7" s="32">
        <f ca="1">(E7/'At a Glance'!$T$8)*'At a Glance'!$T$7</f>
        <v>755452.47826086963</v>
      </c>
      <c r="M7" s="66">
        <f t="shared" ca="1" si="3"/>
        <v>0.90769046338468495</v>
      </c>
      <c r="O7" s="33"/>
      <c r="P7" s="33"/>
    </row>
    <row r="8" spans="1:16">
      <c r="A8" s="43" t="s">
        <v>27</v>
      </c>
      <c r="B8" s="43" t="s">
        <v>156</v>
      </c>
      <c r="C8" s="43" t="s">
        <v>157</v>
      </c>
      <c r="D8" s="32">
        <v>903329.32888799405</v>
      </c>
      <c r="E8" s="32">
        <v>640435</v>
      </c>
      <c r="F8" s="20">
        <f t="shared" si="4"/>
        <v>0.70897177753364971</v>
      </c>
      <c r="G8" s="14">
        <f ca="1">'At a Glance'!$T$8/'At a Glance'!$T$7</f>
        <v>0.74193548387096775</v>
      </c>
      <c r="H8" s="32">
        <f t="shared" si="0"/>
        <v>262894.32888799405</v>
      </c>
      <c r="I8" s="46">
        <f t="shared" si="1"/>
        <v>621993.92857142864</v>
      </c>
      <c r="J8" s="20">
        <f t="shared" si="2"/>
        <v>2.9648314206098595E-2</v>
      </c>
      <c r="K8" s="71">
        <v>757210</v>
      </c>
      <c r="L8" s="32">
        <f ca="1">(E8/'At a Glance'!$T$8)*'At a Glance'!$T$7</f>
        <v>863195</v>
      </c>
      <c r="M8" s="66">
        <f t="shared" ca="1" si="3"/>
        <v>0.95557065667578878</v>
      </c>
      <c r="O8" s="33"/>
      <c r="P8" s="33"/>
    </row>
    <row r="9" spans="1:16">
      <c r="A9" s="43" t="s">
        <v>27</v>
      </c>
      <c r="B9" s="43" t="s">
        <v>162</v>
      </c>
      <c r="C9" s="43" t="s">
        <v>163</v>
      </c>
      <c r="D9" s="32">
        <v>3397422.2330437526</v>
      </c>
      <c r="E9" s="32">
        <v>2398360</v>
      </c>
      <c r="F9" s="20">
        <f t="shared" si="4"/>
        <v>0.70593521661018499</v>
      </c>
      <c r="G9" s="14">
        <f ca="1">'At a Glance'!$T$8/'At a Glance'!$T$7</f>
        <v>0.74193548387096775</v>
      </c>
      <c r="H9" s="32">
        <f t="shared" si="0"/>
        <v>999062.23304375261</v>
      </c>
      <c r="I9" s="46">
        <f t="shared" si="1"/>
        <v>2341200.3928571432</v>
      </c>
      <c r="J9" s="20">
        <f t="shared" si="2"/>
        <v>2.4414658103273524E-2</v>
      </c>
      <c r="K9" s="71">
        <v>2850157</v>
      </c>
      <c r="L9" s="32">
        <f ca="1">(E9/'At a Glance'!$T$8)*'At a Glance'!$T$7</f>
        <v>3232572.1739130435</v>
      </c>
      <c r="M9" s="66">
        <f t="shared" ca="1" si="3"/>
        <v>0.95147790064851023</v>
      </c>
      <c r="O9" s="33"/>
      <c r="P9" s="33"/>
    </row>
    <row r="10" spans="1:16">
      <c r="A10" s="43" t="s">
        <v>27</v>
      </c>
      <c r="B10" s="43" t="s">
        <v>226</v>
      </c>
      <c r="C10" s="43" t="s">
        <v>227</v>
      </c>
      <c r="D10" s="32">
        <v>2226527.826458781</v>
      </c>
      <c r="E10" s="32">
        <v>1391264</v>
      </c>
      <c r="F10" s="20">
        <f t="shared" si="4"/>
        <v>0.62485812369691307</v>
      </c>
      <c r="G10" s="14">
        <f ca="1">'At a Glance'!$T$8/'At a Glance'!$T$7</f>
        <v>0.74193548387096775</v>
      </c>
      <c r="H10" s="32">
        <f t="shared" si="0"/>
        <v>835263.82645878103</v>
      </c>
      <c r="I10" s="46">
        <f t="shared" si="1"/>
        <v>1562608.5</v>
      </c>
      <c r="J10" s="20">
        <f t="shared" si="2"/>
        <v>-0.10965286570500545</v>
      </c>
      <c r="K10" s="71">
        <v>1902306</v>
      </c>
      <c r="L10" s="32">
        <f ca="1">(E10/'At a Glance'!$T$8)*'At a Glance'!$T$7</f>
        <v>1875181.9130434783</v>
      </c>
      <c r="M10" s="66">
        <f t="shared" ca="1" si="3"/>
        <v>0.84220007976540456</v>
      </c>
      <c r="O10" s="33"/>
      <c r="P10" s="33"/>
    </row>
    <row r="11" spans="1:16">
      <c r="A11" s="43" t="s">
        <v>27</v>
      </c>
      <c r="B11" s="43" t="s">
        <v>173</v>
      </c>
      <c r="C11" s="43" t="s">
        <v>174</v>
      </c>
      <c r="D11" s="32">
        <v>1976972.0079014627</v>
      </c>
      <c r="E11" s="32">
        <v>1464179</v>
      </c>
      <c r="F11" s="20">
        <f t="shared" si="4"/>
        <v>0.74061696076021444</v>
      </c>
      <c r="G11" s="14">
        <f ca="1">'At a Glance'!$T$8/'At a Glance'!$T$7</f>
        <v>0.74193548387096775</v>
      </c>
      <c r="H11" s="32">
        <f t="shared" si="0"/>
        <v>512793.00790146273</v>
      </c>
      <c r="I11" s="46">
        <f t="shared" si="1"/>
        <v>1375499.3928571427</v>
      </c>
      <c r="J11" s="20">
        <f t="shared" si="2"/>
        <v>6.4470844264536434E-2</v>
      </c>
      <c r="K11" s="71">
        <v>1674521</v>
      </c>
      <c r="L11" s="32">
        <f ca="1">(E11/'At a Glance'!$T$8)*'At a Glance'!$T$7</f>
        <v>1973458.6521739131</v>
      </c>
      <c r="M11" s="66">
        <f t="shared" ca="1" si="3"/>
        <v>0.99822286015507167</v>
      </c>
      <c r="O11" s="33"/>
      <c r="P11" s="33"/>
    </row>
    <row r="12" spans="1:16">
      <c r="A12" s="43" t="s">
        <v>27</v>
      </c>
      <c r="B12" s="43" t="s">
        <v>36</v>
      </c>
      <c r="C12" s="43" t="s">
        <v>37</v>
      </c>
      <c r="D12" s="32">
        <v>1821329.988564586</v>
      </c>
      <c r="E12" s="32">
        <v>1252401</v>
      </c>
      <c r="F12" s="20">
        <f t="shared" si="4"/>
        <v>0.687629923112963</v>
      </c>
      <c r="G12" s="14">
        <f ca="1">'At a Glance'!$T$8/'At a Glance'!$T$7</f>
        <v>0.74193548387096775</v>
      </c>
      <c r="H12" s="32">
        <f t="shared" si="0"/>
        <v>568928.98856458603</v>
      </c>
      <c r="I12" s="46">
        <f t="shared" si="1"/>
        <v>1261298.6428571427</v>
      </c>
      <c r="J12" s="20">
        <f t="shared" si="2"/>
        <v>-7.0543506151623516E-3</v>
      </c>
      <c r="K12" s="71">
        <v>1535494</v>
      </c>
      <c r="L12" s="32">
        <f ca="1">(E12/'At a Glance'!$T$8)*'At a Glance'!$T$7</f>
        <v>1688018.7391304346</v>
      </c>
      <c r="M12" s="66">
        <f t="shared" ca="1" si="3"/>
        <v>0.92680554854355868</v>
      </c>
      <c r="O12" s="33"/>
      <c r="P12" s="33"/>
    </row>
    <row r="13" spans="1:16">
      <c r="A13" s="43" t="s">
        <v>27</v>
      </c>
      <c r="B13" s="43" t="s">
        <v>194</v>
      </c>
      <c r="C13" s="43" t="s">
        <v>195</v>
      </c>
      <c r="D13" s="32">
        <v>2106216.7417874872</v>
      </c>
      <c r="E13" s="32">
        <v>1355175</v>
      </c>
      <c r="F13" s="20">
        <f t="shared" si="4"/>
        <v>0.64341668789979367</v>
      </c>
      <c r="G13" s="14">
        <f ca="1">'At a Glance'!$T$8/'At a Glance'!$T$7</f>
        <v>0.74193548387096775</v>
      </c>
      <c r="H13" s="32">
        <f t="shared" si="0"/>
        <v>751041.74178748718</v>
      </c>
      <c r="I13" s="46">
        <f t="shared" si="1"/>
        <v>1450458.8571428573</v>
      </c>
      <c r="J13" s="20">
        <f t="shared" si="2"/>
        <v>-6.5692216413879748E-2</v>
      </c>
      <c r="K13" s="71">
        <v>1765776</v>
      </c>
      <c r="L13" s="32">
        <f ca="1">(E13/'At a Glance'!$T$8)*'At a Glance'!$T$7</f>
        <v>1826540.2173913042</v>
      </c>
      <c r="M13" s="66">
        <f t="shared" ca="1" si="3"/>
        <v>0.86721379673450449</v>
      </c>
      <c r="O13" s="33"/>
      <c r="P13" s="33"/>
    </row>
    <row r="14" spans="1:16">
      <c r="A14" s="43" t="s">
        <v>27</v>
      </c>
      <c r="B14" s="43" t="s">
        <v>38</v>
      </c>
      <c r="C14" s="43" t="s">
        <v>39</v>
      </c>
      <c r="D14" s="32">
        <v>1535017.4560349255</v>
      </c>
      <c r="E14" s="32">
        <v>1074635</v>
      </c>
      <c r="F14" s="20">
        <f t="shared" si="4"/>
        <v>0.70007998656632175</v>
      </c>
      <c r="G14" s="14">
        <f ca="1">'At a Glance'!$T$8/'At a Glance'!$T$7</f>
        <v>0.74193548387096775</v>
      </c>
      <c r="H14" s="32">
        <f t="shared" si="0"/>
        <v>460382.45603492553</v>
      </c>
      <c r="I14" s="46">
        <f t="shared" si="1"/>
        <v>1067464.5</v>
      </c>
      <c r="J14" s="20">
        <f t="shared" si="2"/>
        <v>6.7173194050012906E-3</v>
      </c>
      <c r="K14" s="71">
        <v>1299522</v>
      </c>
      <c r="L14" s="32">
        <f ca="1">(E14/'At a Glance'!$T$8)*'At a Glance'!$T$7</f>
        <v>1448421.0869565217</v>
      </c>
      <c r="M14" s="66">
        <f t="shared" ca="1" si="3"/>
        <v>0.94358606885025964</v>
      </c>
      <c r="O14" s="33"/>
      <c r="P14" s="33"/>
    </row>
    <row r="15" spans="1:16">
      <c r="A15" s="43" t="s">
        <v>27</v>
      </c>
      <c r="B15" s="43" t="s">
        <v>88</v>
      </c>
      <c r="C15" s="43" t="s">
        <v>117</v>
      </c>
      <c r="D15" s="32">
        <v>1311968.7881737421</v>
      </c>
      <c r="E15" s="32">
        <v>928511</v>
      </c>
      <c r="F15" s="20">
        <f t="shared" si="4"/>
        <v>0.70772339126488326</v>
      </c>
      <c r="G15" s="14">
        <f ca="1">'At a Glance'!$T$8/'At a Glance'!$T$7</f>
        <v>0.74193548387096775</v>
      </c>
      <c r="H15" s="32">
        <f t="shared" si="0"/>
        <v>383457.78817374213</v>
      </c>
      <c r="I15" s="46">
        <f t="shared" si="1"/>
        <v>912193.96428571432</v>
      </c>
      <c r="J15" s="20">
        <f t="shared" si="2"/>
        <v>1.7887682174111508E-2</v>
      </c>
      <c r="K15" s="71">
        <v>1110497</v>
      </c>
      <c r="L15" s="32">
        <f ca="1">(E15/'At a Glance'!$T$8)*'At a Glance'!$T$7</f>
        <v>1251471.3478260869</v>
      </c>
      <c r="M15" s="66">
        <f t="shared" ca="1" si="3"/>
        <v>0.95388804909614688</v>
      </c>
      <c r="O15" s="33"/>
      <c r="P15" s="33"/>
    </row>
    <row r="16" spans="1:16">
      <c r="A16" s="43" t="s">
        <v>137</v>
      </c>
      <c r="B16" s="43" t="s">
        <v>118</v>
      </c>
      <c r="C16" s="43" t="s">
        <v>119</v>
      </c>
      <c r="D16" s="32">
        <v>5567399.6840318311</v>
      </c>
      <c r="E16" s="32">
        <v>3981790</v>
      </c>
      <c r="F16" s="20">
        <f t="shared" si="4"/>
        <v>0.71519743973481797</v>
      </c>
      <c r="G16" s="14">
        <f ca="1">'At a Glance'!$T$8/'At a Glance'!$T$7</f>
        <v>0.74193548387096775</v>
      </c>
      <c r="H16" s="32">
        <f t="shared" si="0"/>
        <v>1585609.6840318311</v>
      </c>
      <c r="I16" s="46">
        <f t="shared" si="1"/>
        <v>3896327.3214285714</v>
      </c>
      <c r="J16" s="20">
        <f t="shared" si="2"/>
        <v>2.1934163000477618E-2</v>
      </c>
      <c r="K16" s="71">
        <v>4743355</v>
      </c>
      <c r="L16" s="32">
        <f ca="1">(E16/'At a Glance'!$T$8)*'At a Glance'!$T$7</f>
        <v>5366760.4347826084</v>
      </c>
      <c r="M16" s="66">
        <f t="shared" ca="1" si="3"/>
        <v>0.96396176659910238</v>
      </c>
      <c r="O16" s="33"/>
      <c r="P16" s="33"/>
    </row>
    <row r="17" spans="1:16">
      <c r="A17" s="43" t="s">
        <v>137</v>
      </c>
      <c r="B17" s="43" t="s">
        <v>120</v>
      </c>
      <c r="C17" s="43" t="s">
        <v>121</v>
      </c>
      <c r="D17" s="32">
        <v>1525484.5063101922</v>
      </c>
      <c r="E17" s="32">
        <v>1100871</v>
      </c>
      <c r="F17" s="20">
        <f t="shared" si="4"/>
        <v>0.72165334714723661</v>
      </c>
      <c r="G17" s="14">
        <f ca="1">'At a Glance'!$T$8/'At a Glance'!$T$7</f>
        <v>0.74193548387096775</v>
      </c>
      <c r="H17" s="32">
        <f t="shared" si="0"/>
        <v>424613.50631019217</v>
      </c>
      <c r="I17" s="46">
        <f t="shared" si="1"/>
        <v>1065150.5357142857</v>
      </c>
      <c r="J17" s="20">
        <f t="shared" si="2"/>
        <v>3.3535601859093392E-2</v>
      </c>
      <c r="K17" s="71">
        <v>1296705</v>
      </c>
      <c r="L17" s="32">
        <f ca="1">(E17/'At a Glance'!$T$8)*'At a Glance'!$T$7</f>
        <v>1483782.6521739131</v>
      </c>
      <c r="M17" s="66">
        <f t="shared" ca="1" si="3"/>
        <v>0.97266320702453635</v>
      </c>
      <c r="O17" s="33"/>
      <c r="P17" s="33"/>
    </row>
    <row r="18" spans="1:16">
      <c r="A18" s="43" t="s">
        <v>137</v>
      </c>
      <c r="B18" s="43" t="s">
        <v>122</v>
      </c>
      <c r="C18" s="43" t="s">
        <v>123</v>
      </c>
      <c r="D18" s="32">
        <v>3499653.2402374265</v>
      </c>
      <c r="E18" s="32">
        <v>2488493</v>
      </c>
      <c r="F18" s="20">
        <f t="shared" si="4"/>
        <v>0.71106844855039797</v>
      </c>
      <c r="G18" s="14">
        <f ca="1">'At a Glance'!$T$8/'At a Glance'!$T$7</f>
        <v>0.74193548387096775</v>
      </c>
      <c r="H18" s="32">
        <f t="shared" si="0"/>
        <v>1011160.2402374265</v>
      </c>
      <c r="I18" s="46">
        <f t="shared" si="1"/>
        <v>2446969.1785714286</v>
      </c>
      <c r="J18" s="20">
        <f t="shared" si="2"/>
        <v>1.6969490989998285E-2</v>
      </c>
      <c r="K18" s="71">
        <v>2978919</v>
      </c>
      <c r="L18" s="32">
        <f ca="1">(E18/'At a Glance'!$T$8)*'At a Glance'!$T$7</f>
        <v>3354055.7826086958</v>
      </c>
      <c r="M18" s="66">
        <f t="shared" ca="1" si="3"/>
        <v>0.95839660456792775</v>
      </c>
      <c r="O18" s="33"/>
      <c r="P18" s="33"/>
    </row>
    <row r="19" spans="1:16">
      <c r="A19" s="43" t="s">
        <v>137</v>
      </c>
      <c r="B19" s="43" t="s">
        <v>309</v>
      </c>
      <c r="C19" s="43" t="s">
        <v>310</v>
      </c>
      <c r="D19" s="32">
        <v>1858139.5301284543</v>
      </c>
      <c r="E19" s="32">
        <v>1399874</v>
      </c>
      <c r="F19" s="20">
        <f t="shared" si="4"/>
        <v>0.75337399441861386</v>
      </c>
      <c r="G19" s="14">
        <f ca="1">'At a Glance'!$T$8/'At a Glance'!$T$7</f>
        <v>0.74193548387096775</v>
      </c>
      <c r="H19" s="32">
        <f t="shared" si="0"/>
        <v>458265.53012845432</v>
      </c>
      <c r="I19" s="46">
        <f t="shared" si="1"/>
        <v>1295379.7142857143</v>
      </c>
      <c r="J19" s="20">
        <f t="shared" si="2"/>
        <v>8.0666915315950355E-2</v>
      </c>
      <c r="K19" s="71">
        <v>1576984</v>
      </c>
      <c r="L19" s="32">
        <f ca="1">(E19/'At a Glance'!$T$8)*'At a Glance'!$T$7</f>
        <v>1886786.6956521738</v>
      </c>
      <c r="M19" s="66">
        <f t="shared" ca="1" si="3"/>
        <v>1.0154171229120448</v>
      </c>
      <c r="O19" s="33"/>
      <c r="P19" s="33"/>
    </row>
    <row r="20" spans="1:16">
      <c r="A20" s="43" t="s">
        <v>137</v>
      </c>
      <c r="B20" s="43" t="s">
        <v>124</v>
      </c>
      <c r="C20" s="43" t="s">
        <v>149</v>
      </c>
      <c r="D20" s="32">
        <v>6118300.4627328571</v>
      </c>
      <c r="E20" s="32">
        <v>4330601</v>
      </c>
      <c r="F20" s="20">
        <f t="shared" si="4"/>
        <v>0.70781110316142493</v>
      </c>
      <c r="G20" s="14">
        <f ca="1">'At a Glance'!$T$8/'At a Glance'!$T$7</f>
        <v>0.74193548387096775</v>
      </c>
      <c r="H20" s="32">
        <f t="shared" si="0"/>
        <v>1787699.4627328571</v>
      </c>
      <c r="I20" s="46">
        <f t="shared" si="1"/>
        <v>4263918.25</v>
      </c>
      <c r="J20" s="20">
        <f t="shared" si="2"/>
        <v>1.5638843451091025E-2</v>
      </c>
      <c r="K20" s="71">
        <v>5190857</v>
      </c>
      <c r="L20" s="32">
        <f ca="1">(E20/'At a Glance'!$T$8)*'At a Glance'!$T$7</f>
        <v>5836897</v>
      </c>
      <c r="M20" s="66">
        <f t="shared" ca="1" si="3"/>
        <v>0.95400626947844225</v>
      </c>
      <c r="O20" s="33"/>
      <c r="P20" s="33"/>
    </row>
    <row r="21" spans="1:16">
      <c r="A21" s="43" t="s">
        <v>137</v>
      </c>
      <c r="B21" s="43" t="s">
        <v>187</v>
      </c>
      <c r="C21" s="43" t="s">
        <v>188</v>
      </c>
      <c r="D21" s="32">
        <v>1725914.6289399664</v>
      </c>
      <c r="E21" s="32">
        <v>1258974</v>
      </c>
      <c r="F21" s="20">
        <f t="shared" si="4"/>
        <v>0.72945322954545255</v>
      </c>
      <c r="G21" s="14">
        <f ca="1">'At a Glance'!$T$8/'At a Glance'!$T$7</f>
        <v>0.74193548387096775</v>
      </c>
      <c r="H21" s="32">
        <f t="shared" si="0"/>
        <v>466940.62893996644</v>
      </c>
      <c r="I21" s="46">
        <f t="shared" si="1"/>
        <v>1207810.5</v>
      </c>
      <c r="J21" s="20">
        <f t="shared" si="2"/>
        <v>4.2360535862206859E-2</v>
      </c>
      <c r="K21" s="71">
        <v>1470378</v>
      </c>
      <c r="L21" s="32">
        <f ca="1">(E21/'At a Glance'!$T$8)*'At a Glance'!$T$7</f>
        <v>1696878</v>
      </c>
      <c r="M21" s="66">
        <f t="shared" ca="1" si="3"/>
        <v>0.98317609199604483</v>
      </c>
      <c r="O21" s="33"/>
      <c r="P21" s="33"/>
    </row>
    <row r="22" spans="1:16">
      <c r="A22" s="43" t="s">
        <v>137</v>
      </c>
      <c r="B22" s="43" t="s">
        <v>224</v>
      </c>
      <c r="C22" s="43" t="s">
        <v>225</v>
      </c>
      <c r="D22" s="32">
        <v>2494680.2161584627</v>
      </c>
      <c r="E22" s="32">
        <v>1678245</v>
      </c>
      <c r="F22" s="20">
        <f t="shared" si="4"/>
        <v>0.67272951023130156</v>
      </c>
      <c r="G22" s="14">
        <f ca="1">'At a Glance'!$T$8/'At a Glance'!$T$7</f>
        <v>0.74193548387096775</v>
      </c>
      <c r="H22" s="32">
        <f t="shared" si="0"/>
        <v>816435.21615846269</v>
      </c>
      <c r="I22" s="46">
        <f t="shared" si="1"/>
        <v>1749472</v>
      </c>
      <c r="J22" s="20">
        <f t="shared" si="2"/>
        <v>-4.071342667959247E-2</v>
      </c>
      <c r="K22" s="71">
        <v>2129792</v>
      </c>
      <c r="L22" s="32">
        <f ca="1">(E22/'At a Glance'!$T$8)*'At a Glance'!$T$7</f>
        <v>2261982.3913043477</v>
      </c>
      <c r="M22" s="66">
        <f t="shared" ca="1" si="3"/>
        <v>0.90672238335523236</v>
      </c>
      <c r="O22" s="33"/>
      <c r="P22" s="33"/>
    </row>
    <row r="23" spans="1:16">
      <c r="A23" s="43" t="s">
        <v>137</v>
      </c>
      <c r="B23" s="43" t="s">
        <v>311</v>
      </c>
      <c r="C23" s="43" t="s">
        <v>312</v>
      </c>
      <c r="D23" s="32">
        <v>1253776.0326149473</v>
      </c>
      <c r="E23" s="32">
        <v>930055</v>
      </c>
      <c r="F23" s="20">
        <f t="shared" si="4"/>
        <v>0.74180314171441275</v>
      </c>
      <c r="G23" s="14">
        <f ca="1">'At a Glance'!$T$8/'At a Glance'!$T$7</f>
        <v>0.74193548387096775</v>
      </c>
      <c r="H23" s="32">
        <f t="shared" si="0"/>
        <v>323721.0326149473</v>
      </c>
      <c r="I23" s="46">
        <f t="shared" si="1"/>
        <v>872794.96428571432</v>
      </c>
      <c r="J23" s="20">
        <f t="shared" si="2"/>
        <v>6.5605369024037227E-2</v>
      </c>
      <c r="K23" s="71">
        <v>1062533</v>
      </c>
      <c r="L23" s="32">
        <f ca="1">(E23/'At a Glance'!$T$8)*'At a Glance'!$T$7</f>
        <v>1253552.3913043479</v>
      </c>
      <c r="M23" s="66">
        <f t="shared" ca="1" si="3"/>
        <v>0.99982162578899125</v>
      </c>
      <c r="O23" s="33"/>
      <c r="P23" s="33"/>
    </row>
    <row r="24" spans="1:16">
      <c r="A24" s="43" t="s">
        <v>137</v>
      </c>
      <c r="B24" s="43" t="s">
        <v>125</v>
      </c>
      <c r="C24" s="43" t="s">
        <v>150</v>
      </c>
      <c r="D24" s="32">
        <v>5685727.9539138116</v>
      </c>
      <c r="E24" s="32">
        <v>4093494</v>
      </c>
      <c r="F24" s="20">
        <f t="shared" si="4"/>
        <v>0.71995952553132869</v>
      </c>
      <c r="G24" s="14">
        <f ca="1">'At a Glance'!$T$8/'At a Glance'!$T$7</f>
        <v>0.74193548387096775</v>
      </c>
      <c r="H24" s="32">
        <f t="shared" si="0"/>
        <v>1592233.9539138116</v>
      </c>
      <c r="I24" s="46">
        <f t="shared" si="1"/>
        <v>3980694.6071428573</v>
      </c>
      <c r="J24" s="20">
        <f t="shared" si="2"/>
        <v>2.8336610564080541E-2</v>
      </c>
      <c r="K24" s="71">
        <v>4846063</v>
      </c>
      <c r="L24" s="32">
        <f ca="1">(E24/'At a Glance'!$T$8)*'At a Glance'!$T$7</f>
        <v>5517318</v>
      </c>
      <c r="M24" s="66">
        <f t="shared" ca="1" si="3"/>
        <v>0.97038023006396479</v>
      </c>
      <c r="O24" s="33"/>
      <c r="P24" s="33"/>
    </row>
    <row r="25" spans="1:16">
      <c r="A25" s="43" t="s">
        <v>137</v>
      </c>
      <c r="B25" s="43" t="s">
        <v>126</v>
      </c>
      <c r="C25" s="43" t="s">
        <v>127</v>
      </c>
      <c r="D25" s="32">
        <v>2868269.3265708499</v>
      </c>
      <c r="E25" s="32">
        <v>2140512</v>
      </c>
      <c r="F25" s="20">
        <f t="shared" si="4"/>
        <v>0.74627301563730142</v>
      </c>
      <c r="G25" s="14">
        <f ca="1">'At a Glance'!$T$8/'At a Glance'!$T$7</f>
        <v>0.74193548387096775</v>
      </c>
      <c r="H25" s="32">
        <f t="shared" si="0"/>
        <v>727757.32657084987</v>
      </c>
      <c r="I25" s="46">
        <f t="shared" si="1"/>
        <v>2001809.107142857</v>
      </c>
      <c r="J25" s="20">
        <f t="shared" si="2"/>
        <v>6.9288771023282472E-2</v>
      </c>
      <c r="K25" s="71">
        <v>2436985</v>
      </c>
      <c r="L25" s="32">
        <f ca="1">(E25/'At a Glance'!$T$8)*'At a Glance'!$T$7</f>
        <v>2885037.9130434785</v>
      </c>
      <c r="M25" s="66">
        <f t="shared" ca="1" si="3"/>
        <v>1.0058462384676672</v>
      </c>
      <c r="O25" s="33"/>
      <c r="P25" s="33"/>
    </row>
    <row r="26" spans="1:16">
      <c r="A26" s="43" t="s">
        <v>25</v>
      </c>
      <c r="B26" s="43" t="s">
        <v>141</v>
      </c>
      <c r="C26" s="43" t="s">
        <v>142</v>
      </c>
      <c r="D26" s="32">
        <v>1789527.8855794976</v>
      </c>
      <c r="E26" s="32">
        <v>1205761</v>
      </c>
      <c r="F26" s="20">
        <f t="shared" si="4"/>
        <v>0.67378720930606895</v>
      </c>
      <c r="G26" s="14">
        <f ca="1">'At a Glance'!$T$8/'At a Glance'!$T$7</f>
        <v>0.74193548387096775</v>
      </c>
      <c r="H26" s="32">
        <f t="shared" si="0"/>
        <v>583766.88557949755</v>
      </c>
      <c r="I26" s="46">
        <f t="shared" si="1"/>
        <v>1236361.7142857143</v>
      </c>
      <c r="J26" s="20">
        <f t="shared" si="2"/>
        <v>-2.475061620894119E-2</v>
      </c>
      <c r="K26" s="71">
        <v>1505136</v>
      </c>
      <c r="L26" s="32">
        <f ca="1">(E26/'At a Glance'!$T$8)*'At a Glance'!$T$7</f>
        <v>1625156.1304347825</v>
      </c>
      <c r="M26" s="66">
        <f t="shared" ca="1" si="3"/>
        <v>0.90814797776035383</v>
      </c>
      <c r="O26" s="33"/>
      <c r="P26" s="33"/>
    </row>
    <row r="27" spans="1:16">
      <c r="A27" s="43" t="s">
        <v>25</v>
      </c>
      <c r="B27" s="43" t="s">
        <v>179</v>
      </c>
      <c r="C27" s="43" t="s">
        <v>180</v>
      </c>
      <c r="D27" s="32">
        <v>1964236.8267332665</v>
      </c>
      <c r="E27" s="32">
        <v>1305836</v>
      </c>
      <c r="F27" s="20">
        <f t="shared" si="4"/>
        <v>0.66480578218856801</v>
      </c>
      <c r="G27" s="14">
        <f ca="1">'At a Glance'!$T$8/'At a Glance'!$T$7</f>
        <v>0.74193548387096775</v>
      </c>
      <c r="H27" s="32">
        <f t="shared" si="0"/>
        <v>658400.82673326647</v>
      </c>
      <c r="I27" s="46">
        <f t="shared" si="1"/>
        <v>1358589.4642857143</v>
      </c>
      <c r="J27" s="20">
        <f t="shared" si="2"/>
        <v>-3.8829584412720095E-2</v>
      </c>
      <c r="K27" s="71">
        <v>1653935</v>
      </c>
      <c r="L27" s="32">
        <f ca="1">(E27/'At a Glance'!$T$8)*'At a Glance'!$T$7</f>
        <v>1760039.8260869565</v>
      </c>
      <c r="M27" s="66">
        <f t="shared" ca="1" si="3"/>
        <v>0.8960425759932874</v>
      </c>
      <c r="O27" s="33"/>
      <c r="P27" s="33"/>
    </row>
    <row r="28" spans="1:16">
      <c r="A28" s="43" t="s">
        <v>25</v>
      </c>
      <c r="B28" s="43" t="s">
        <v>183</v>
      </c>
      <c r="C28" s="43" t="s">
        <v>184</v>
      </c>
      <c r="D28" s="32">
        <v>1317690.666747998</v>
      </c>
      <c r="E28" s="32">
        <v>861926</v>
      </c>
      <c r="F28" s="20">
        <f t="shared" si="4"/>
        <v>0.65411861960530926</v>
      </c>
      <c r="G28" s="14">
        <f ca="1">'At a Glance'!$T$8/'At a Glance'!$T$7</f>
        <v>0.74193548387096775</v>
      </c>
      <c r="H28" s="32">
        <f t="shared" si="0"/>
        <v>455764.66674799798</v>
      </c>
      <c r="I28" s="46">
        <f t="shared" si="1"/>
        <v>910215.96428571432</v>
      </c>
      <c r="J28" s="20">
        <f t="shared" si="2"/>
        <v>-5.3053304029455836E-2</v>
      </c>
      <c r="K28" s="71">
        <v>1108089</v>
      </c>
      <c r="L28" s="32">
        <f ca="1">(E28/'At a Glance'!$T$8)*'At a Glance'!$T$7</f>
        <v>1161726.3478260869</v>
      </c>
      <c r="M28" s="66">
        <f t="shared" ca="1" si="3"/>
        <v>0.88163813946802549</v>
      </c>
      <c r="O28" s="33"/>
      <c r="P28" s="33"/>
    </row>
    <row r="29" spans="1:16">
      <c r="A29" s="43" t="s">
        <v>25</v>
      </c>
      <c r="B29" s="43" t="s">
        <v>191</v>
      </c>
      <c r="C29" s="43" t="s">
        <v>192</v>
      </c>
      <c r="D29" s="32">
        <v>2282409.9199177506</v>
      </c>
      <c r="E29" s="32">
        <v>1556959</v>
      </c>
      <c r="F29" s="20">
        <f t="shared" si="4"/>
        <v>0.6821557277739605</v>
      </c>
      <c r="G29" s="14">
        <f ca="1">'At a Glance'!$T$8/'At a Glance'!$T$7</f>
        <v>0.74193548387096775</v>
      </c>
      <c r="H29" s="32">
        <f t="shared" si="0"/>
        <v>725450.91991775064</v>
      </c>
      <c r="I29" s="46">
        <f t="shared" si="1"/>
        <v>1584703.2857142857</v>
      </c>
      <c r="J29" s="20">
        <f t="shared" si="2"/>
        <v>-1.7507558647977612E-2</v>
      </c>
      <c r="K29" s="71">
        <v>1929204</v>
      </c>
      <c r="L29" s="32">
        <f ca="1">(E29/'At a Glance'!$T$8)*'At a Glance'!$T$7</f>
        <v>2098509.9565217393</v>
      </c>
      <c r="M29" s="66">
        <f t="shared" ca="1" si="3"/>
        <v>0.9194272852605555</v>
      </c>
      <c r="O29" s="33"/>
      <c r="P29" s="33"/>
    </row>
    <row r="30" spans="1:16">
      <c r="A30" s="43" t="s">
        <v>25</v>
      </c>
      <c r="B30" s="43" t="s">
        <v>16</v>
      </c>
      <c r="C30" s="43" t="s">
        <v>10</v>
      </c>
      <c r="D30" s="32">
        <v>3278859.1488168235</v>
      </c>
      <c r="E30" s="32">
        <v>2098080</v>
      </c>
      <c r="F30" s="20">
        <f t="shared" si="4"/>
        <v>0.63988110033854073</v>
      </c>
      <c r="G30" s="14">
        <f ca="1">'At a Glance'!$T$8/'At a Glance'!$T$7</f>
        <v>0.74193548387096775</v>
      </c>
      <c r="H30" s="32">
        <f t="shared" si="0"/>
        <v>1180779.1488168235</v>
      </c>
      <c r="I30" s="46">
        <f t="shared" si="1"/>
        <v>2268109.6785714286</v>
      </c>
      <c r="J30" s="20">
        <f t="shared" si="2"/>
        <v>-7.4965368816962155E-2</v>
      </c>
      <c r="K30" s="71">
        <v>2761177</v>
      </c>
      <c r="L30" s="32">
        <f ca="1">(E30/'At a Glance'!$T$8)*'At a Glance'!$T$7</f>
        <v>2827846.9565217393</v>
      </c>
      <c r="M30" s="66">
        <f t="shared" ca="1" si="3"/>
        <v>0.86244843958672879</v>
      </c>
      <c r="O30" s="33"/>
      <c r="P30" s="33"/>
    </row>
    <row r="31" spans="1:16">
      <c r="A31" s="43" t="s">
        <v>25</v>
      </c>
      <c r="B31" s="43" t="s">
        <v>228</v>
      </c>
      <c r="C31" s="43" t="s">
        <v>229</v>
      </c>
      <c r="D31" s="32">
        <v>4061853.2940100343</v>
      </c>
      <c r="E31" s="32">
        <v>2707986</v>
      </c>
      <c r="F31" s="20">
        <f t="shared" si="4"/>
        <v>0.66668729862632758</v>
      </c>
      <c r="G31" s="14">
        <f ca="1">'At a Glance'!$T$8/'At a Glance'!$T$7</f>
        <v>0.74193548387096775</v>
      </c>
      <c r="H31" s="32">
        <f t="shared" si="0"/>
        <v>1353867.2940100343</v>
      </c>
      <c r="I31" s="46">
        <f t="shared" si="1"/>
        <v>2809345.6785714286</v>
      </c>
      <c r="J31" s="20">
        <f t="shared" si="2"/>
        <v>-3.6079461258384807E-2</v>
      </c>
      <c r="K31" s="71">
        <v>3420073</v>
      </c>
      <c r="L31" s="32">
        <f ca="1">(E31/'At a Glance'!$T$8)*'At a Glance'!$T$7</f>
        <v>3649894.1739130435</v>
      </c>
      <c r="M31" s="66">
        <f t="shared" ca="1" si="3"/>
        <v>0.8985785329311371</v>
      </c>
      <c r="O31" s="33"/>
      <c r="P31" s="33"/>
    </row>
    <row r="32" spans="1:16">
      <c r="A32" s="43" t="s">
        <v>25</v>
      </c>
      <c r="B32" s="43" t="s">
        <v>17</v>
      </c>
      <c r="C32" s="43" t="s">
        <v>11</v>
      </c>
      <c r="D32" s="32">
        <v>3631291.3296858259</v>
      </c>
      <c r="E32" s="32">
        <v>1971523</v>
      </c>
      <c r="F32" s="20">
        <f t="shared" ref="F32:F44" si="5">E32/D32</f>
        <v>0.54292614417432972</v>
      </c>
      <c r="G32" s="14">
        <f ca="1">'At a Glance'!$T$8/'At a Glance'!$T$7</f>
        <v>0.74193548387096775</v>
      </c>
      <c r="H32" s="32">
        <f t="shared" ref="H32:H44" si="6">D32-E32</f>
        <v>1659768.3296858259</v>
      </c>
      <c r="I32" s="46">
        <f t="shared" si="1"/>
        <v>2517084.6785714286</v>
      </c>
      <c r="J32" s="20">
        <f t="shared" si="2"/>
        <v>-0.21674347439159741</v>
      </c>
      <c r="K32" s="71">
        <v>3064277</v>
      </c>
      <c r="L32" s="32">
        <f ca="1">(E32/'At a Glance'!$T$8)*'At a Glance'!$T$7</f>
        <v>2657270.1304347827</v>
      </c>
      <c r="M32" s="66">
        <f t="shared" ca="1" si="3"/>
        <v>0.73177002040887917</v>
      </c>
      <c r="O32" s="33"/>
      <c r="P32" s="33"/>
    </row>
    <row r="33" spans="1:16">
      <c r="A33" s="43" t="s">
        <v>25</v>
      </c>
      <c r="B33" s="43" t="s">
        <v>338</v>
      </c>
      <c r="C33" s="43" t="s">
        <v>339</v>
      </c>
      <c r="D33" s="32"/>
      <c r="E33" s="32">
        <v>382280</v>
      </c>
      <c r="F33" s="20" t="e">
        <f t="shared" si="5"/>
        <v>#DIV/0!</v>
      </c>
      <c r="G33" s="14">
        <f ca="1">'At a Glance'!$T$8/'At a Glance'!$T$7</f>
        <v>0.74193548387096775</v>
      </c>
      <c r="H33" s="32">
        <f t="shared" si="6"/>
        <v>-382280</v>
      </c>
      <c r="I33" s="46">
        <f t="shared" si="1"/>
        <v>0</v>
      </c>
      <c r="J33" s="20" t="e">
        <f t="shared" si="2"/>
        <v>#DIV/0!</v>
      </c>
      <c r="K33" s="71"/>
      <c r="L33" s="32">
        <f ca="1">(E33/'At a Glance'!$T$8)*'At a Glance'!$T$7</f>
        <v>515246.95652173914</v>
      </c>
      <c r="M33" s="66" t="e">
        <f t="shared" ca="1" si="3"/>
        <v>#DIV/0!</v>
      </c>
      <c r="O33" s="33"/>
      <c r="P33" s="33"/>
    </row>
    <row r="34" spans="1:16">
      <c r="A34" s="43" t="s">
        <v>25</v>
      </c>
      <c r="B34" s="43" t="s">
        <v>97</v>
      </c>
      <c r="C34" s="43" t="s">
        <v>98</v>
      </c>
      <c r="D34" s="32">
        <v>1855729.4484436759</v>
      </c>
      <c r="E34" s="32">
        <v>1222302</v>
      </c>
      <c r="F34" s="20">
        <f t="shared" si="5"/>
        <v>0.65866390223267435</v>
      </c>
      <c r="G34" s="14">
        <f ca="1">'At a Glance'!$T$8/'At a Glance'!$T$7</f>
        <v>0.74193548387096775</v>
      </c>
      <c r="H34" s="32">
        <f t="shared" si="6"/>
        <v>633427.44844367588</v>
      </c>
      <c r="I34" s="46">
        <f t="shared" si="1"/>
        <v>1282197.4285714284</v>
      </c>
      <c r="J34" s="20">
        <f t="shared" si="2"/>
        <v>-4.6713109258190784E-2</v>
      </c>
      <c r="K34" s="71">
        <v>1560936</v>
      </c>
      <c r="L34" s="32">
        <f ca="1">(E34/'At a Glance'!$T$8)*'At a Glance'!$T$7</f>
        <v>1647450.5217391304</v>
      </c>
      <c r="M34" s="66">
        <f t="shared" ca="1" si="3"/>
        <v>0.88776438996577844</v>
      </c>
      <c r="O34" s="33"/>
      <c r="P34" s="33"/>
    </row>
    <row r="35" spans="1:16" ht="15" customHeight="1">
      <c r="A35" s="43" t="s">
        <v>25</v>
      </c>
      <c r="B35" s="43" t="s">
        <v>143</v>
      </c>
      <c r="C35" s="43" t="s">
        <v>151</v>
      </c>
      <c r="D35" s="32">
        <v>3110074.397541597</v>
      </c>
      <c r="E35" s="32">
        <v>1965871</v>
      </c>
      <c r="F35" s="20">
        <f t="shared" si="5"/>
        <v>0.63209774066946789</v>
      </c>
      <c r="G35" s="14">
        <f ca="1">'At a Glance'!$T$8/'At a Glance'!$T$7</f>
        <v>0.74193548387096775</v>
      </c>
      <c r="H35" s="32">
        <f t="shared" si="6"/>
        <v>1144203.397541597</v>
      </c>
      <c r="I35" s="46">
        <f t="shared" si="1"/>
        <v>2147732.6071428568</v>
      </c>
      <c r="J35" s="20">
        <f t="shared" si="2"/>
        <v>-8.467609354070782E-2</v>
      </c>
      <c r="K35" s="71">
        <v>2614631</v>
      </c>
      <c r="L35" s="32">
        <f ca="1">(E35/'At a Glance'!$T$8)*'At a Glance'!$T$7</f>
        <v>2649652.2173913042</v>
      </c>
      <c r="M35" s="66">
        <f t="shared" ca="1" si="3"/>
        <v>0.85195782438058709</v>
      </c>
      <c r="O35" s="33"/>
      <c r="P35" s="33"/>
    </row>
    <row r="36" spans="1:16">
      <c r="A36" s="43" t="s">
        <v>25</v>
      </c>
      <c r="B36" s="43" t="s">
        <v>19</v>
      </c>
      <c r="C36" s="43" t="s">
        <v>128</v>
      </c>
      <c r="D36" s="32">
        <v>2805116.7067157431</v>
      </c>
      <c r="E36" s="32">
        <v>1657734</v>
      </c>
      <c r="F36" s="20">
        <f t="shared" si="5"/>
        <v>0.59096792516019436</v>
      </c>
      <c r="G36" s="14">
        <f ca="1">'At a Glance'!$T$8/'At a Glance'!$T$7</f>
        <v>0.74193548387096775</v>
      </c>
      <c r="H36" s="32">
        <f t="shared" si="6"/>
        <v>1147382.7067157431</v>
      </c>
      <c r="I36" s="46">
        <f t="shared" si="1"/>
        <v>2624694.2857142854</v>
      </c>
      <c r="J36" s="20">
        <f t="shared" si="2"/>
        <v>-0.36840872896217569</v>
      </c>
      <c r="K36" s="71">
        <v>3195280</v>
      </c>
      <c r="L36" s="32">
        <f ca="1">(E36/'At a Glance'!$T$8)*'At a Glance'!$T$7</f>
        <v>2234337.1304347827</v>
      </c>
      <c r="M36" s="66">
        <f t="shared" ca="1" si="3"/>
        <v>0.79652198608547931</v>
      </c>
      <c r="O36" s="33"/>
      <c r="P36" s="33"/>
    </row>
    <row r="37" spans="1:16">
      <c r="A37" s="43" t="s">
        <v>25</v>
      </c>
      <c r="B37" s="43" t="s">
        <v>20</v>
      </c>
      <c r="C37" s="43" t="s">
        <v>129</v>
      </c>
      <c r="D37" s="32">
        <v>4590605.9725579238</v>
      </c>
      <c r="E37" s="32">
        <v>1506648</v>
      </c>
      <c r="F37" s="20">
        <f t="shared" si="5"/>
        <v>0.328202422296001</v>
      </c>
      <c r="G37" s="14">
        <f ca="1">'At a Glance'!$T$8/'At a Glance'!$T$7</f>
        <v>0.74193548387096775</v>
      </c>
      <c r="H37" s="32">
        <f t="shared" si="6"/>
        <v>3083957.9725579238</v>
      </c>
      <c r="I37" s="46">
        <f t="shared" si="1"/>
        <v>3179257.1428571427</v>
      </c>
      <c r="J37" s="20">
        <f t="shared" si="2"/>
        <v>-0.52610061649621653</v>
      </c>
      <c r="K37" s="71">
        <v>3870400</v>
      </c>
      <c r="L37" s="32">
        <f ca="1">(E37/'At a Glance'!$T$8)*'At a Glance'!$T$7</f>
        <v>2030699.4782608696</v>
      </c>
      <c r="M37" s="66">
        <f t="shared" ca="1" si="3"/>
        <v>0.44235978657287089</v>
      </c>
      <c r="O37" s="33"/>
      <c r="P37" s="33"/>
    </row>
    <row r="38" spans="1:16">
      <c r="A38" s="43" t="s">
        <v>25</v>
      </c>
      <c r="B38" s="43" t="s">
        <v>89</v>
      </c>
      <c r="C38" s="43" t="s">
        <v>90</v>
      </c>
      <c r="D38" s="32">
        <v>1896067.4943925333</v>
      </c>
      <c r="E38" s="32">
        <v>1224778</v>
      </c>
      <c r="F38" s="20">
        <f t="shared" si="5"/>
        <v>0.64595696283079695</v>
      </c>
      <c r="G38" s="14">
        <f ca="1">'At a Glance'!$T$8/'At a Glance'!$T$7</f>
        <v>0.74193548387096775</v>
      </c>
      <c r="H38" s="32">
        <f t="shared" si="6"/>
        <v>671289.49439253332</v>
      </c>
      <c r="I38" s="46">
        <f t="shared" si="1"/>
        <v>1309820.4285714284</v>
      </c>
      <c r="J38" s="20">
        <f t="shared" si="2"/>
        <v>-6.4926784402180207E-2</v>
      </c>
      <c r="K38" s="71">
        <v>1594564</v>
      </c>
      <c r="L38" s="32">
        <f ca="1">(E38/'At a Glance'!$T$8)*'At a Glance'!$T$7</f>
        <v>1650787.7391304346</v>
      </c>
      <c r="M38" s="66">
        <f t="shared" ca="1" si="3"/>
        <v>0.87063764555455236</v>
      </c>
      <c r="O38" s="33"/>
      <c r="P38" s="33"/>
    </row>
    <row r="39" spans="1:16">
      <c r="A39" s="43" t="s">
        <v>25</v>
      </c>
      <c r="B39" s="43" t="s">
        <v>167</v>
      </c>
      <c r="C39" s="43" t="s">
        <v>168</v>
      </c>
      <c r="D39" s="32">
        <v>539774.39859353832</v>
      </c>
      <c r="E39" s="32">
        <v>377006</v>
      </c>
      <c r="F39" s="20">
        <f t="shared" si="5"/>
        <v>0.69845105840948485</v>
      </c>
      <c r="G39" s="14">
        <f ca="1">'At a Glance'!$T$8/'At a Glance'!$T$7</f>
        <v>0.74193548387096775</v>
      </c>
      <c r="H39" s="32">
        <f t="shared" si="6"/>
        <v>162768.39859353832</v>
      </c>
      <c r="I39" s="46">
        <f t="shared" si="1"/>
        <v>372818.5</v>
      </c>
      <c r="J39" s="20">
        <f t="shared" si="2"/>
        <v>1.1232006995361013E-2</v>
      </c>
      <c r="K39" s="71">
        <v>453866</v>
      </c>
      <c r="L39" s="32">
        <f ca="1">(E39/'At a Glance'!$T$8)*'At a Glance'!$T$7</f>
        <v>508138.52173913043</v>
      </c>
      <c r="M39" s="66">
        <f t="shared" ca="1" si="3"/>
        <v>0.94139055698669694</v>
      </c>
      <c r="O39" s="33"/>
      <c r="P39" s="33"/>
    </row>
    <row r="40" spans="1:16">
      <c r="A40" s="43" t="s">
        <v>25</v>
      </c>
      <c r="B40" s="43" t="s">
        <v>169</v>
      </c>
      <c r="C40" s="43" t="s">
        <v>170</v>
      </c>
      <c r="D40" s="32">
        <v>2336656.239139413</v>
      </c>
      <c r="E40" s="32">
        <v>1535347</v>
      </c>
      <c r="F40" s="20">
        <f t="shared" si="5"/>
        <v>0.6570701219471915</v>
      </c>
      <c r="G40" s="14">
        <f ca="1">'At a Glance'!$T$8/'At a Glance'!$T$7</f>
        <v>0.74193548387096775</v>
      </c>
      <c r="H40" s="32">
        <f t="shared" si="6"/>
        <v>801309.239139413</v>
      </c>
      <c r="I40" s="46">
        <f t="shared" si="1"/>
        <v>1613127.1785714286</v>
      </c>
      <c r="J40" s="20">
        <f t="shared" si="2"/>
        <v>-4.8217015747208526E-2</v>
      </c>
      <c r="K40" s="71">
        <v>1963807</v>
      </c>
      <c r="L40" s="32">
        <f ca="1">(E40/'At a Glance'!$T$8)*'At a Glance'!$T$7</f>
        <v>2069380.7391304348</v>
      </c>
      <c r="M40" s="66">
        <f t="shared" ca="1" si="3"/>
        <v>0.88561625132012767</v>
      </c>
      <c r="O40" s="33"/>
      <c r="P40" s="33"/>
    </row>
    <row r="41" spans="1:16">
      <c r="A41" s="43" t="s">
        <v>25</v>
      </c>
      <c r="B41" s="43" t="s">
        <v>196</v>
      </c>
      <c r="C41" s="43" t="s">
        <v>197</v>
      </c>
      <c r="D41" s="32">
        <v>876981.54658994358</v>
      </c>
      <c r="E41" s="32">
        <v>585287</v>
      </c>
      <c r="F41" s="20">
        <f t="shared" si="5"/>
        <v>0.66738804513713079</v>
      </c>
      <c r="G41" s="14">
        <f ca="1">'At a Glance'!$T$8/'At a Glance'!$T$7</f>
        <v>0.74193548387096775</v>
      </c>
      <c r="H41" s="32">
        <f t="shared" si="6"/>
        <v>291694.54658994358</v>
      </c>
      <c r="I41" s="46">
        <f t="shared" si="1"/>
        <v>605716.5</v>
      </c>
      <c r="J41" s="20">
        <f t="shared" si="2"/>
        <v>-3.3727824815734754E-2</v>
      </c>
      <c r="K41" s="71">
        <v>737394</v>
      </c>
      <c r="L41" s="32">
        <f ca="1">(E41/'At a Glance'!$T$8)*'At a Glance'!$T$7</f>
        <v>788865.08695652173</v>
      </c>
      <c r="M41" s="66">
        <f t="shared" ca="1" si="3"/>
        <v>0.89952301735874141</v>
      </c>
      <c r="O41" s="33"/>
      <c r="P41" s="33"/>
    </row>
    <row r="42" spans="1:16">
      <c r="A42" s="43" t="s">
        <v>25</v>
      </c>
      <c r="B42" s="43" t="s">
        <v>337</v>
      </c>
      <c r="C42" s="43" t="s">
        <v>336</v>
      </c>
      <c r="D42" s="32">
        <v>992063.22580645175</v>
      </c>
      <c r="E42" s="32">
        <v>872733</v>
      </c>
      <c r="F42" s="20">
        <f t="shared" si="5"/>
        <v>0.87971510010418164</v>
      </c>
      <c r="G42" s="14">
        <f ca="1">'At a Glance'!$T$8/'At a Glance'!$T$7</f>
        <v>0.74193548387096775</v>
      </c>
      <c r="H42" s="32">
        <f t="shared" si="6"/>
        <v>119330.22580645175</v>
      </c>
      <c r="I42" s="46">
        <f t="shared" si="1"/>
        <v>0</v>
      </c>
      <c r="J42" s="20" t="e">
        <f t="shared" si="2"/>
        <v>#DIV/0!</v>
      </c>
      <c r="K42" s="71">
        <v>0</v>
      </c>
      <c r="L42" s="32">
        <f ca="1">(E42/'At a Glance'!$T$8)*'At a Glance'!$T$7</f>
        <v>1176292.3043478262</v>
      </c>
      <c r="M42" s="66">
        <f t="shared" ca="1" si="3"/>
        <v>1.1857029610099838</v>
      </c>
      <c r="O42" s="33"/>
      <c r="P42" s="33"/>
    </row>
    <row r="43" spans="1:16">
      <c r="A43" s="43" t="s">
        <v>25</v>
      </c>
      <c r="B43" s="43" t="s">
        <v>340</v>
      </c>
      <c r="C43" s="43" t="s">
        <v>341</v>
      </c>
      <c r="D43" s="32"/>
      <c r="E43" s="32">
        <v>1432442</v>
      </c>
      <c r="F43" s="20" t="e">
        <f t="shared" si="5"/>
        <v>#DIV/0!</v>
      </c>
      <c r="G43" s="14">
        <f ca="1">'At a Glance'!$T$8/'At a Glance'!$T$7</f>
        <v>0.74193548387096775</v>
      </c>
      <c r="H43" s="32">
        <f t="shared" si="6"/>
        <v>-1432442</v>
      </c>
      <c r="I43" s="46">
        <f t="shared" si="1"/>
        <v>0</v>
      </c>
      <c r="J43" s="20" t="e">
        <f t="shared" si="2"/>
        <v>#DIV/0!</v>
      </c>
      <c r="K43" s="71"/>
      <c r="L43" s="32">
        <f ca="1">(E43/'At a Glance'!$T$8)*'At a Glance'!$T$7</f>
        <v>1930682.6956521738</v>
      </c>
      <c r="M43" s="66" t="e">
        <f t="shared" ca="1" si="3"/>
        <v>#DIV/0!</v>
      </c>
      <c r="O43" s="33"/>
      <c r="P43" s="33"/>
    </row>
    <row r="44" spans="1:16">
      <c r="A44" s="43" t="s">
        <v>25</v>
      </c>
      <c r="B44" s="43" t="s">
        <v>22</v>
      </c>
      <c r="C44" s="43" t="s">
        <v>13</v>
      </c>
      <c r="D44" s="32">
        <v>4047114.6760642254</v>
      </c>
      <c r="E44" s="32">
        <v>2802586</v>
      </c>
      <c r="F44" s="20">
        <f t="shared" si="5"/>
        <v>0.6924898907795427</v>
      </c>
      <c r="G44" s="14">
        <f ca="1">'At a Glance'!$T$8/'At a Glance'!$T$7</f>
        <v>0.74193548387096775</v>
      </c>
      <c r="H44" s="32">
        <f t="shared" si="6"/>
        <v>1244528.6760642254</v>
      </c>
      <c r="I44" s="46">
        <f t="shared" si="1"/>
        <v>2791109.9642857146</v>
      </c>
      <c r="J44" s="20">
        <f t="shared" si="2"/>
        <v>4.1116386889551776E-3</v>
      </c>
      <c r="K44" s="71">
        <v>3397873</v>
      </c>
      <c r="L44" s="32">
        <f ca="1">(E44/'At a Glance'!$T$8)*'At a Glance'!$T$7</f>
        <v>3777398.5217391308</v>
      </c>
      <c r="M44" s="66">
        <f t="shared" ca="1" si="3"/>
        <v>0.93335593974634035</v>
      </c>
      <c r="O44" s="33"/>
      <c r="P44" s="33"/>
    </row>
    <row r="45" spans="1:16">
      <c r="A45" s="43" t="s">
        <v>25</v>
      </c>
      <c r="B45" s="43" t="s">
        <v>23</v>
      </c>
      <c r="C45" s="43" t="s">
        <v>130</v>
      </c>
      <c r="D45" s="32">
        <v>4859643.5425494909</v>
      </c>
      <c r="E45" s="32">
        <v>3322939</v>
      </c>
      <c r="F45" s="20">
        <f t="shared" si="4"/>
        <v>0.68378245665662607</v>
      </c>
      <c r="G45" s="14">
        <f ca="1">'At a Glance'!$T$8/'At a Glance'!$T$7</f>
        <v>0.74193548387096775</v>
      </c>
      <c r="H45" s="32">
        <f t="shared" si="0"/>
        <v>1536704.5425494909</v>
      </c>
      <c r="I45" s="46">
        <f t="shared" si="1"/>
        <v>3170872</v>
      </c>
      <c r="J45" s="20">
        <f t="shared" si="2"/>
        <v>4.7957470374080061E-2</v>
      </c>
      <c r="K45" s="71">
        <v>3860192</v>
      </c>
      <c r="L45" s="32">
        <f ca="1">(E45/'At a Glance'!$T$8)*'At a Glance'!$T$7</f>
        <v>4478743.8695652168</v>
      </c>
      <c r="M45" s="66">
        <f t="shared" ca="1" si="3"/>
        <v>0.92161983288501759</v>
      </c>
      <c r="O45" s="33"/>
      <c r="P45" s="33"/>
    </row>
    <row r="46" spans="1:16">
      <c r="A46" s="43" t="s">
        <v>25</v>
      </c>
      <c r="B46" s="43" t="s">
        <v>24</v>
      </c>
      <c r="C46" s="43" t="s">
        <v>14</v>
      </c>
      <c r="D46" s="32">
        <v>2490906.5193396197</v>
      </c>
      <c r="E46" s="32">
        <v>1690055</v>
      </c>
      <c r="F46" s="20">
        <f t="shared" si="4"/>
        <v>0.67848993403737268</v>
      </c>
      <c r="G46" s="14">
        <f ca="1">'At a Glance'!$T$8/'At a Glance'!$T$7</f>
        <v>0.74193548387096775</v>
      </c>
      <c r="H46" s="32">
        <f t="shared" si="0"/>
        <v>800851.51933961967</v>
      </c>
      <c r="I46" s="46">
        <f t="shared" si="1"/>
        <v>1913894.892857143</v>
      </c>
      <c r="J46" s="20">
        <f t="shared" si="2"/>
        <v>-0.11695516493227344</v>
      </c>
      <c r="K46" s="71">
        <v>2329959</v>
      </c>
      <c r="L46" s="32">
        <f ca="1">(E46/'At a Glance'!$T$8)*'At a Glance'!$T$7</f>
        <v>2277900.2173913042</v>
      </c>
      <c r="M46" s="66">
        <f t="shared" ca="1" si="3"/>
        <v>0.91448643283298048</v>
      </c>
      <c r="O46" s="33"/>
      <c r="P46" s="33"/>
    </row>
    <row r="47" spans="1:16">
      <c r="A47" s="43" t="s">
        <v>138</v>
      </c>
      <c r="B47" s="43" t="s">
        <v>15</v>
      </c>
      <c r="C47" s="43" t="s">
        <v>9</v>
      </c>
      <c r="D47" s="32">
        <v>2889504.6115610213</v>
      </c>
      <c r="E47" s="32">
        <v>2010744</v>
      </c>
      <c r="F47" s="20">
        <f t="shared" si="4"/>
        <v>0.69587845333588827</v>
      </c>
      <c r="G47" s="14">
        <f ca="1">'At a Glance'!$T$8/'At a Glance'!$T$7</f>
        <v>0.74193548387096775</v>
      </c>
      <c r="H47" s="32">
        <f t="shared" si="0"/>
        <v>878760.6115610213</v>
      </c>
      <c r="I47" s="46">
        <f t="shared" si="1"/>
        <v>1992928.642857143</v>
      </c>
      <c r="J47" s="20">
        <f t="shared" si="2"/>
        <v>8.9392850098818522E-3</v>
      </c>
      <c r="K47" s="71">
        <v>2426174</v>
      </c>
      <c r="L47" s="32">
        <f ca="1">(E47/'At a Glance'!$T$8)*'At a Glance'!$T$7</f>
        <v>2710133.2173913042</v>
      </c>
      <c r="M47" s="66">
        <f t="shared" ca="1" si="3"/>
        <v>0.93792313275706674</v>
      </c>
      <c r="O47" s="33"/>
      <c r="P47" s="33"/>
    </row>
    <row r="48" spans="1:16">
      <c r="A48" s="43" t="s">
        <v>138</v>
      </c>
      <c r="B48" s="43" t="s">
        <v>159</v>
      </c>
      <c r="C48" s="43" t="s">
        <v>160</v>
      </c>
      <c r="D48" s="32">
        <v>2234171.6960630985</v>
      </c>
      <c r="E48" s="32">
        <v>1567550</v>
      </c>
      <c r="F48" s="20">
        <f t="shared" si="4"/>
        <v>0.70162467941126783</v>
      </c>
      <c r="G48" s="14">
        <f ca="1">'At a Glance'!$T$8/'At a Glance'!$T$7</f>
        <v>0.74193548387096775</v>
      </c>
      <c r="H48" s="32">
        <f t="shared" si="0"/>
        <v>666621.6960630985</v>
      </c>
      <c r="I48" s="46">
        <f t="shared" si="1"/>
        <v>1537632.142857143</v>
      </c>
      <c r="J48" s="20">
        <f t="shared" si="2"/>
        <v>1.9457096602614809E-2</v>
      </c>
      <c r="K48" s="71">
        <v>1871900</v>
      </c>
      <c r="L48" s="32">
        <f ca="1">(E48/'At a Glance'!$T$8)*'At a Glance'!$T$7</f>
        <v>2112784.7826086958</v>
      </c>
      <c r="M48" s="66">
        <f t="shared" ca="1" si="3"/>
        <v>0.94566804616301325</v>
      </c>
      <c r="O48" s="33"/>
      <c r="P48" s="33"/>
    </row>
    <row r="49" spans="1:16">
      <c r="A49" s="43" t="s">
        <v>138</v>
      </c>
      <c r="B49" s="43" t="s">
        <v>18</v>
      </c>
      <c r="C49" s="43" t="s">
        <v>131</v>
      </c>
      <c r="D49" s="32">
        <v>2819943.768952712</v>
      </c>
      <c r="E49" s="32">
        <v>1941131</v>
      </c>
      <c r="F49" s="20">
        <f t="shared" si="4"/>
        <v>0.6883580521610575</v>
      </c>
      <c r="G49" s="14">
        <f ca="1">'At a Glance'!$T$8/'At a Glance'!$T$7</f>
        <v>0.74193548387096775</v>
      </c>
      <c r="H49" s="32">
        <f t="shared" si="0"/>
        <v>878812.76895271195</v>
      </c>
      <c r="I49" s="46">
        <f t="shared" si="1"/>
        <v>1948127.9285714286</v>
      </c>
      <c r="J49" s="20">
        <f t="shared" si="2"/>
        <v>-3.5916165816479613E-3</v>
      </c>
      <c r="K49" s="71">
        <v>2371634</v>
      </c>
      <c r="L49" s="32">
        <f ca="1">(E49/'At a Glance'!$T$8)*'At a Glance'!$T$7</f>
        <v>2616307</v>
      </c>
      <c r="M49" s="66">
        <f t="shared" ca="1" si="3"/>
        <v>0.92778693986925143</v>
      </c>
      <c r="O49" s="33"/>
      <c r="P49" s="33"/>
    </row>
    <row r="50" spans="1:16">
      <c r="A50" s="43" t="s">
        <v>138</v>
      </c>
      <c r="B50" s="43" t="s">
        <v>99</v>
      </c>
      <c r="C50" s="43" t="s">
        <v>101</v>
      </c>
      <c r="D50" s="32">
        <v>1543146.0090074441</v>
      </c>
      <c r="E50" s="32">
        <v>1138957</v>
      </c>
      <c r="F50" s="20">
        <f t="shared" si="4"/>
        <v>0.73807468207922877</v>
      </c>
      <c r="G50" s="14">
        <f ca="1">'At a Glance'!$T$8/'At a Glance'!$T$7</f>
        <v>0.74193548387096775</v>
      </c>
      <c r="H50" s="32">
        <f t="shared" si="0"/>
        <v>404189.00900744414</v>
      </c>
      <c r="I50" s="46">
        <f t="shared" si="1"/>
        <v>1059717.6071428573</v>
      </c>
      <c r="J50" s="20">
        <f t="shared" si="2"/>
        <v>7.477406464046861E-2</v>
      </c>
      <c r="K50" s="71">
        <v>1290091</v>
      </c>
      <c r="L50" s="32">
        <f ca="1">(E50/'At a Glance'!$T$8)*'At a Glance'!$T$7</f>
        <v>1535115.9565217393</v>
      </c>
      <c r="M50" s="66">
        <f t="shared" ca="1" si="3"/>
        <v>0.9947963106285258</v>
      </c>
      <c r="O50" s="33"/>
      <c r="P50" s="33"/>
    </row>
    <row r="51" spans="1:16">
      <c r="A51" s="43" t="s">
        <v>138</v>
      </c>
      <c r="B51" s="43" t="s">
        <v>100</v>
      </c>
      <c r="C51" s="43" t="s">
        <v>102</v>
      </c>
      <c r="D51" s="32">
        <v>1433233.1122202941</v>
      </c>
      <c r="E51" s="32">
        <v>1010967</v>
      </c>
      <c r="F51" s="20">
        <f t="shared" si="4"/>
        <v>0.7053751349868409</v>
      </c>
      <c r="G51" s="14">
        <f ca="1">'At a Glance'!$T$8/'At a Glance'!$T$7</f>
        <v>0.74193548387096775</v>
      </c>
      <c r="H51" s="32">
        <f t="shared" si="0"/>
        <v>422266.11222029408</v>
      </c>
      <c r="I51" s="46">
        <f t="shared" si="1"/>
        <v>987763.75</v>
      </c>
      <c r="J51" s="20">
        <f t="shared" si="2"/>
        <v>2.3490687930185734E-2</v>
      </c>
      <c r="K51" s="71">
        <v>1202495</v>
      </c>
      <c r="L51" s="32">
        <f ca="1">(E51/'At a Glance'!$T$8)*'At a Glance'!$T$7</f>
        <v>1362607.6956521738</v>
      </c>
      <c r="M51" s="66">
        <f t="shared" ca="1" si="3"/>
        <v>0.95072300802574206</v>
      </c>
      <c r="O51" s="33"/>
      <c r="P51" s="33"/>
    </row>
    <row r="52" spans="1:16">
      <c r="A52" s="43" t="s">
        <v>138</v>
      </c>
      <c r="B52" s="43" t="s">
        <v>321</v>
      </c>
      <c r="C52" s="43" t="s">
        <v>322</v>
      </c>
      <c r="D52" s="32">
        <v>1112861.1354906289</v>
      </c>
      <c r="E52" s="32">
        <v>773431</v>
      </c>
      <c r="F52" s="20">
        <f t="shared" si="4"/>
        <v>0.69499327034995806</v>
      </c>
      <c r="G52" s="14">
        <f ca="1">'At a Glance'!$T$8/'At a Glance'!$T$7</f>
        <v>0.74193548387096775</v>
      </c>
      <c r="H52" s="32">
        <f t="shared" si="0"/>
        <v>339430.13549062889</v>
      </c>
      <c r="I52" s="46">
        <f t="shared" si="1"/>
        <v>768650.96428571432</v>
      </c>
      <c r="J52" s="20">
        <f t="shared" si="2"/>
        <v>6.2187337769459942E-3</v>
      </c>
      <c r="K52" s="71">
        <v>935749</v>
      </c>
      <c r="L52" s="32">
        <f ca="1">(E52/'At a Glance'!$T$8)*'At a Glance'!$T$7</f>
        <v>1042450.4782608696</v>
      </c>
      <c r="M52" s="66">
        <f t="shared" ca="1" si="3"/>
        <v>0.93673006003690007</v>
      </c>
      <c r="O52" s="33"/>
      <c r="P52" s="33"/>
    </row>
    <row r="53" spans="1:16">
      <c r="A53" s="43" t="s">
        <v>138</v>
      </c>
      <c r="B53" s="43" t="s">
        <v>85</v>
      </c>
      <c r="C53" s="43" t="s">
        <v>86</v>
      </c>
      <c r="D53" s="32">
        <v>1333759.7739503933</v>
      </c>
      <c r="E53" s="32">
        <v>964702</v>
      </c>
      <c r="F53" s="20">
        <f t="shared" si="4"/>
        <v>0.72329516817162631</v>
      </c>
      <c r="G53" s="14">
        <f ca="1">'At a Glance'!$T$8/'At a Glance'!$T$7</f>
        <v>0.74193548387096775</v>
      </c>
      <c r="H53" s="32">
        <f t="shared" si="0"/>
        <v>369057.77395039331</v>
      </c>
      <c r="I53" s="46">
        <f t="shared" si="1"/>
        <v>938430.39285714284</v>
      </c>
      <c r="J53" s="20">
        <f t="shared" si="2"/>
        <v>2.799526458523012E-2</v>
      </c>
      <c r="K53" s="71">
        <v>1142437</v>
      </c>
      <c r="L53" s="32">
        <f ca="1">(E53/'At a Glance'!$T$8)*'At a Glance'!$T$7</f>
        <v>1300250.5217391304</v>
      </c>
      <c r="M53" s="66">
        <f t="shared" ca="1" si="3"/>
        <v>0.97487609623132232</v>
      </c>
      <c r="O53" s="33"/>
      <c r="P53" s="33"/>
    </row>
    <row r="54" spans="1:16">
      <c r="A54" s="43" t="s">
        <v>138</v>
      </c>
      <c r="B54" s="43" t="s">
        <v>144</v>
      </c>
      <c r="C54" s="43" t="s">
        <v>145</v>
      </c>
      <c r="D54" s="32">
        <v>876282.17149543646</v>
      </c>
      <c r="E54" s="32">
        <v>621662</v>
      </c>
      <c r="F54" s="20">
        <f t="shared" si="4"/>
        <v>0.70943129989634568</v>
      </c>
      <c r="G54" s="14">
        <f ca="1">'At a Glance'!$T$8/'At a Glance'!$T$7</f>
        <v>0.74193548387096775</v>
      </c>
      <c r="H54" s="32">
        <f t="shared" si="0"/>
        <v>254620.17149543646</v>
      </c>
      <c r="I54" s="46">
        <f t="shared" si="1"/>
        <v>605470.07142857136</v>
      </c>
      <c r="J54" s="20">
        <f t="shared" si="2"/>
        <v>2.6742739790960642E-2</v>
      </c>
      <c r="K54" s="71">
        <v>737094</v>
      </c>
      <c r="L54" s="32">
        <f ca="1">(E54/'At a Glance'!$T$8)*'At a Glance'!$T$7</f>
        <v>837892.26086956519</v>
      </c>
      <c r="M54" s="66">
        <f t="shared" ca="1" si="3"/>
        <v>0.95619001290377026</v>
      </c>
      <c r="O54" s="33"/>
      <c r="P54" s="33"/>
    </row>
    <row r="55" spans="1:16">
      <c r="A55" s="43" t="s">
        <v>138</v>
      </c>
      <c r="B55" s="43" t="s">
        <v>165</v>
      </c>
      <c r="C55" s="43" t="s">
        <v>166</v>
      </c>
      <c r="D55" s="32">
        <v>1841735.1604676754</v>
      </c>
      <c r="E55" s="32">
        <v>1261669</v>
      </c>
      <c r="F55" s="20">
        <f t="shared" si="4"/>
        <v>0.68504366267277095</v>
      </c>
      <c r="G55" s="14">
        <f ca="1">'At a Glance'!$T$8/'At a Glance'!$T$7</f>
        <v>0.74193548387096775</v>
      </c>
      <c r="H55" s="32">
        <f t="shared" si="0"/>
        <v>580066.16046767542</v>
      </c>
      <c r="I55" s="46">
        <f t="shared" si="1"/>
        <v>1270725.3571428573</v>
      </c>
      <c r="J55" s="20">
        <f t="shared" si="2"/>
        <v>-7.1269193551153345E-3</v>
      </c>
      <c r="K55" s="71">
        <v>1546970</v>
      </c>
      <c r="L55" s="32">
        <f ca="1">(E55/'At a Glance'!$T$8)*'At a Glance'!$T$7</f>
        <v>1700510.3913043479</v>
      </c>
      <c r="M55" s="66">
        <f t="shared" ca="1" si="3"/>
        <v>0.92331971925460443</v>
      </c>
      <c r="O55" s="33"/>
      <c r="P55" s="33"/>
    </row>
    <row r="56" spans="1:16">
      <c r="A56" s="43" t="s">
        <v>138</v>
      </c>
      <c r="B56" s="43" t="s">
        <v>112</v>
      </c>
      <c r="C56" s="43" t="s">
        <v>132</v>
      </c>
      <c r="D56" s="32">
        <v>3235365.6049826359</v>
      </c>
      <c r="E56" s="32">
        <v>2222124</v>
      </c>
      <c r="F56" s="20">
        <f t="shared" si="4"/>
        <v>0.68682315116962678</v>
      </c>
      <c r="G56" s="14">
        <f ca="1">'At a Glance'!$T$8/'At a Glance'!$T$7</f>
        <v>0.74193548387096775</v>
      </c>
      <c r="H56" s="32">
        <f t="shared" si="0"/>
        <v>1013241.6049826359</v>
      </c>
      <c r="I56" s="46">
        <f t="shared" si="1"/>
        <v>2227913.0714285714</v>
      </c>
      <c r="J56" s="20">
        <f t="shared" si="2"/>
        <v>-2.598427875311725E-3</v>
      </c>
      <c r="K56" s="71">
        <v>2712242</v>
      </c>
      <c r="L56" s="32">
        <f ca="1">(E56/'At a Glance'!$T$8)*'At a Glance'!$T$7</f>
        <v>2995036.6956521738</v>
      </c>
      <c r="M56" s="66">
        <f t="shared" ca="1" si="3"/>
        <v>0.92571816027210563</v>
      </c>
      <c r="O56" s="33"/>
      <c r="P56" s="33"/>
    </row>
    <row r="57" spans="1:16">
      <c r="A57" s="43" t="s">
        <v>138</v>
      </c>
      <c r="B57" s="43" t="s">
        <v>21</v>
      </c>
      <c r="C57" s="43" t="s">
        <v>12</v>
      </c>
      <c r="D57" s="32">
        <v>2505050.8320408738</v>
      </c>
      <c r="E57" s="32">
        <v>1711859</v>
      </c>
      <c r="F57" s="20">
        <f t="shared" si="4"/>
        <v>0.68336297934734613</v>
      </c>
      <c r="G57" s="14">
        <f ca="1">'At a Glance'!$T$8/'At a Glance'!$T$7</f>
        <v>0.74193548387096775</v>
      </c>
      <c r="H57" s="32">
        <f t="shared" si="0"/>
        <v>793191.83204087382</v>
      </c>
      <c r="I57" s="46">
        <f t="shared" si="1"/>
        <v>1718897.607142857</v>
      </c>
      <c r="J57" s="20">
        <f t="shared" si="2"/>
        <v>-4.0948379435797695E-3</v>
      </c>
      <c r="K57" s="71">
        <v>2092571</v>
      </c>
      <c r="L57" s="32">
        <f ca="1">(E57/'At a Glance'!$T$8)*'At a Glance'!$T$7</f>
        <v>2307288.2173913042</v>
      </c>
      <c r="M57" s="66">
        <f t="shared" ca="1" si="3"/>
        <v>0.92105445042468392</v>
      </c>
      <c r="O57" s="33"/>
      <c r="P57" s="33"/>
    </row>
    <row r="58" spans="1:16">
      <c r="A58" s="43" t="s">
        <v>28</v>
      </c>
      <c r="B58" s="43" t="s">
        <v>40</v>
      </c>
      <c r="C58" s="43" t="s">
        <v>106</v>
      </c>
      <c r="D58" s="32">
        <v>1875300.9716142884</v>
      </c>
      <c r="E58" s="32">
        <v>1325797</v>
      </c>
      <c r="F58" s="20">
        <f t="shared" si="4"/>
        <v>0.70697825046116902</v>
      </c>
      <c r="G58" s="14">
        <f ca="1">'At a Glance'!$T$8/'At a Glance'!$T$7</f>
        <v>0.74193548387096775</v>
      </c>
      <c r="H58" s="32">
        <f t="shared" si="0"/>
        <v>549503.9716142884</v>
      </c>
      <c r="I58" s="46">
        <f t="shared" si="1"/>
        <v>1320982</v>
      </c>
      <c r="J58" s="20">
        <f t="shared" si="2"/>
        <v>3.6450156020293991E-3</v>
      </c>
      <c r="K58" s="71">
        <v>1608152</v>
      </c>
      <c r="L58" s="32">
        <f ca="1">(E58/'At a Glance'!$T$8)*'At a Glance'!$T$7</f>
        <v>1786943.7826086958</v>
      </c>
      <c r="M58" s="66">
        <f t="shared" ca="1" si="3"/>
        <v>0.95288372888244532</v>
      </c>
      <c r="O58" s="33"/>
      <c r="P58" s="33"/>
    </row>
    <row r="59" spans="1:16">
      <c r="A59" s="43" t="s">
        <v>28</v>
      </c>
      <c r="B59" s="43" t="s">
        <v>171</v>
      </c>
      <c r="C59" s="43" t="s">
        <v>172</v>
      </c>
      <c r="D59" s="32">
        <v>1393518.3510830917</v>
      </c>
      <c r="E59" s="32">
        <v>986899</v>
      </c>
      <c r="F59" s="20">
        <f t="shared" si="4"/>
        <v>0.70820667645528113</v>
      </c>
      <c r="G59" s="14">
        <f ca="1">'At a Glance'!$T$8/'At a Glance'!$T$7</f>
        <v>0.74193548387096775</v>
      </c>
      <c r="H59" s="32">
        <f t="shared" si="0"/>
        <v>406619.35108309169</v>
      </c>
      <c r="I59" s="46">
        <f t="shared" si="1"/>
        <v>983412.64285714284</v>
      </c>
      <c r="J59" s="20">
        <f t="shared" si="2"/>
        <v>3.5451620112673405E-3</v>
      </c>
      <c r="K59" s="71">
        <v>1197198</v>
      </c>
      <c r="L59" s="32">
        <f ca="1">(E59/'At a Glance'!$T$8)*'At a Glance'!$T$7</f>
        <v>1330168.2173913042</v>
      </c>
      <c r="M59" s="66">
        <f t="shared" ca="1" si="3"/>
        <v>0.95453943348320491</v>
      </c>
      <c r="O59" s="33"/>
      <c r="P59" s="33"/>
    </row>
    <row r="60" spans="1:16">
      <c r="A60" s="43" t="s">
        <v>28</v>
      </c>
      <c r="B60" s="43" t="s">
        <v>209</v>
      </c>
      <c r="C60" s="43" t="s">
        <v>210</v>
      </c>
      <c r="D60" s="32">
        <v>1757281.7102502314</v>
      </c>
      <c r="E60" s="32">
        <v>1241260</v>
      </c>
      <c r="F60" s="20">
        <f t="shared" si="4"/>
        <v>0.70635231264271703</v>
      </c>
      <c r="G60" s="14">
        <f ca="1">'At a Glance'!$T$8/'At a Glance'!$T$7</f>
        <v>0.74193548387096775</v>
      </c>
      <c r="H60" s="32">
        <f t="shared" si="0"/>
        <v>516021.71025023144</v>
      </c>
      <c r="I60" s="46">
        <f t="shared" si="1"/>
        <v>1235815.4642857143</v>
      </c>
      <c r="J60" s="20">
        <f t="shared" si="2"/>
        <v>4.4056219327475027E-3</v>
      </c>
      <c r="K60" s="71">
        <v>1504471</v>
      </c>
      <c r="L60" s="32">
        <f ca="1">(E60/'At a Glance'!$T$8)*'At a Glance'!$T$7</f>
        <v>1673002.6086956521</v>
      </c>
      <c r="M60" s="66">
        <f t="shared" ca="1" si="3"/>
        <v>0.95204007356192299</v>
      </c>
      <c r="O60" s="33"/>
      <c r="P60" s="33"/>
    </row>
    <row r="61" spans="1:16">
      <c r="A61" s="43" t="s">
        <v>28</v>
      </c>
      <c r="B61" s="43" t="s">
        <v>116</v>
      </c>
      <c r="C61" s="43" t="s">
        <v>133</v>
      </c>
      <c r="D61" s="32">
        <v>1668132.7293369561</v>
      </c>
      <c r="E61" s="32">
        <v>1169600</v>
      </c>
      <c r="F61" s="20">
        <f t="shared" si="4"/>
        <v>0.70114324803451866</v>
      </c>
      <c r="G61" s="14">
        <f ca="1">'At a Glance'!$T$8/'At a Glance'!$T$7</f>
        <v>0.74193548387096775</v>
      </c>
      <c r="H61" s="32">
        <f t="shared" si="0"/>
        <v>498532.72933695605</v>
      </c>
      <c r="I61" s="46">
        <f t="shared" si="1"/>
        <v>1172754.3928571427</v>
      </c>
      <c r="J61" s="20">
        <f t="shared" si="2"/>
        <v>-2.6897301569323317E-3</v>
      </c>
      <c r="K61" s="71">
        <v>1427701</v>
      </c>
      <c r="L61" s="32">
        <f ca="1">(E61/'At a Glance'!$T$8)*'At a Glance'!$T$7</f>
        <v>1576417.3913043479</v>
      </c>
      <c r="M61" s="66">
        <f t="shared" ca="1" si="3"/>
        <v>0.9450191603943513</v>
      </c>
      <c r="O61" s="33"/>
      <c r="P61" s="33"/>
    </row>
    <row r="62" spans="1:16">
      <c r="A62" s="43" t="s">
        <v>28</v>
      </c>
      <c r="B62" s="43" t="s">
        <v>55</v>
      </c>
      <c r="C62" s="43" t="s">
        <v>153</v>
      </c>
      <c r="D62" s="32">
        <v>2075826.0775539004</v>
      </c>
      <c r="E62" s="32">
        <v>1469196</v>
      </c>
      <c r="F62" s="20">
        <f t="shared" si="4"/>
        <v>0.70776449717370471</v>
      </c>
      <c r="G62" s="14">
        <f ca="1">'At a Glance'!$T$8/'At a Glance'!$T$7</f>
        <v>0.74193548387096775</v>
      </c>
      <c r="H62" s="32">
        <f t="shared" si="0"/>
        <v>606630.07755390042</v>
      </c>
      <c r="I62" s="46">
        <f t="shared" si="1"/>
        <v>1457789.2857142857</v>
      </c>
      <c r="J62" s="20">
        <f t="shared" si="2"/>
        <v>7.8246660182615304E-3</v>
      </c>
      <c r="K62" s="71">
        <v>1774700</v>
      </c>
      <c r="L62" s="32">
        <f ca="1">(E62/'At a Glance'!$T$8)*'At a Glance'!$T$7</f>
        <v>1980220.6956521738</v>
      </c>
      <c r="M62" s="66">
        <f t="shared" ca="1" si="3"/>
        <v>0.95394345271238457</v>
      </c>
      <c r="O62" s="33"/>
      <c r="P62" s="33"/>
    </row>
    <row r="63" spans="1:16">
      <c r="A63" s="43" t="s">
        <v>28</v>
      </c>
      <c r="B63" s="43" t="s">
        <v>56</v>
      </c>
      <c r="C63" s="43" t="s">
        <v>152</v>
      </c>
      <c r="D63" s="32">
        <v>1301730.9614115725</v>
      </c>
      <c r="E63" s="32">
        <v>927167</v>
      </c>
      <c r="F63" s="20">
        <f t="shared" si="4"/>
        <v>0.71225700815673743</v>
      </c>
      <c r="G63" s="14">
        <f ca="1">'At a Glance'!$T$8/'At a Glance'!$T$7</f>
        <v>0.74193548387096775</v>
      </c>
      <c r="H63" s="32">
        <f t="shared" si="0"/>
        <v>374563.96141157253</v>
      </c>
      <c r="I63" s="46">
        <f t="shared" si="1"/>
        <v>921398.07142857148</v>
      </c>
      <c r="J63" s="20">
        <f t="shared" si="2"/>
        <v>6.2610599591164219E-3</v>
      </c>
      <c r="K63" s="71">
        <v>1121702</v>
      </c>
      <c r="L63" s="32">
        <f ca="1">(E63/'At a Glance'!$T$8)*'At a Glance'!$T$7</f>
        <v>1249659.8695652175</v>
      </c>
      <c r="M63" s="66">
        <f t="shared" ca="1" si="3"/>
        <v>0.95999857621125484</v>
      </c>
      <c r="O63" s="33"/>
      <c r="P63" s="33"/>
    </row>
    <row r="64" spans="1:16">
      <c r="A64" s="43" t="s">
        <v>28</v>
      </c>
      <c r="B64" s="43" t="s">
        <v>103</v>
      </c>
      <c r="C64" s="43" t="s">
        <v>104</v>
      </c>
      <c r="D64" s="32">
        <v>371328.24728258007</v>
      </c>
      <c r="E64" s="32">
        <v>259087</v>
      </c>
      <c r="F64" s="20">
        <f t="shared" si="4"/>
        <v>0.69773038247433761</v>
      </c>
      <c r="G64" s="14">
        <f ca="1">'At a Glance'!$T$8/'At a Glance'!$T$7</f>
        <v>0.74193548387096775</v>
      </c>
      <c r="H64" s="32">
        <f t="shared" si="0"/>
        <v>112241.24728258007</v>
      </c>
      <c r="I64" s="46">
        <f t="shared" si="1"/>
        <v>260691.03571428571</v>
      </c>
      <c r="J64" s="20">
        <f t="shared" si="2"/>
        <v>-6.1530144674545473E-3</v>
      </c>
      <c r="K64" s="71">
        <v>317363</v>
      </c>
      <c r="L64" s="32">
        <f ca="1">(E64/'At a Glance'!$T$8)*'At a Glance'!$T$7</f>
        <v>349204.21739130438</v>
      </c>
      <c r="M64" s="66">
        <f t="shared" ca="1" si="3"/>
        <v>0.94041921116106386</v>
      </c>
      <c r="O64" s="33"/>
      <c r="P64" s="33"/>
    </row>
    <row r="65" spans="1:16" s="123" customFormat="1">
      <c r="A65" s="112" t="s">
        <v>28</v>
      </c>
      <c r="B65" s="112" t="s">
        <v>313</v>
      </c>
      <c r="C65" s="112" t="s">
        <v>314</v>
      </c>
      <c r="D65" s="113">
        <v>1370138.7152322263</v>
      </c>
      <c r="E65" s="113">
        <v>1009212</v>
      </c>
      <c r="F65" s="114">
        <f t="shared" si="4"/>
        <v>0.7365765150493887</v>
      </c>
      <c r="G65" s="115">
        <f ca="1">'At a Glance'!$T$8/'At a Glance'!$T$7</f>
        <v>0.74193548387096775</v>
      </c>
      <c r="H65" s="113">
        <f t="shared" si="0"/>
        <v>360926.7152322263</v>
      </c>
      <c r="I65" s="127">
        <f t="shared" si="1"/>
        <v>968106.96428571432</v>
      </c>
      <c r="J65" s="114">
        <f t="shared" si="2"/>
        <v>4.2459188117310642E-2</v>
      </c>
      <c r="K65" s="119">
        <v>1178565</v>
      </c>
      <c r="L65" s="113">
        <f ca="1">(E65/'At a Glance'!$T$8)*'At a Glance'!$T$7</f>
        <v>1360242.2608695654</v>
      </c>
      <c r="M65" s="120">
        <f t="shared" ca="1" si="3"/>
        <v>0.99277704202308925</v>
      </c>
      <c r="O65" s="122"/>
      <c r="P65" s="122"/>
    </row>
    <row r="66" spans="1:16">
      <c r="A66" s="43" t="s">
        <v>28</v>
      </c>
      <c r="B66" s="43" t="s">
        <v>57</v>
      </c>
      <c r="C66" s="43" t="s">
        <v>58</v>
      </c>
      <c r="D66" s="32">
        <v>2253557.4580124947</v>
      </c>
      <c r="E66" s="32">
        <v>1582918</v>
      </c>
      <c r="F66" s="20">
        <f t="shared" si="4"/>
        <v>0.7024085382744315</v>
      </c>
      <c r="G66" s="14">
        <f ca="1">'At a Glance'!$T$8/'At a Glance'!$T$7</f>
        <v>0.74193548387096775</v>
      </c>
      <c r="H66" s="32">
        <f t="shared" si="0"/>
        <v>670639.45801249472</v>
      </c>
      <c r="I66" s="46">
        <f t="shared" si="1"/>
        <v>1590515.7142857143</v>
      </c>
      <c r="J66" s="20">
        <f t="shared" si="2"/>
        <v>-4.7768872809448356E-3</v>
      </c>
      <c r="K66" s="71">
        <v>1936280</v>
      </c>
      <c r="L66" s="32">
        <f ca="1">(E66/'At a Glance'!$T$8)*'At a Glance'!$T$7</f>
        <v>2133498.1739130435</v>
      </c>
      <c r="M66" s="66">
        <f t="shared" ca="1" si="3"/>
        <v>0.94672455158727731</v>
      </c>
      <c r="O66" s="33"/>
      <c r="P66" s="33"/>
    </row>
    <row r="67" spans="1:16">
      <c r="A67" s="43" t="s">
        <v>28</v>
      </c>
      <c r="B67" s="43" t="s">
        <v>329</v>
      </c>
      <c r="C67" s="43" t="s">
        <v>330</v>
      </c>
      <c r="D67" s="32">
        <v>1060310.5197191837</v>
      </c>
      <c r="E67" s="32">
        <v>834064</v>
      </c>
      <c r="F67" s="20">
        <f t="shared" si="4"/>
        <v>0.7866223945612616</v>
      </c>
      <c r="G67" s="14">
        <f ca="1">'At a Glance'!$T$8/'At a Glance'!$T$7</f>
        <v>0.74193548387096775</v>
      </c>
      <c r="H67" s="32">
        <f t="shared" si="0"/>
        <v>226246.51971918368</v>
      </c>
      <c r="I67" s="46">
        <f t="shared" si="1"/>
        <v>745699.42857142864</v>
      </c>
      <c r="J67" s="20">
        <f t="shared" si="2"/>
        <v>0.11849891262201383</v>
      </c>
      <c r="K67" s="71">
        <v>907808</v>
      </c>
      <c r="L67" s="32">
        <f ca="1">(E67/'At a Glance'!$T$8)*'At a Glance'!$T$7</f>
        <v>1124173.2173913042</v>
      </c>
      <c r="M67" s="66">
        <f t="shared" ca="1" si="3"/>
        <v>1.0602301839738741</v>
      </c>
      <c r="O67" s="33"/>
      <c r="P67" s="33"/>
    </row>
    <row r="68" spans="1:16">
      <c r="A68" s="43" t="s">
        <v>28</v>
      </c>
      <c r="B68" s="43" t="s">
        <v>59</v>
      </c>
      <c r="C68" s="43" t="s">
        <v>60</v>
      </c>
      <c r="D68" s="32">
        <v>2250770.4575522072</v>
      </c>
      <c r="E68" s="32">
        <v>1633522</v>
      </c>
      <c r="F68" s="20">
        <f t="shared" si="4"/>
        <v>0.72576125855877516</v>
      </c>
      <c r="G68" s="14">
        <f ca="1">'At a Glance'!$T$8/'At a Glance'!$T$7</f>
        <v>0.74193548387096775</v>
      </c>
      <c r="H68" s="32">
        <f t="shared" si="0"/>
        <v>617248.45755220717</v>
      </c>
      <c r="I68" s="46">
        <f t="shared" ref="I68:I85" si="7">(K68/28)*23</f>
        <v>1580384.2142857143</v>
      </c>
      <c r="J68" s="20">
        <f t="shared" si="2"/>
        <v>3.3623333638714142E-2</v>
      </c>
      <c r="K68" s="71">
        <v>1923946</v>
      </c>
      <c r="L68" s="32">
        <f ca="1">(E68/'At a Glance'!$T$8)*'At a Glance'!$T$7</f>
        <v>2201703.5652173916</v>
      </c>
      <c r="M68" s="66">
        <f t="shared" ca="1" si="3"/>
        <v>0.97819995718791442</v>
      </c>
      <c r="O68" s="33"/>
      <c r="P68" s="33"/>
    </row>
    <row r="69" spans="1:16">
      <c r="A69" s="43" t="s">
        <v>28</v>
      </c>
      <c r="B69" s="43" t="s">
        <v>181</v>
      </c>
      <c r="C69" s="43" t="s">
        <v>182</v>
      </c>
      <c r="D69" s="32">
        <v>707853.4185961847</v>
      </c>
      <c r="E69" s="32">
        <v>453210</v>
      </c>
      <c r="F69" s="20">
        <f t="shared" si="4"/>
        <v>0.64025967537008766</v>
      </c>
      <c r="G69" s="14">
        <f ca="1">'At a Glance'!$T$8/'At a Glance'!$T$7</f>
        <v>0.74193548387096775</v>
      </c>
      <c r="H69" s="32">
        <f t="shared" si="0"/>
        <v>254643.4185961847</v>
      </c>
      <c r="I69" s="46">
        <f t="shared" si="7"/>
        <v>503684.39285714284</v>
      </c>
      <c r="J69" s="20">
        <f t="shared" si="2"/>
        <v>-0.10021035706670905</v>
      </c>
      <c r="K69" s="71">
        <v>613181</v>
      </c>
      <c r="L69" s="32">
        <f ca="1">(E69/'At a Glance'!$T$8)*'At a Glance'!$T$7</f>
        <v>610848.26086956519</v>
      </c>
      <c r="M69" s="66">
        <f t="shared" ca="1" si="3"/>
        <v>0.86295869289011817</v>
      </c>
      <c r="O69" s="33"/>
      <c r="P69" s="33"/>
    </row>
    <row r="70" spans="1:16">
      <c r="A70" s="43" t="s">
        <v>28</v>
      </c>
      <c r="B70" s="43" t="s">
        <v>61</v>
      </c>
      <c r="C70" s="43" t="s">
        <v>62</v>
      </c>
      <c r="D70" s="32">
        <v>2895070.1179278404</v>
      </c>
      <c r="E70" s="32">
        <v>1855171</v>
      </c>
      <c r="F70" s="20">
        <f t="shared" si="4"/>
        <v>0.64080347778514157</v>
      </c>
      <c r="G70" s="14">
        <f ca="1">'At a Glance'!$T$8/'At a Glance'!$T$7</f>
        <v>0.74193548387096775</v>
      </c>
      <c r="H70" s="32">
        <f t="shared" si="0"/>
        <v>1039899.1179278404</v>
      </c>
      <c r="I70" s="46">
        <f t="shared" si="7"/>
        <v>2026994.9285714286</v>
      </c>
      <c r="J70" s="20">
        <f t="shared" si="2"/>
        <v>-8.4767813747084961E-2</v>
      </c>
      <c r="K70" s="71">
        <v>2467646</v>
      </c>
      <c r="L70" s="32">
        <f ca="1">(E70/'At a Glance'!$T$8)*'At a Glance'!$T$7</f>
        <v>2500447.8695652173</v>
      </c>
      <c r="M70" s="66">
        <f t="shared" ca="1" si="3"/>
        <v>0.86369164397127773</v>
      </c>
      <c r="O70" s="33"/>
      <c r="P70" s="33"/>
    </row>
    <row r="71" spans="1:16">
      <c r="A71" s="43" t="s">
        <v>28</v>
      </c>
      <c r="B71" s="43" t="s">
        <v>91</v>
      </c>
      <c r="C71" s="43" t="s">
        <v>92</v>
      </c>
      <c r="D71" s="32">
        <v>1110749.5501560841</v>
      </c>
      <c r="E71" s="32">
        <v>875597</v>
      </c>
      <c r="F71" s="20">
        <f t="shared" si="4"/>
        <v>0.78829381463801618</v>
      </c>
      <c r="G71" s="14">
        <f ca="1">'At a Glance'!$T$8/'At a Glance'!$T$7</f>
        <v>0.74193548387096775</v>
      </c>
      <c r="H71" s="32">
        <f t="shared" si="0"/>
        <v>235152.55015608412</v>
      </c>
      <c r="I71" s="46">
        <f t="shared" si="7"/>
        <v>774116.75</v>
      </c>
      <c r="J71" s="20">
        <f t="shared" si="2"/>
        <v>0.13109166026959113</v>
      </c>
      <c r="K71" s="71">
        <v>942403</v>
      </c>
      <c r="L71" s="32">
        <f ca="1">(E71/'At a Glance'!$T$8)*'At a Glance'!$T$7</f>
        <v>1180152.4782608696</v>
      </c>
      <c r="M71" s="66">
        <f t="shared" ref="M71:M85" ca="1" si="8">L71/D71</f>
        <v>1.0624829675555871</v>
      </c>
      <c r="O71" s="33"/>
      <c r="P71" s="33"/>
    </row>
    <row r="72" spans="1:16">
      <c r="A72" s="43" t="s">
        <v>139</v>
      </c>
      <c r="B72" s="43" t="s">
        <v>41</v>
      </c>
      <c r="C72" s="43" t="s">
        <v>42</v>
      </c>
      <c r="D72" s="32">
        <v>1838099.0453202375</v>
      </c>
      <c r="E72" s="32">
        <v>1328064</v>
      </c>
      <c r="F72" s="20">
        <f t="shared" si="4"/>
        <v>0.72252036873705128</v>
      </c>
      <c r="G72" s="14">
        <f ca="1">'At a Glance'!$T$8/'At a Glance'!$T$7</f>
        <v>0.74193548387096775</v>
      </c>
      <c r="H72" s="32">
        <f t="shared" si="0"/>
        <v>510035.04532023752</v>
      </c>
      <c r="I72" s="46">
        <f t="shared" si="7"/>
        <v>1304792.4642857143</v>
      </c>
      <c r="J72" s="20">
        <f t="shared" si="2"/>
        <v>1.7835430807017476E-2</v>
      </c>
      <c r="K72" s="71">
        <v>1588443</v>
      </c>
      <c r="L72" s="32">
        <f ca="1">(E72/'At a Glance'!$T$8)*'At a Glance'!$T$7</f>
        <v>1789999.3043478262</v>
      </c>
      <c r="M72" s="66">
        <f t="shared" ca="1" si="8"/>
        <v>0.97383180134124314</v>
      </c>
      <c r="O72" s="33"/>
      <c r="P72" s="33"/>
    </row>
    <row r="73" spans="1:16">
      <c r="A73" s="43" t="s">
        <v>139</v>
      </c>
      <c r="B73" s="43" t="s">
        <v>317</v>
      </c>
      <c r="C73" s="43" t="s">
        <v>318</v>
      </c>
      <c r="D73" s="32">
        <v>1441571.0965376636</v>
      </c>
      <c r="E73" s="32">
        <v>1016248</v>
      </c>
      <c r="F73" s="20">
        <f t="shared" si="4"/>
        <v>0.70495864022302057</v>
      </c>
      <c r="G73" s="14">
        <f ca="1">'At a Glance'!$T$8/'At a Glance'!$T$7</f>
        <v>0.74193548387096775</v>
      </c>
      <c r="H73" s="32">
        <f t="shared" si="0"/>
        <v>425323.0965376636</v>
      </c>
      <c r="I73" s="46">
        <f t="shared" si="7"/>
        <v>1017389.3928571428</v>
      </c>
      <c r="J73" s="20">
        <f t="shared" si="2"/>
        <v>-1.1218839759449995E-3</v>
      </c>
      <c r="K73" s="71">
        <v>1238561</v>
      </c>
      <c r="L73" s="32">
        <f ca="1">(E73/'At a Glance'!$T$8)*'At a Glance'!$T$7</f>
        <v>1369725.5652173914</v>
      </c>
      <c r="M73" s="66">
        <f t="shared" ca="1" si="8"/>
        <v>0.95016164551798421</v>
      </c>
      <c r="O73" s="33"/>
      <c r="P73" s="33"/>
    </row>
    <row r="74" spans="1:16">
      <c r="A74" s="43" t="s">
        <v>139</v>
      </c>
      <c r="B74" s="43" t="s">
        <v>43</v>
      </c>
      <c r="C74" s="43" t="s">
        <v>44</v>
      </c>
      <c r="D74" s="32">
        <v>1631084.8506989197</v>
      </c>
      <c r="E74" s="32">
        <v>1159062</v>
      </c>
      <c r="F74" s="20">
        <f t="shared" si="4"/>
        <v>0.71060803458712896</v>
      </c>
      <c r="G74" s="14">
        <f ca="1">'At a Glance'!$T$8/'At a Glance'!$T$7</f>
        <v>0.74193548387096775</v>
      </c>
      <c r="H74" s="32">
        <f t="shared" si="0"/>
        <v>472022.85069891973</v>
      </c>
      <c r="I74" s="46">
        <f t="shared" si="7"/>
        <v>1147158.6785714284</v>
      </c>
      <c r="J74" s="20">
        <f t="shared" si="2"/>
        <v>1.0376351285068039E-2</v>
      </c>
      <c r="K74" s="71">
        <v>1396541</v>
      </c>
      <c r="L74" s="32">
        <f ca="1">(E74/'At a Glance'!$T$8)*'At a Glance'!$T$7</f>
        <v>1562214</v>
      </c>
      <c r="M74" s="66">
        <f t="shared" ca="1" si="8"/>
        <v>0.95777604661743465</v>
      </c>
      <c r="O74" s="33"/>
      <c r="P74" s="33"/>
    </row>
    <row r="75" spans="1:16">
      <c r="A75" s="43" t="s">
        <v>139</v>
      </c>
      <c r="B75" s="43" t="s">
        <v>45</v>
      </c>
      <c r="C75" s="43" t="s">
        <v>46</v>
      </c>
      <c r="D75" s="32">
        <v>659186.38244552293</v>
      </c>
      <c r="E75" s="32">
        <v>465483</v>
      </c>
      <c r="F75" s="20">
        <f t="shared" si="4"/>
        <v>0.70614777913508986</v>
      </c>
      <c r="G75" s="14">
        <f ca="1">'At a Glance'!$T$8/'At a Glance'!$T$7</f>
        <v>0.74193548387096775</v>
      </c>
      <c r="H75" s="32">
        <f t="shared" si="0"/>
        <v>193703.38244552293</v>
      </c>
      <c r="I75" s="46">
        <f t="shared" si="7"/>
        <v>463307.07142857142</v>
      </c>
      <c r="J75" s="20">
        <f t="shared" si="2"/>
        <v>4.6965149155165555E-3</v>
      </c>
      <c r="K75" s="71">
        <v>564026</v>
      </c>
      <c r="L75" s="32">
        <f ca="1">(E75/'At a Glance'!$T$8)*'At a Glance'!$T$7</f>
        <v>627390.13043478271</v>
      </c>
      <c r="M75" s="66">
        <f t="shared" ca="1" si="8"/>
        <v>0.95176439796468648</v>
      </c>
      <c r="O75" s="33"/>
      <c r="P75" s="33"/>
    </row>
    <row r="76" spans="1:16">
      <c r="A76" s="43" t="s">
        <v>139</v>
      </c>
      <c r="B76" s="43" t="s">
        <v>198</v>
      </c>
      <c r="C76" s="43" t="s">
        <v>199</v>
      </c>
      <c r="D76" s="32">
        <v>1685778.9478171244</v>
      </c>
      <c r="E76" s="32">
        <v>1166123</v>
      </c>
      <c r="F76" s="20">
        <f t="shared" si="4"/>
        <v>0.69174134693637346</v>
      </c>
      <c r="G76" s="14">
        <f ca="1">'At a Glance'!$T$8/'At a Glance'!$T$7</f>
        <v>0.74193548387096775</v>
      </c>
      <c r="H76" s="32">
        <f t="shared" ref="H76:H85" si="9">D76-E76</f>
        <v>519655.94781712443</v>
      </c>
      <c r="I76" s="46">
        <f t="shared" si="7"/>
        <v>1189683.2142857143</v>
      </c>
      <c r="J76" s="20">
        <f t="shared" si="2"/>
        <v>-1.9803771292057668E-2</v>
      </c>
      <c r="K76" s="71">
        <v>1448310</v>
      </c>
      <c r="L76" s="32">
        <f ca="1">(E76/'At a Glance'!$T$8)*'At a Glance'!$T$7</f>
        <v>1571731</v>
      </c>
      <c r="M76" s="66">
        <f t="shared" ca="1" si="8"/>
        <v>0.93234703282728593</v>
      </c>
      <c r="O76" s="33"/>
      <c r="P76" s="33"/>
    </row>
    <row r="77" spans="1:16">
      <c r="A77" s="43" t="s">
        <v>139</v>
      </c>
      <c r="B77" s="43" t="s">
        <v>47</v>
      </c>
      <c r="C77" s="43" t="s">
        <v>48</v>
      </c>
      <c r="D77" s="32">
        <v>819653.51270952495</v>
      </c>
      <c r="E77" s="32">
        <v>585143</v>
      </c>
      <c r="F77" s="20">
        <f t="shared" si="4"/>
        <v>0.71389067566574005</v>
      </c>
      <c r="G77" s="14">
        <f ca="1">'At a Glance'!$T$8/'At a Glance'!$T$7</f>
        <v>0.74193548387096775</v>
      </c>
      <c r="H77" s="32">
        <f t="shared" si="9"/>
        <v>234510.51270952495</v>
      </c>
      <c r="I77" s="46">
        <f t="shared" si="7"/>
        <v>578868.92857142864</v>
      </c>
      <c r="J77" s="20">
        <f t="shared" ref="J77:J85" si="10">(E77-I77)/I77</f>
        <v>1.0838500943650464E-2</v>
      </c>
      <c r="K77" s="71">
        <v>704710</v>
      </c>
      <c r="L77" s="32">
        <f ca="1">(E77/'At a Glance'!$T$8)*'At a Glance'!$T$7</f>
        <v>788671</v>
      </c>
      <c r="M77" s="66">
        <f t="shared" ca="1" si="8"/>
        <v>0.96220047589730173</v>
      </c>
      <c r="O77" s="33"/>
      <c r="P77" s="33"/>
    </row>
    <row r="78" spans="1:16">
      <c r="A78" s="43" t="s">
        <v>139</v>
      </c>
      <c r="B78" s="43" t="s">
        <v>87</v>
      </c>
      <c r="C78" s="43" t="s">
        <v>134</v>
      </c>
      <c r="D78" s="32">
        <v>950547.60144747898</v>
      </c>
      <c r="E78" s="32">
        <v>668451</v>
      </c>
      <c r="F78" s="20">
        <f t="shared" si="4"/>
        <v>0.7032272755010831</v>
      </c>
      <c r="G78" s="14">
        <f ca="1">'At a Glance'!$T$8/'At a Glance'!$T$7</f>
        <v>0.74193548387096775</v>
      </c>
      <c r="H78" s="32">
        <f t="shared" si="9"/>
        <v>282096.60144747898</v>
      </c>
      <c r="I78" s="46">
        <f t="shared" si="7"/>
        <v>675971.64285714284</v>
      </c>
      <c r="J78" s="20">
        <f t="shared" si="10"/>
        <v>-1.1125678031929253E-2</v>
      </c>
      <c r="K78" s="71">
        <v>822922</v>
      </c>
      <c r="L78" s="32">
        <f ca="1">(E78/'At a Glance'!$T$8)*'At a Glance'!$T$7</f>
        <v>900955.69565217395</v>
      </c>
      <c r="M78" s="66">
        <f t="shared" ca="1" si="8"/>
        <v>0.94782806697972066</v>
      </c>
      <c r="O78" s="33"/>
      <c r="P78" s="33"/>
    </row>
    <row r="79" spans="1:16">
      <c r="A79" s="43" t="s">
        <v>139</v>
      </c>
      <c r="B79" s="43" t="s">
        <v>49</v>
      </c>
      <c r="C79" s="43" t="s">
        <v>50</v>
      </c>
      <c r="D79" s="32">
        <v>1620749.0780151293</v>
      </c>
      <c r="E79" s="32">
        <v>1159377</v>
      </c>
      <c r="F79" s="20">
        <f t="shared" ref="F79:F85" si="11">E79/D79</f>
        <v>0.71533404875963003</v>
      </c>
      <c r="G79" s="14">
        <f ca="1">'At a Glance'!$T$8/'At a Glance'!$T$7</f>
        <v>0.74193548387096775</v>
      </c>
      <c r="H79" s="32">
        <f t="shared" si="9"/>
        <v>461372.07801512931</v>
      </c>
      <c r="I79" s="46">
        <f t="shared" si="7"/>
        <v>1146048.9285714284</v>
      </c>
      <c r="J79" s="20">
        <f t="shared" si="10"/>
        <v>1.1629583254517141E-2</v>
      </c>
      <c r="K79" s="71">
        <v>1395190</v>
      </c>
      <c r="L79" s="32">
        <f ca="1">(E79/'At a Glance'!$T$8)*'At a Glance'!$T$7</f>
        <v>1562638.5652173914</v>
      </c>
      <c r="M79" s="66">
        <f t="shared" ca="1" si="8"/>
        <v>0.96414589180645793</v>
      </c>
      <c r="O79" s="33"/>
      <c r="P79" s="33"/>
    </row>
    <row r="80" spans="1:16">
      <c r="A80" s="43" t="s">
        <v>139</v>
      </c>
      <c r="B80" s="43" t="s">
        <v>108</v>
      </c>
      <c r="C80" s="43" t="s">
        <v>109</v>
      </c>
      <c r="D80" s="32">
        <v>815412.57282461342</v>
      </c>
      <c r="E80" s="32">
        <v>543972</v>
      </c>
      <c r="F80" s="20">
        <f t="shared" si="11"/>
        <v>0.66711259812399604</v>
      </c>
      <c r="G80" s="14">
        <f ca="1">'At a Glance'!$T$8/'At a Glance'!$T$7</f>
        <v>0.74193548387096775</v>
      </c>
      <c r="H80" s="32">
        <f t="shared" si="9"/>
        <v>271440.57282461342</v>
      </c>
      <c r="I80" s="46">
        <f t="shared" si="7"/>
        <v>563049.0357142858</v>
      </c>
      <c r="J80" s="20">
        <f t="shared" si="10"/>
        <v>-3.3881659507834179E-2</v>
      </c>
      <c r="K80" s="71">
        <v>685451</v>
      </c>
      <c r="L80" s="32">
        <f ca="1">(E80/'At a Glance'!$T$8)*'At a Glance'!$T$7</f>
        <v>733179.65217391308</v>
      </c>
      <c r="M80" s="66">
        <f t="shared" ca="1" si="8"/>
        <v>0.89915176268886432</v>
      </c>
      <c r="O80" s="33"/>
      <c r="P80" s="33"/>
    </row>
    <row r="81" spans="1:16">
      <c r="A81" s="43" t="s">
        <v>139</v>
      </c>
      <c r="B81" s="43" t="s">
        <v>51</v>
      </c>
      <c r="C81" s="43" t="s">
        <v>107</v>
      </c>
      <c r="D81" s="32">
        <v>838367.97582400113</v>
      </c>
      <c r="E81" s="32">
        <v>596886</v>
      </c>
      <c r="F81" s="20">
        <f t="shared" si="11"/>
        <v>0.71196183205035068</v>
      </c>
      <c r="G81" s="14">
        <f ca="1">'At a Glance'!$T$8/'At a Glance'!$T$7</f>
        <v>0.74193548387096775</v>
      </c>
      <c r="H81" s="32">
        <f t="shared" si="9"/>
        <v>241481.97582400113</v>
      </c>
      <c r="I81" s="46">
        <f t="shared" si="7"/>
        <v>595169.35714285716</v>
      </c>
      <c r="J81" s="20">
        <f t="shared" si="10"/>
        <v>2.8842930781646384E-3</v>
      </c>
      <c r="K81" s="71">
        <v>724554</v>
      </c>
      <c r="L81" s="32">
        <f ca="1">(E81/'At a Glance'!$T$8)*'At a Glance'!$T$7</f>
        <v>804498.52173913037</v>
      </c>
      <c r="M81" s="66">
        <f t="shared" ca="1" si="8"/>
        <v>0.9596007301548205</v>
      </c>
      <c r="O81" s="33"/>
      <c r="P81" s="33"/>
    </row>
    <row r="82" spans="1:16">
      <c r="A82" s="43" t="s">
        <v>139</v>
      </c>
      <c r="B82" s="43" t="s">
        <v>52</v>
      </c>
      <c r="C82" s="43" t="s">
        <v>135</v>
      </c>
      <c r="D82" s="32">
        <v>2715990.2126509561</v>
      </c>
      <c r="E82" s="32">
        <v>1878592</v>
      </c>
      <c r="F82" s="20">
        <f t="shared" si="11"/>
        <v>0.69167848663430587</v>
      </c>
      <c r="G82" s="14">
        <f ca="1">'At a Glance'!$T$8/'At a Glance'!$T$7</f>
        <v>0.74193548387096775</v>
      </c>
      <c r="H82" s="32">
        <f t="shared" si="9"/>
        <v>837398.21265095612</v>
      </c>
      <c r="I82" s="46">
        <f t="shared" si="7"/>
        <v>1927144.5357142857</v>
      </c>
      <c r="J82" s="20">
        <f t="shared" si="10"/>
        <v>-2.5194029204607608E-2</v>
      </c>
      <c r="K82" s="71">
        <v>2346089</v>
      </c>
      <c r="L82" s="32">
        <f ca="1">(E82/'At a Glance'!$T$8)*'At a Glance'!$T$7</f>
        <v>2532015.3043478262</v>
      </c>
      <c r="M82" s="66">
        <f t="shared" ca="1" si="8"/>
        <v>0.93226230807232535</v>
      </c>
      <c r="O82" s="33"/>
      <c r="P82" s="33"/>
    </row>
    <row r="83" spans="1:16">
      <c r="A83" s="43" t="s">
        <v>139</v>
      </c>
      <c r="B83" s="43" t="s">
        <v>53</v>
      </c>
      <c r="C83" s="43" t="s">
        <v>136</v>
      </c>
      <c r="D83" s="32">
        <v>972403.21447611321</v>
      </c>
      <c r="E83" s="32">
        <v>650871</v>
      </c>
      <c r="F83" s="20">
        <f t="shared" si="11"/>
        <v>0.66934270713066268</v>
      </c>
      <c r="G83" s="14">
        <f ca="1">'At a Glance'!$T$8/'At a Glance'!$T$7</f>
        <v>0.74193548387096775</v>
      </c>
      <c r="H83" s="32">
        <f t="shared" si="9"/>
        <v>321532.21447611321</v>
      </c>
      <c r="I83" s="46">
        <f t="shared" si="7"/>
        <v>685013.10714285716</v>
      </c>
      <c r="J83" s="20">
        <f t="shared" si="10"/>
        <v>-4.9841538485681763E-2</v>
      </c>
      <c r="K83" s="71">
        <v>833929</v>
      </c>
      <c r="L83" s="32">
        <f ca="1">(E83/'At a Glance'!$T$8)*'At a Glance'!$T$7</f>
        <v>877260.91304347827</v>
      </c>
      <c r="M83" s="66">
        <f t="shared" ca="1" si="8"/>
        <v>0.90215756178480622</v>
      </c>
      <c r="O83" s="33"/>
      <c r="P83" s="33"/>
    </row>
    <row r="84" spans="1:16">
      <c r="A84" s="43" t="s">
        <v>139</v>
      </c>
      <c r="B84" s="43" t="s">
        <v>114</v>
      </c>
      <c r="C84" s="43" t="s">
        <v>115</v>
      </c>
      <c r="D84" s="32">
        <v>688113.60165230196</v>
      </c>
      <c r="E84" s="32">
        <v>481179</v>
      </c>
      <c r="F84" s="20">
        <f t="shared" si="11"/>
        <v>0.69927261842316513</v>
      </c>
      <c r="G84" s="14">
        <f ca="1">'At a Glance'!$T$8/'At a Glance'!$T$7</f>
        <v>0.74193548387096775</v>
      </c>
      <c r="H84" s="32">
        <f t="shared" si="9"/>
        <v>206934.60165230196</v>
      </c>
      <c r="I84" s="46">
        <f t="shared" si="7"/>
        <v>482103.82142857142</v>
      </c>
      <c r="J84" s="20">
        <f t="shared" si="10"/>
        <v>-1.9183034596800888E-3</v>
      </c>
      <c r="K84" s="71">
        <v>586909</v>
      </c>
      <c r="L84" s="32">
        <f ca="1">(E84/'At a Glance'!$T$8)*'At a Glance'!$T$7</f>
        <v>648545.6086956521</v>
      </c>
      <c r="M84" s="66">
        <f t="shared" ca="1" si="8"/>
        <v>0.94249787700513554</v>
      </c>
      <c r="O84" s="33"/>
      <c r="P84" s="33"/>
    </row>
    <row r="85" spans="1:16">
      <c r="A85" s="43" t="s">
        <v>139</v>
      </c>
      <c r="B85" s="43" t="s">
        <v>54</v>
      </c>
      <c r="C85" s="43" t="s">
        <v>154</v>
      </c>
      <c r="D85" s="32">
        <v>1035219.6969192718</v>
      </c>
      <c r="E85" s="32">
        <v>705965</v>
      </c>
      <c r="F85" s="20">
        <f t="shared" si="11"/>
        <v>0.68194703221054764</v>
      </c>
      <c r="G85" s="14">
        <f ca="1">'At a Glance'!$T$8/'At a Glance'!$T$7</f>
        <v>0.74193548387096775</v>
      </c>
      <c r="H85" s="32">
        <f t="shared" si="9"/>
        <v>329254.69691927184</v>
      </c>
      <c r="I85" s="46">
        <f t="shared" si="7"/>
        <v>728748.42857142864</v>
      </c>
      <c r="J85" s="20">
        <f t="shared" si="10"/>
        <v>-3.1263777290183904E-2</v>
      </c>
      <c r="K85" s="71">
        <v>887172</v>
      </c>
      <c r="L85" s="32">
        <f ca="1">(E85/'At a Glance'!$T$8)*'At a Glance'!$T$7</f>
        <v>951518.04347826086</v>
      </c>
      <c r="M85" s="66">
        <f t="shared" ca="1" si="8"/>
        <v>0.91914599993595547</v>
      </c>
      <c r="O85" s="33"/>
      <c r="P85" s="33"/>
    </row>
  </sheetData>
  <autoFilter ref="A2:K85"/>
  <conditionalFormatting sqref="F3 F5:F31 F45:F85">
    <cfRule type="cellIs" dxfId="7" priority="25" operator="lessThan">
      <formula>$G$3</formula>
    </cfRule>
    <cfRule type="cellIs" dxfId="6" priority="26" operator="greaterThan">
      <formula>$G$3</formula>
    </cfRule>
  </conditionalFormatting>
  <conditionalFormatting sqref="F4">
    <cfRule type="cellIs" dxfId="5" priority="17" operator="lessThan">
      <formula>$G$3</formula>
    </cfRule>
    <cfRule type="cellIs" dxfId="4" priority="18" operator="greaterThan">
      <formula>$G$3</formula>
    </cfRule>
  </conditionalFormatting>
  <conditionalFormatting sqref="J3:J85">
    <cfRule type="cellIs" dxfId="3" priority="13" operator="lessThan">
      <formula>0</formula>
    </cfRule>
    <cfRule type="cellIs" dxfId="2" priority="14" operator="greaterThan">
      <formula>0</formula>
    </cfRule>
  </conditionalFormatting>
  <conditionalFormatting sqref="F32:F44">
    <cfRule type="cellIs" dxfId="1" priority="7" operator="lessThan">
      <formula>$G$3</formula>
    </cfRule>
    <cfRule type="cellIs" dxfId="0" priority="8" operator="greaterThan">
      <formula>$G$3</formula>
    </cfRule>
  </conditionalFormatting>
  <hyperlinks>
    <hyperlink ref="A1" location="'At a Glance'!A1" display="At a Glance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At a Glance</vt:lpstr>
      <vt:lpstr>GA</vt:lpstr>
      <vt:lpstr>Secondary</vt:lpstr>
      <vt:lpstr>Scratch Card</vt:lpstr>
      <vt:lpstr>Air-time</vt:lpstr>
      <vt:lpstr>Tertiary</vt:lpstr>
      <vt:lpstr>C2C_C2S_Gap</vt:lpstr>
      <vt:lpstr>Graph</vt:lpstr>
      <vt:lpstr>Data Pack Upsell</vt:lpstr>
      <vt:lpstr>Revenue</vt:lpstr>
      <vt:lpstr>Chart</vt:lpstr>
      <vt:lpstr>DTR Calculation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Shuva Datta</dc:creator>
  <cp:lastModifiedBy>LENOVO</cp:lastModifiedBy>
  <dcterms:created xsi:type="dcterms:W3CDTF">2018-02-08T09:37:31Z</dcterms:created>
  <dcterms:modified xsi:type="dcterms:W3CDTF">2021-03-24T18:26:17Z</dcterms:modified>
</cp:coreProperties>
</file>