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105" windowWidth="19095" windowHeight="7305"/>
  </bookViews>
  <sheets>
    <sheet name="Daily Requisition Analysis" sheetId="1" r:id="rId1"/>
    <sheet name="Segment wise Analysis" sheetId="2" r:id="rId2"/>
    <sheet name="Daily Final Requisition" sheetId="3" r:id="rId3"/>
  </sheets>
  <externalReferences>
    <externalReference r:id="rId4"/>
    <externalReference r:id="rId5"/>
  </externalReferences>
  <definedNames>
    <definedName name="_xlnm._FilterDatabase" localSheetId="2" hidden="1">'Daily Final Requisition'!$A$6:$E$62</definedName>
    <definedName name="_xlnm._FilterDatabase" localSheetId="0" hidden="1">'Daily Requisition Analysis'!$A$7:$Q$63</definedName>
  </definedNames>
  <calcPr calcId="124519"/>
</workbook>
</file>

<file path=xl/calcChain.xml><?xml version="1.0" encoding="utf-8"?>
<calcChain xmlns="http://schemas.openxmlformats.org/spreadsheetml/2006/main">
  <c r="J47" i="1"/>
  <c r="J48"/>
  <c r="J49"/>
  <c r="J50"/>
  <c r="J51"/>
  <c r="J52"/>
  <c r="J53"/>
  <c r="J54"/>
  <c r="J55"/>
  <c r="J56"/>
  <c r="J57"/>
  <c r="J58"/>
  <c r="J59"/>
  <c r="J60"/>
  <c r="J61"/>
  <c r="J62"/>
  <c r="E4" i="3" l="1"/>
  <c r="A4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E5" i="2"/>
  <c r="E4"/>
  <c r="A5" i="1"/>
  <c r="Q4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M12" l="1"/>
  <c r="M32"/>
  <c r="M40"/>
  <c r="M52"/>
  <c r="M60"/>
  <c r="L14"/>
  <c r="L22"/>
  <c r="L34"/>
  <c r="L50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E40"/>
  <c r="F40"/>
  <c r="H40" s="1"/>
  <c r="I40" s="1"/>
  <c r="F29"/>
  <c r="H29" s="1"/>
  <c r="I29" s="1"/>
  <c r="E29"/>
  <c r="F52"/>
  <c r="H52" s="1"/>
  <c r="I52" s="1"/>
  <c r="E52"/>
  <c r="E47"/>
  <c r="F47"/>
  <c r="H47" s="1"/>
  <c r="I47" s="1"/>
  <c r="E45"/>
  <c r="F45"/>
  <c r="H45" s="1"/>
  <c r="I45" s="1"/>
  <c r="E22"/>
  <c r="F22"/>
  <c r="H22" s="1"/>
  <c r="I22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3"/>
  <c r="H23" s="1"/>
  <c r="I23" s="1"/>
  <c r="F24"/>
  <c r="H24" s="1"/>
  <c r="I24" s="1"/>
  <c r="F25"/>
  <c r="H25" s="1"/>
  <c r="I25" s="1"/>
  <c r="F26"/>
  <c r="H26" s="1"/>
  <c r="I26" s="1"/>
  <c r="F27"/>
  <c r="H27" s="1"/>
  <c r="I27" s="1"/>
  <c r="F28"/>
  <c r="H28" s="1"/>
  <c r="I28" s="1"/>
  <c r="F30"/>
  <c r="H30" s="1"/>
  <c r="I30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38"/>
  <c r="H38" s="1"/>
  <c r="I38" s="1"/>
  <c r="F39"/>
  <c r="H39" s="1"/>
  <c r="I39" s="1"/>
  <c r="F41"/>
  <c r="H41" s="1"/>
  <c r="I41" s="1"/>
  <c r="F42"/>
  <c r="H42" s="1"/>
  <c r="I42" s="1"/>
  <c r="F43"/>
  <c r="H43" s="1"/>
  <c r="I43" s="1"/>
  <c r="F44"/>
  <c r="H44" s="1"/>
  <c r="I44" s="1"/>
  <c r="F46"/>
  <c r="H46" s="1"/>
  <c r="I46" s="1"/>
  <c r="F48"/>
  <c r="H48" s="1"/>
  <c r="I48" s="1"/>
  <c r="F49"/>
  <c r="H49" s="1"/>
  <c r="I49" s="1"/>
  <c r="F50"/>
  <c r="H50" s="1"/>
  <c r="I50" s="1"/>
  <c r="F51"/>
  <c r="H51" s="1"/>
  <c r="I51" s="1"/>
  <c r="F53"/>
  <c r="H53" s="1"/>
  <c r="I53" s="1"/>
  <c r="F54"/>
  <c r="H54" s="1"/>
  <c r="I54" s="1"/>
  <c r="F55"/>
  <c r="H55" s="1"/>
  <c r="I55" s="1"/>
  <c r="F56"/>
  <c r="H56" s="1"/>
  <c r="I56" s="1"/>
  <c r="F57"/>
  <c r="H57" s="1"/>
  <c r="I57" s="1"/>
  <c r="F58"/>
  <c r="H58" s="1"/>
  <c r="I58" s="1"/>
  <c r="F59"/>
  <c r="H59" s="1"/>
  <c r="I59" s="1"/>
  <c r="F60"/>
  <c r="H60" s="1"/>
  <c r="I60" s="1"/>
  <c r="F61"/>
  <c r="H61" s="1"/>
  <c r="I61" s="1"/>
  <c r="F62"/>
  <c r="H62" s="1"/>
  <c r="I62" s="1"/>
  <c r="F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30"/>
  <c r="E31"/>
  <c r="E32"/>
  <c r="E33"/>
  <c r="E34"/>
  <c r="E35"/>
  <c r="E36"/>
  <c r="E37"/>
  <c r="E38"/>
  <c r="E39"/>
  <c r="E41"/>
  <c r="E42"/>
  <c r="E43"/>
  <c r="E44"/>
  <c r="E46"/>
  <c r="E48"/>
  <c r="E49"/>
  <c r="E50"/>
  <c r="E51"/>
  <c r="E53"/>
  <c r="E54"/>
  <c r="E55"/>
  <c r="E56"/>
  <c r="E57"/>
  <c r="E58"/>
  <c r="E59"/>
  <c r="E60"/>
  <c r="E61"/>
  <c r="E62"/>
  <c r="E8"/>
  <c r="L62" l="1"/>
  <c r="L49"/>
  <c r="L30"/>
  <c r="L21"/>
  <c r="L13"/>
  <c r="M59"/>
  <c r="M47"/>
  <c r="M39"/>
  <c r="M31"/>
  <c r="L58"/>
  <c r="L46"/>
  <c r="L26"/>
  <c r="L18"/>
  <c r="L10"/>
  <c r="M56"/>
  <c r="M44"/>
  <c r="M36"/>
  <c r="M20"/>
  <c r="L54"/>
  <c r="L38"/>
  <c r="L25"/>
  <c r="L17"/>
  <c r="L9"/>
  <c r="M55"/>
  <c r="M43"/>
  <c r="M35"/>
  <c r="M16"/>
  <c r="L42"/>
  <c r="M48"/>
  <c r="M28"/>
  <c r="M24"/>
  <c r="L61"/>
  <c r="L57"/>
  <c r="L53"/>
  <c r="L45"/>
  <c r="L41"/>
  <c r="L37"/>
  <c r="L33"/>
  <c r="L29"/>
  <c r="M51"/>
  <c r="M27"/>
  <c r="M23"/>
  <c r="M19"/>
  <c r="M15"/>
  <c r="M11"/>
  <c r="L60"/>
  <c r="L56"/>
  <c r="L52"/>
  <c r="L48"/>
  <c r="L44"/>
  <c r="L40"/>
  <c r="L36"/>
  <c r="L32"/>
  <c r="L28"/>
  <c r="L24"/>
  <c r="L20"/>
  <c r="L16"/>
  <c r="L12"/>
  <c r="M62"/>
  <c r="M58"/>
  <c r="M54"/>
  <c r="M50"/>
  <c r="M46"/>
  <c r="M42"/>
  <c r="M38"/>
  <c r="M34"/>
  <c r="M30"/>
  <c r="M26"/>
  <c r="M22"/>
  <c r="M18"/>
  <c r="M14"/>
  <c r="M10"/>
  <c r="L59"/>
  <c r="L55"/>
  <c r="L51"/>
  <c r="L47"/>
  <c r="L43"/>
  <c r="L39"/>
  <c r="L35"/>
  <c r="L31"/>
  <c r="L27"/>
  <c r="L23"/>
  <c r="L19"/>
  <c r="L15"/>
  <c r="L11"/>
  <c r="M61"/>
  <c r="M57"/>
  <c r="M53"/>
  <c r="M49"/>
  <c r="M45"/>
  <c r="M41"/>
  <c r="M37"/>
  <c r="M33"/>
  <c r="M29"/>
  <c r="M25"/>
  <c r="M21"/>
  <c r="M17"/>
  <c r="M13"/>
  <c r="M9"/>
  <c r="O4" i="2" l="1"/>
  <c r="K4"/>
  <c r="C7" i="3" l="1"/>
  <c r="D7" s="1"/>
  <c r="C73"/>
  <c r="D62" l="1"/>
  <c r="C62"/>
  <c r="P11" i="2" l="1"/>
  <c r="P12"/>
  <c r="O8"/>
  <c r="O9"/>
  <c r="O10"/>
  <c r="O11"/>
  <c r="O12"/>
  <c r="O13"/>
  <c r="O14"/>
  <c r="O15"/>
  <c r="O7"/>
  <c r="N8"/>
  <c r="N9"/>
  <c r="N10"/>
  <c r="N11"/>
  <c r="N12"/>
  <c r="N13"/>
  <c r="N14"/>
  <c r="N15"/>
  <c r="N7"/>
  <c r="K11"/>
  <c r="L11" s="1"/>
  <c r="K12"/>
  <c r="L12" s="1"/>
  <c r="J8"/>
  <c r="J9"/>
  <c r="J10"/>
  <c r="J11"/>
  <c r="J12"/>
  <c r="J13"/>
  <c r="J14"/>
  <c r="J15"/>
  <c r="J7"/>
  <c r="I11"/>
  <c r="I12"/>
  <c r="G8"/>
  <c r="G9"/>
  <c r="G10"/>
  <c r="G11"/>
  <c r="G12"/>
  <c r="G13"/>
  <c r="G14"/>
  <c r="G15"/>
  <c r="G7"/>
  <c r="F8"/>
  <c r="F9"/>
  <c r="F10"/>
  <c r="F11"/>
  <c r="F12"/>
  <c r="F13"/>
  <c r="F14"/>
  <c r="F15"/>
  <c r="F7"/>
  <c r="H8" i="1"/>
  <c r="G63"/>
  <c r="J63"/>
  <c r="J65" s="1"/>
  <c r="N63"/>
  <c r="O63"/>
  <c r="F63"/>
  <c r="H14" i="2" l="1"/>
  <c r="H10"/>
  <c r="L8" i="1"/>
  <c r="M8"/>
  <c r="H7" i="2"/>
  <c r="H12"/>
  <c r="M12" s="1"/>
  <c r="H8"/>
  <c r="H13"/>
  <c r="M13" s="1"/>
  <c r="H9"/>
  <c r="M9" s="1"/>
  <c r="H15"/>
  <c r="M15" s="1"/>
  <c r="H11"/>
  <c r="M11" s="1"/>
  <c r="M7"/>
  <c r="M8"/>
  <c r="M14"/>
  <c r="M10"/>
  <c r="O16"/>
  <c r="N16"/>
  <c r="J16"/>
  <c r="F16"/>
  <c r="P13" l="1"/>
  <c r="P10"/>
  <c r="P8"/>
  <c r="K8"/>
  <c r="L8" s="1"/>
  <c r="P14"/>
  <c r="K15"/>
  <c r="L15" s="1"/>
  <c r="P8" i="1"/>
  <c r="K8"/>
  <c r="I8"/>
  <c r="P15" i="2" l="1"/>
  <c r="K14"/>
  <c r="L14" s="1"/>
  <c r="K9"/>
  <c r="L9" s="1"/>
  <c r="K7"/>
  <c r="L7" s="1"/>
  <c r="I8"/>
  <c r="K10"/>
  <c r="L10" s="1"/>
  <c r="K13"/>
  <c r="L13" s="1"/>
  <c r="P9"/>
  <c r="P7"/>
  <c r="I10"/>
  <c r="P63" i="1"/>
  <c r="K63"/>
  <c r="H63"/>
  <c r="I7" i="2" l="1"/>
  <c r="P16"/>
  <c r="K16"/>
  <c r="I13"/>
  <c r="I9"/>
  <c r="I14"/>
  <c r="I15"/>
  <c r="I63" i="1"/>
  <c r="N4" s="1"/>
  <c r="P4" s="1"/>
  <c r="M63"/>
  <c r="G16" i="2"/>
  <c r="H16"/>
  <c r="M16" s="1"/>
  <c r="L63" i="1" l="1"/>
  <c r="I16" i="2"/>
  <c r="N4" l="1"/>
  <c r="P4" s="1"/>
  <c r="Q4" s="1"/>
  <c r="L16"/>
</calcChain>
</file>

<file path=xl/sharedStrings.xml><?xml version="1.0" encoding="utf-8"?>
<sst xmlns="http://schemas.openxmlformats.org/spreadsheetml/2006/main" count="190" uniqueCount="104">
  <si>
    <t>Model</t>
  </si>
  <si>
    <t>Dealer Price</t>
  </si>
  <si>
    <t>Retail Price</t>
  </si>
  <si>
    <t>Customer Price</t>
  </si>
  <si>
    <t>Price Segment</t>
  </si>
  <si>
    <t>Opening Stock</t>
  </si>
  <si>
    <t>Pipeline Product</t>
  </si>
  <si>
    <t>Total Stock Qty</t>
  </si>
  <si>
    <t>Total product Value</t>
  </si>
  <si>
    <t>Req. Days to be sold (Sec.)</t>
  </si>
  <si>
    <t>Req. Lifting (Qty)</t>
  </si>
  <si>
    <t>Today:                                                                                                              Allocation with avail. product</t>
  </si>
  <si>
    <t>Today Requisition</t>
  </si>
  <si>
    <t>Requisition Value</t>
  </si>
  <si>
    <t>Remarks</t>
  </si>
  <si>
    <t>Below 1000</t>
  </si>
  <si>
    <t>1000-1200</t>
  </si>
  <si>
    <t>1500-2000</t>
  </si>
  <si>
    <t>1200-1500</t>
  </si>
  <si>
    <t>6000-8000</t>
  </si>
  <si>
    <t>8000-10000</t>
  </si>
  <si>
    <t>Total=</t>
  </si>
  <si>
    <t>Daily Requisition analysis format</t>
  </si>
  <si>
    <t>Investment details</t>
  </si>
  <si>
    <t>Company Required</t>
  </si>
  <si>
    <t>Stock Value</t>
  </si>
  <si>
    <t>Market Credit</t>
  </si>
  <si>
    <t>Total</t>
  </si>
  <si>
    <t>Cash in hand</t>
  </si>
  <si>
    <r>
      <t>Last (5) day's Sec.  sales -</t>
    </r>
    <r>
      <rPr>
        <sz val="11"/>
        <color indexed="13"/>
        <rFont val="Calibri"/>
        <family val="2"/>
      </rPr>
      <t xml:space="preserve"> (qty)</t>
    </r>
  </si>
  <si>
    <t>Daily Requisition Form</t>
  </si>
  <si>
    <t>Today's Order Quantity</t>
  </si>
  <si>
    <t>Order Value</t>
  </si>
  <si>
    <t>Payment Details:</t>
  </si>
  <si>
    <t>Bank</t>
  </si>
  <si>
    <t>Amount</t>
  </si>
  <si>
    <t>SCB</t>
  </si>
  <si>
    <t>BRAC</t>
  </si>
  <si>
    <t>DBBL</t>
  </si>
  <si>
    <t>IBBL</t>
  </si>
  <si>
    <t>UBL</t>
  </si>
  <si>
    <t>DC No</t>
  </si>
  <si>
    <t>B12+</t>
  </si>
  <si>
    <t>B23</t>
  </si>
  <si>
    <t>B24</t>
  </si>
  <si>
    <t>B65</t>
  </si>
  <si>
    <t>B66</t>
  </si>
  <si>
    <t>BL60</t>
  </si>
  <si>
    <t>BL97</t>
  </si>
  <si>
    <t>BL98</t>
  </si>
  <si>
    <t>D37</t>
  </si>
  <si>
    <t>D38i</t>
  </si>
  <si>
    <t>D40i</t>
  </si>
  <si>
    <t>D41</t>
  </si>
  <si>
    <t>D52+</t>
  </si>
  <si>
    <t>D54+</t>
  </si>
  <si>
    <t>E90_SKD</t>
  </si>
  <si>
    <t>E95_SKD</t>
  </si>
  <si>
    <t>i10+_SKD</t>
  </si>
  <si>
    <t>i15_SKD</t>
  </si>
  <si>
    <t>i18_SKD</t>
  </si>
  <si>
    <t>i65</t>
  </si>
  <si>
    <t>i68_SKD</t>
  </si>
  <si>
    <t>i74_SKD</t>
  </si>
  <si>
    <t>i95_SKD</t>
  </si>
  <si>
    <t>i97_SKD</t>
  </si>
  <si>
    <t>i110_SKD</t>
  </si>
  <si>
    <t>L23i</t>
  </si>
  <si>
    <t>L25i</t>
  </si>
  <si>
    <t>L40_SKD</t>
  </si>
  <si>
    <t>L42</t>
  </si>
  <si>
    <t>L55i</t>
  </si>
  <si>
    <t>L130</t>
  </si>
  <si>
    <t>L250i</t>
  </si>
  <si>
    <t>R40_SKD</t>
  </si>
  <si>
    <t>SL20</t>
  </si>
  <si>
    <t>S40</t>
  </si>
  <si>
    <t>T130</t>
  </si>
  <si>
    <t>T140</t>
  </si>
  <si>
    <t>V48_SKD</t>
  </si>
  <si>
    <t>V75_SKD</t>
  </si>
  <si>
    <t>V94_SKD</t>
  </si>
  <si>
    <t>V99_SKD</t>
  </si>
  <si>
    <t>V102_SKD</t>
  </si>
  <si>
    <t>V105_SKD</t>
  </si>
  <si>
    <t>V128_SKD</t>
  </si>
  <si>
    <t>V141_SKD</t>
  </si>
  <si>
    <t>Z12_SKD</t>
  </si>
  <si>
    <t>Z15_SKD</t>
  </si>
  <si>
    <t>Z20_SKD</t>
  </si>
  <si>
    <t>Z25_SKD</t>
  </si>
  <si>
    <t>D54+_SKD</t>
  </si>
  <si>
    <t>SL20_SKD</t>
  </si>
  <si>
    <t>S40_SKD</t>
  </si>
  <si>
    <t>V94</t>
  </si>
  <si>
    <t>i65_SKD</t>
  </si>
  <si>
    <t>L65j_SKD</t>
  </si>
  <si>
    <r>
      <t>Last (7) day's Sec.  sales -</t>
    </r>
    <r>
      <rPr>
        <sz val="11"/>
        <color indexed="13"/>
        <rFont val="Calibri"/>
        <family val="2"/>
      </rPr>
      <t xml:space="preserve"> (qty)</t>
    </r>
  </si>
  <si>
    <t>Last (7) day sales (value)</t>
  </si>
  <si>
    <t>Dealer: Mugdho Corporation</t>
  </si>
  <si>
    <t>2000-4000</t>
  </si>
  <si>
    <t>4000-6000</t>
  </si>
  <si>
    <t>Above 10000</t>
  </si>
  <si>
    <t>Edison Group, Symphony Mobile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</si>
</sst>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0_);\(0\)"/>
    <numFmt numFmtId="168" formatCode="[$-F800]dddd\,\ mmmm\ dd\,\ 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rgb="FFFFFF00"/>
      <name val="Calibri"/>
      <family val="2"/>
    </font>
    <font>
      <sz val="11"/>
      <color indexed="13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rgb="FF009900"/>
      <name val="Calibri"/>
      <family val="2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i/>
      <u/>
      <sz val="18"/>
      <color rgb="FF0070C0"/>
      <name val="Algerian"/>
      <family val="5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Arial"/>
      <family val="2"/>
    </font>
    <font>
      <i/>
      <sz val="10"/>
      <color rgb="FF000000"/>
      <name val="Arial"/>
      <family val="2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>
      <protection locked="0"/>
    </xf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1" fontId="8" fillId="3" borderId="6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164" fontId="12" fillId="3" borderId="11" xfId="1" applyNumberFormat="1" applyFont="1" applyFill="1" applyBorder="1" applyAlignment="1">
      <alignment horizontal="center" vertical="center"/>
    </xf>
    <xf numFmtId="0" fontId="0" fillId="3" borderId="12" xfId="0" applyFill="1" applyBorder="1"/>
    <xf numFmtId="0" fontId="8" fillId="3" borderId="5" xfId="2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8" xfId="0" applyFill="1" applyBorder="1"/>
    <xf numFmtId="166" fontId="16" fillId="3" borderId="8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/>
    <xf numFmtId="0" fontId="16" fillId="3" borderId="0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2" fillId="9" borderId="8" xfId="0" applyFont="1" applyFill="1" applyBorder="1"/>
    <xf numFmtId="0" fontId="16" fillId="3" borderId="0" xfId="0" applyFont="1" applyFill="1"/>
    <xf numFmtId="0" fontId="0" fillId="3" borderId="0" xfId="0" applyFill="1" applyAlignment="1"/>
    <xf numFmtId="166" fontId="0" fillId="3" borderId="8" xfId="0" applyNumberFormat="1" applyFill="1" applyBorder="1" applyAlignment="1"/>
    <xf numFmtId="166" fontId="0" fillId="3" borderId="8" xfId="0" applyNumberFormat="1" applyFill="1" applyBorder="1"/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64" fontId="12" fillId="3" borderId="8" xfId="1" applyNumberFormat="1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13" fillId="3" borderId="8" xfId="3" applyFont="1" applyFill="1" applyBorder="1" applyAlignment="1">
      <alignment horizontal="center" vertical="center"/>
    </xf>
    <xf numFmtId="0" fontId="14" fillId="6" borderId="8" xfId="3" applyFont="1" applyFill="1" applyBorder="1" applyAlignment="1">
      <alignment horizontal="center" vertical="center"/>
    </xf>
    <xf numFmtId="0" fontId="15" fillId="7" borderId="8" xfId="3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right"/>
    </xf>
    <xf numFmtId="0" fontId="23" fillId="11" borderId="8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164" fontId="25" fillId="0" borderId="8" xfId="5" applyNumberFormat="1" applyFont="1" applyFill="1" applyBorder="1" applyAlignment="1" applyProtection="1">
      <alignment horizontal="center" vertical="center"/>
    </xf>
    <xf numFmtId="0" fontId="26" fillId="11" borderId="8" xfId="0" applyFont="1" applyFill="1" applyBorder="1" applyAlignment="1">
      <alignment horizontal="center" vertical="center"/>
    </xf>
    <xf numFmtId="164" fontId="27" fillId="11" borderId="8" xfId="0" applyNumberFormat="1" applyFont="1" applyFill="1" applyBorder="1" applyAlignment="1">
      <alignment horizontal="center" vertical="center"/>
    </xf>
    <xf numFmtId="0" fontId="19" fillId="11" borderId="8" xfId="0" applyFont="1" applyFill="1" applyBorder="1"/>
    <xf numFmtId="0" fontId="28" fillId="12" borderId="8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1" fontId="29" fillId="13" borderId="8" xfId="0" applyNumberFormat="1" applyFont="1" applyFill="1" applyBorder="1" applyAlignment="1">
      <alignment horizontal="center"/>
    </xf>
    <xf numFmtId="0" fontId="29" fillId="13" borderId="8" xfId="0" applyFont="1" applyFill="1" applyBorder="1" applyAlignment="1"/>
    <xf numFmtId="0" fontId="28" fillId="14" borderId="8" xfId="0" applyFont="1" applyFill="1" applyBorder="1" applyAlignment="1">
      <alignment horizontal="center"/>
    </xf>
    <xf numFmtId="164" fontId="25" fillId="15" borderId="8" xfId="5" applyNumberFormat="1" applyFont="1" applyFill="1" applyBorder="1" applyAlignment="1" applyProtection="1">
      <alignment horizontal="center" vertical="center"/>
    </xf>
    <xf numFmtId="0" fontId="0" fillId="0" borderId="8" xfId="0" applyBorder="1"/>
    <xf numFmtId="0" fontId="29" fillId="3" borderId="8" xfId="0" applyFont="1" applyFill="1" applyBorder="1" applyAlignment="1">
      <alignment horizontal="center"/>
    </xf>
    <xf numFmtId="1" fontId="29" fillId="3" borderId="8" xfId="0" applyNumberFormat="1" applyFont="1" applyFill="1" applyBorder="1" applyAlignment="1">
      <alignment horizontal="center"/>
    </xf>
    <xf numFmtId="0" fontId="29" fillId="3" borderId="8" xfId="0" applyFont="1" applyFill="1" applyBorder="1" applyAlignment="1"/>
    <xf numFmtId="1" fontId="28" fillId="16" borderId="8" xfId="0" applyNumberFormat="1" applyFont="1" applyFill="1" applyBorder="1" applyAlignment="1">
      <alignment horizontal="center"/>
    </xf>
    <xf numFmtId="0" fontId="28" fillId="16" borderId="8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28" fillId="15" borderId="8" xfId="0" applyFont="1" applyFill="1" applyBorder="1" applyAlignment="1"/>
    <xf numFmtId="0" fontId="0" fillId="15" borderId="8" xfId="0" applyFill="1" applyBorder="1"/>
    <xf numFmtId="0" fontId="30" fillId="0" borderId="0" xfId="0" applyFont="1"/>
    <xf numFmtId="0" fontId="3" fillId="3" borderId="8" xfId="0" applyFont="1" applyFill="1" applyBorder="1"/>
    <xf numFmtId="1" fontId="31" fillId="3" borderId="6" xfId="0" applyNumberFormat="1" applyFont="1" applyFill="1" applyBorder="1" applyAlignment="1">
      <alignment horizontal="center" vertical="center"/>
    </xf>
    <xf numFmtId="165" fontId="16" fillId="4" borderId="8" xfId="0" applyNumberFormat="1" applyFont="1" applyFill="1" applyBorder="1" applyAlignment="1">
      <alignment vertical="center"/>
    </xf>
    <xf numFmtId="166" fontId="16" fillId="5" borderId="8" xfId="0" applyNumberFormat="1" applyFont="1" applyFill="1" applyBorder="1" applyAlignment="1">
      <alignment vertical="center"/>
    </xf>
    <xf numFmtId="166" fontId="16" fillId="3" borderId="14" xfId="0" applyNumberFormat="1" applyFont="1" applyFill="1" applyBorder="1" applyAlignment="1">
      <alignment vertical="center"/>
    </xf>
    <xf numFmtId="1" fontId="31" fillId="3" borderId="8" xfId="0" applyNumberFormat="1" applyFont="1" applyFill="1" applyBorder="1" applyAlignment="1">
      <alignment horizontal="center" vertical="center"/>
    </xf>
    <xf numFmtId="166" fontId="14" fillId="6" borderId="15" xfId="0" applyNumberFormat="1" applyFont="1" applyFill="1" applyBorder="1" applyAlignment="1">
      <alignment vertical="center"/>
    </xf>
    <xf numFmtId="166" fontId="15" fillId="7" borderId="16" xfId="0" applyNumberFormat="1" applyFont="1" applyFill="1" applyBorder="1" applyAlignment="1">
      <alignment vertical="center"/>
    </xf>
    <xf numFmtId="0" fontId="3" fillId="0" borderId="0" xfId="0" applyFont="1"/>
    <xf numFmtId="166" fontId="16" fillId="3" borderId="8" xfId="0" applyNumberFormat="1" applyFont="1" applyFill="1" applyBorder="1" applyAlignment="1">
      <alignment horizontal="center" vertical="center"/>
    </xf>
    <xf numFmtId="166" fontId="0" fillId="3" borderId="0" xfId="0" applyNumberFormat="1" applyFill="1" applyBorder="1" applyAlignment="1"/>
    <xf numFmtId="0" fontId="0" fillId="3" borderId="0" xfId="0" applyFill="1" applyBorder="1"/>
    <xf numFmtId="166" fontId="0" fillId="3" borderId="0" xfId="0" applyNumberFormat="1" applyFill="1" applyBorder="1"/>
    <xf numFmtId="0" fontId="18" fillId="3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0" borderId="0" xfId="0" applyNumberFormat="1"/>
    <xf numFmtId="167" fontId="8" fillId="3" borderId="8" xfId="0" applyNumberFormat="1" applyFont="1" applyFill="1" applyBorder="1" applyAlignment="1">
      <alignment horizontal="center" vertical="center"/>
    </xf>
    <xf numFmtId="0" fontId="9" fillId="17" borderId="8" xfId="2" applyFont="1" applyFill="1" applyBorder="1" applyAlignment="1">
      <alignment horizontal="center" vertical="center"/>
    </xf>
    <xf numFmtId="168" fontId="22" fillId="10" borderId="0" xfId="0" applyNumberFormat="1" applyFont="1" applyFill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top" wrapText="1"/>
    </xf>
    <xf numFmtId="0" fontId="18" fillId="9" borderId="14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68" fontId="16" fillId="3" borderId="0" xfId="0" applyNumberFormat="1" applyFont="1" applyFill="1" applyAlignment="1">
      <alignment horizontal="center"/>
    </xf>
    <xf numFmtId="168" fontId="16" fillId="3" borderId="26" xfId="0" applyNumberFormat="1" applyFont="1" applyFill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2" fillId="10" borderId="0" xfId="0" applyFont="1" applyFill="1" applyAlignment="1">
      <alignment horizontal="left"/>
    </xf>
    <xf numFmtId="0" fontId="19" fillId="11" borderId="14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6">
    <cellStyle name="Comma" xfId="1" builtinId="3"/>
    <cellStyle name="Comma 2 2" xfId="4"/>
    <cellStyle name="Comma 5" xfId="5"/>
    <cellStyle name="Normal" xfId="0" builtinId="0"/>
    <cellStyle name="Normal 2" xfId="3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bur.1703\AppData\Local\Temp\ExportedBy_ZSO-0082_2020022014484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alerWise_Sales_Report_ExportedBy_MIS-004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ortedBy_ZSO-0082_20200220144"/>
      <sheetName val="Sheet1"/>
    </sheetNames>
    <sheetDataSet>
      <sheetData sheetId="0">
        <row r="4">
          <cell r="B4" t="str">
            <v>L130</v>
          </cell>
          <cell r="C4">
            <v>298</v>
          </cell>
        </row>
        <row r="5">
          <cell r="B5" t="str">
            <v>D41</v>
          </cell>
          <cell r="C5">
            <v>198</v>
          </cell>
        </row>
        <row r="6">
          <cell r="B6" t="str">
            <v>D40i</v>
          </cell>
          <cell r="C6">
            <v>180</v>
          </cell>
        </row>
        <row r="7">
          <cell r="B7" t="str">
            <v>B12+</v>
          </cell>
          <cell r="C7">
            <v>166</v>
          </cell>
        </row>
        <row r="8">
          <cell r="B8" t="str">
            <v>BL60</v>
          </cell>
          <cell r="C8">
            <v>164</v>
          </cell>
        </row>
        <row r="9">
          <cell r="B9" t="str">
            <v>L23i</v>
          </cell>
          <cell r="C9">
            <v>157</v>
          </cell>
        </row>
        <row r="10">
          <cell r="B10" t="str">
            <v>SL20_SKD</v>
          </cell>
          <cell r="C10">
            <v>146</v>
          </cell>
        </row>
        <row r="11">
          <cell r="B11" t="str">
            <v>D54+_SKD</v>
          </cell>
          <cell r="C11">
            <v>127</v>
          </cell>
        </row>
        <row r="12">
          <cell r="B12" t="str">
            <v>L55i</v>
          </cell>
          <cell r="C12">
            <v>116</v>
          </cell>
        </row>
        <row r="13">
          <cell r="B13" t="str">
            <v>L25i</v>
          </cell>
          <cell r="C13">
            <v>115</v>
          </cell>
        </row>
        <row r="14">
          <cell r="B14" t="str">
            <v>BL98</v>
          </cell>
          <cell r="C14">
            <v>99</v>
          </cell>
        </row>
        <row r="15">
          <cell r="B15" t="str">
            <v>S40</v>
          </cell>
          <cell r="C15">
            <v>97</v>
          </cell>
        </row>
        <row r="16">
          <cell r="B16" t="str">
            <v>V94</v>
          </cell>
          <cell r="C16">
            <v>94</v>
          </cell>
        </row>
        <row r="17">
          <cell r="B17" t="str">
            <v>L250i</v>
          </cell>
          <cell r="C17">
            <v>77</v>
          </cell>
        </row>
        <row r="18">
          <cell r="B18" t="str">
            <v>S40_SKD</v>
          </cell>
          <cell r="C18">
            <v>74</v>
          </cell>
        </row>
        <row r="19">
          <cell r="B19" t="str">
            <v>D38i</v>
          </cell>
          <cell r="C19">
            <v>73</v>
          </cell>
        </row>
        <row r="20">
          <cell r="B20" t="str">
            <v>i15_SKD</v>
          </cell>
          <cell r="C20">
            <v>65</v>
          </cell>
        </row>
        <row r="21">
          <cell r="B21" t="str">
            <v>V48_SKD</v>
          </cell>
          <cell r="C21">
            <v>58</v>
          </cell>
        </row>
        <row r="22">
          <cell r="B22" t="str">
            <v>B65</v>
          </cell>
          <cell r="C22">
            <v>53</v>
          </cell>
        </row>
        <row r="23">
          <cell r="B23" t="str">
            <v>B66</v>
          </cell>
          <cell r="C23">
            <v>52</v>
          </cell>
        </row>
        <row r="24">
          <cell r="B24" t="str">
            <v>D37</v>
          </cell>
          <cell r="C24">
            <v>51</v>
          </cell>
        </row>
        <row r="25">
          <cell r="B25" t="str">
            <v>L42</v>
          </cell>
          <cell r="C25">
            <v>46</v>
          </cell>
        </row>
        <row r="26">
          <cell r="B26" t="str">
            <v>i18_SKD</v>
          </cell>
          <cell r="C26">
            <v>46</v>
          </cell>
        </row>
        <row r="27">
          <cell r="B27" t="str">
            <v>BL97</v>
          </cell>
          <cell r="C27">
            <v>43</v>
          </cell>
        </row>
        <row r="28">
          <cell r="B28" t="str">
            <v>T130</v>
          </cell>
          <cell r="C28">
            <v>35</v>
          </cell>
        </row>
        <row r="29">
          <cell r="B29" t="str">
            <v>Z15_SKD</v>
          </cell>
          <cell r="C29">
            <v>30</v>
          </cell>
        </row>
        <row r="30">
          <cell r="B30" t="str">
            <v>i74_SKD</v>
          </cell>
          <cell r="C30">
            <v>29</v>
          </cell>
        </row>
        <row r="31">
          <cell r="B31" t="str">
            <v>Z12_SKD</v>
          </cell>
          <cell r="C31">
            <v>28</v>
          </cell>
        </row>
        <row r="32">
          <cell r="B32" t="str">
            <v>i97_SKD</v>
          </cell>
          <cell r="C32">
            <v>23</v>
          </cell>
        </row>
        <row r="33">
          <cell r="B33" t="str">
            <v>i68_SKD</v>
          </cell>
          <cell r="C33">
            <v>22</v>
          </cell>
        </row>
        <row r="34">
          <cell r="B34" t="str">
            <v>V141_SKD</v>
          </cell>
          <cell r="C34">
            <v>16</v>
          </cell>
        </row>
        <row r="35">
          <cell r="B35" t="str">
            <v>i95_SKD</v>
          </cell>
          <cell r="C35">
            <v>16</v>
          </cell>
        </row>
        <row r="36">
          <cell r="B36" t="str">
            <v>i65_SKD</v>
          </cell>
          <cell r="C36">
            <v>13</v>
          </cell>
        </row>
        <row r="37">
          <cell r="B37" t="str">
            <v>V128_SKD</v>
          </cell>
          <cell r="C37">
            <v>12</v>
          </cell>
        </row>
        <row r="38">
          <cell r="B38" t="str">
            <v>E95_SKD</v>
          </cell>
          <cell r="C38">
            <v>12</v>
          </cell>
        </row>
        <row r="39">
          <cell r="B39" t="str">
            <v>B23</v>
          </cell>
          <cell r="C39">
            <v>11</v>
          </cell>
        </row>
        <row r="40">
          <cell r="B40" t="str">
            <v>T140</v>
          </cell>
          <cell r="C40">
            <v>7</v>
          </cell>
        </row>
        <row r="41">
          <cell r="B41" t="str">
            <v>R40_SKD</v>
          </cell>
          <cell r="C41">
            <v>3</v>
          </cell>
        </row>
        <row r="42">
          <cell r="B42" t="str">
            <v>V102_SKD</v>
          </cell>
          <cell r="C42">
            <v>2</v>
          </cell>
        </row>
        <row r="43">
          <cell r="B43" t="str">
            <v>Z25_SKD</v>
          </cell>
          <cell r="C43">
            <v>1</v>
          </cell>
        </row>
        <row r="44">
          <cell r="B44" t="str">
            <v>V105_SKD</v>
          </cell>
          <cell r="C44">
            <v>0</v>
          </cell>
        </row>
        <row r="45">
          <cell r="B45" t="str">
            <v>L65j_SKD</v>
          </cell>
          <cell r="C45">
            <v>0</v>
          </cell>
        </row>
        <row r="46">
          <cell r="B46" t="str">
            <v>B24</v>
          </cell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B56" t="str">
            <v>Z20_SKD</v>
          </cell>
          <cell r="C56">
            <v>0</v>
          </cell>
        </row>
        <row r="57">
          <cell r="B57" t="str">
            <v>E90_SKD</v>
          </cell>
          <cell r="C57">
            <v>0</v>
          </cell>
        </row>
        <row r="58">
          <cell r="B58" t="str">
            <v>V94_SKD</v>
          </cell>
          <cell r="C58">
            <v>0</v>
          </cell>
        </row>
        <row r="59">
          <cell r="B59" t="str">
            <v>SL20</v>
          </cell>
          <cell r="C59">
            <v>0</v>
          </cell>
        </row>
        <row r="60">
          <cell r="B60" t="str">
            <v>V97</v>
          </cell>
          <cell r="C60">
            <v>0</v>
          </cell>
        </row>
        <row r="61">
          <cell r="B61" t="str">
            <v>V97_SKD</v>
          </cell>
          <cell r="C61">
            <v>0</v>
          </cell>
        </row>
        <row r="62">
          <cell r="B62" t="str">
            <v>D40_SKD</v>
          </cell>
          <cell r="C62">
            <v>0</v>
          </cell>
        </row>
        <row r="63">
          <cell r="B63" t="str">
            <v>L40_SKD</v>
          </cell>
          <cell r="C63">
            <v>0</v>
          </cell>
        </row>
        <row r="64">
          <cell r="B64" t="str">
            <v>V99_SKD</v>
          </cell>
          <cell r="C64">
            <v>0</v>
          </cell>
        </row>
        <row r="65">
          <cell r="B65" t="str">
            <v>i110_SKD</v>
          </cell>
          <cell r="C65">
            <v>0</v>
          </cell>
        </row>
        <row r="66">
          <cell r="B66" t="str">
            <v>i10+_SKD</v>
          </cell>
          <cell r="C66">
            <v>0</v>
          </cell>
        </row>
        <row r="67">
          <cell r="B67" t="str">
            <v>V98_SKD</v>
          </cell>
          <cell r="C67">
            <v>0</v>
          </cell>
        </row>
        <row r="68">
          <cell r="B68" t="str">
            <v>L250</v>
          </cell>
          <cell r="C68">
            <v>0</v>
          </cell>
        </row>
        <row r="69">
          <cell r="B69" t="str">
            <v>i18</v>
          </cell>
          <cell r="C69">
            <v>0</v>
          </cell>
        </row>
        <row r="70">
          <cell r="B70" t="str">
            <v>B60</v>
          </cell>
          <cell r="C70">
            <v>0</v>
          </cell>
        </row>
        <row r="71">
          <cell r="B71" t="str">
            <v>S60Helio</v>
          </cell>
          <cell r="C71">
            <v>0</v>
          </cell>
        </row>
        <row r="72">
          <cell r="B72" t="str">
            <v>L62</v>
          </cell>
          <cell r="C72">
            <v>0</v>
          </cell>
        </row>
        <row r="73">
          <cell r="C73">
            <v>0</v>
          </cell>
        </row>
        <row r="74">
          <cell r="B74" t="str">
            <v>E90</v>
          </cell>
          <cell r="C74">
            <v>0</v>
          </cell>
        </row>
        <row r="75">
          <cell r="B75" t="str">
            <v>V98</v>
          </cell>
          <cell r="C75">
            <v>0</v>
          </cell>
        </row>
        <row r="76">
          <cell r="B76" t="str">
            <v>ZV</v>
          </cell>
          <cell r="C76">
            <v>0</v>
          </cell>
        </row>
        <row r="77">
          <cell r="B77" t="str">
            <v>W128</v>
          </cell>
          <cell r="C77">
            <v>0</v>
          </cell>
        </row>
        <row r="78">
          <cell r="B78" t="str">
            <v>L25</v>
          </cell>
          <cell r="C78">
            <v>0</v>
          </cell>
        </row>
        <row r="79">
          <cell r="B79" t="str">
            <v>B12</v>
          </cell>
          <cell r="C79">
            <v>0</v>
          </cell>
        </row>
        <row r="80">
          <cell r="B80" t="str">
            <v>D52i</v>
          </cell>
          <cell r="C80">
            <v>0</v>
          </cell>
        </row>
        <row r="81">
          <cell r="B81" t="str">
            <v>P6(1GB)</v>
          </cell>
          <cell r="C81">
            <v>0</v>
          </cell>
        </row>
        <row r="82">
          <cell r="B82" t="str">
            <v>ZVI</v>
          </cell>
          <cell r="C82">
            <v>0</v>
          </cell>
        </row>
        <row r="83">
          <cell r="B83" t="str">
            <v>L65j</v>
          </cell>
          <cell r="C83">
            <v>0</v>
          </cell>
        </row>
        <row r="84">
          <cell r="B84" t="str">
            <v>S5Helio</v>
          </cell>
          <cell r="C84">
            <v>0</v>
          </cell>
        </row>
        <row r="85">
          <cell r="B85" t="str">
            <v>V145</v>
          </cell>
          <cell r="C85">
            <v>0</v>
          </cell>
        </row>
        <row r="86">
          <cell r="B86" t="str">
            <v>V155</v>
          </cell>
          <cell r="C86">
            <v>0</v>
          </cell>
        </row>
        <row r="87">
          <cell r="B87" t="str">
            <v>i72_SKD</v>
          </cell>
          <cell r="C87">
            <v>0</v>
          </cell>
        </row>
        <row r="88">
          <cell r="B88" t="str">
            <v>L40</v>
          </cell>
          <cell r="C88">
            <v>0</v>
          </cell>
        </row>
        <row r="89">
          <cell r="B89" t="str">
            <v>BL95</v>
          </cell>
          <cell r="C89">
            <v>0</v>
          </cell>
        </row>
        <row r="90">
          <cell r="B90" t="str">
            <v>i95</v>
          </cell>
          <cell r="C90">
            <v>0</v>
          </cell>
        </row>
        <row r="91">
          <cell r="B91" t="str">
            <v>L52</v>
          </cell>
          <cell r="C91">
            <v>0</v>
          </cell>
        </row>
        <row r="92">
          <cell r="B92" t="str">
            <v>L110</v>
          </cell>
          <cell r="C92">
            <v>0</v>
          </cell>
        </row>
        <row r="93">
          <cell r="B93" t="str">
            <v>B17i</v>
          </cell>
          <cell r="C93">
            <v>0</v>
          </cell>
        </row>
        <row r="94">
          <cell r="B94" t="str">
            <v>V142</v>
          </cell>
          <cell r="C94">
            <v>0</v>
          </cell>
        </row>
        <row r="95">
          <cell r="B95" t="str">
            <v>D40</v>
          </cell>
          <cell r="C95">
            <v>0</v>
          </cell>
        </row>
        <row r="96">
          <cell r="B96" t="str">
            <v>D52+</v>
          </cell>
          <cell r="C96">
            <v>0</v>
          </cell>
        </row>
        <row r="97">
          <cell r="B97" t="str">
            <v>D54+</v>
          </cell>
          <cell r="C97">
            <v>0</v>
          </cell>
        </row>
        <row r="98">
          <cell r="B98" t="str">
            <v>V75_SKD</v>
          </cell>
          <cell r="C98">
            <v>0</v>
          </cell>
        </row>
        <row r="99">
          <cell r="B99" t="str">
            <v>V128</v>
          </cell>
          <cell r="C99">
            <v>0</v>
          </cell>
        </row>
        <row r="100">
          <cell r="B100" t="str">
            <v>i65</v>
          </cell>
          <cell r="C100">
            <v>0</v>
          </cell>
        </row>
        <row r="101">
          <cell r="B101" t="str">
            <v>R40</v>
          </cell>
          <cell r="C101">
            <v>0</v>
          </cell>
        </row>
        <row r="102">
          <cell r="B102" t="str">
            <v>Z15</v>
          </cell>
          <cell r="C102">
            <v>0</v>
          </cell>
        </row>
        <row r="103">
          <cell r="B103" t="str">
            <v>S1Helio</v>
          </cell>
          <cell r="C103">
            <v>0</v>
          </cell>
        </row>
        <row r="104">
          <cell r="B104" t="str">
            <v>V52</v>
          </cell>
          <cell r="C104">
            <v>0</v>
          </cell>
        </row>
        <row r="105">
          <cell r="B105" t="str">
            <v>D120</v>
          </cell>
          <cell r="C105">
            <v>0</v>
          </cell>
        </row>
        <row r="106">
          <cell r="B106" t="str">
            <v>D140</v>
          </cell>
          <cell r="C106">
            <v>0</v>
          </cell>
        </row>
        <row r="107">
          <cell r="B107" t="str">
            <v>P6Pro</v>
          </cell>
          <cell r="C107">
            <v>0</v>
          </cell>
        </row>
        <row r="108">
          <cell r="B108" t="str">
            <v>P6Pro_3GB</v>
          </cell>
          <cell r="C108">
            <v>0</v>
          </cell>
        </row>
        <row r="109">
          <cell r="B109" t="str">
            <v>T95</v>
          </cell>
          <cell r="C109">
            <v>0</v>
          </cell>
        </row>
        <row r="110">
          <cell r="B110" t="str">
            <v>V85</v>
          </cell>
          <cell r="C110">
            <v>0</v>
          </cell>
        </row>
        <row r="111">
          <cell r="B111" t="str">
            <v>E15</v>
          </cell>
          <cell r="C111">
            <v>0</v>
          </cell>
        </row>
        <row r="112">
          <cell r="B112" t="str">
            <v>D55i</v>
          </cell>
          <cell r="C112">
            <v>0</v>
          </cell>
        </row>
        <row r="113">
          <cell r="B113" t="str">
            <v>V49</v>
          </cell>
          <cell r="C113">
            <v>0</v>
          </cell>
        </row>
        <row r="114">
          <cell r="B114" t="str">
            <v>H58</v>
          </cell>
          <cell r="C114">
            <v>0</v>
          </cell>
        </row>
        <row r="115">
          <cell r="B115" t="str">
            <v>T7Lite</v>
          </cell>
          <cell r="C115">
            <v>0</v>
          </cell>
        </row>
        <row r="116">
          <cell r="B116" t="str">
            <v>E58</v>
          </cell>
          <cell r="C116">
            <v>0</v>
          </cell>
        </row>
        <row r="117">
          <cell r="B117" t="str">
            <v>E79</v>
          </cell>
          <cell r="C117">
            <v>0</v>
          </cell>
        </row>
        <row r="118">
          <cell r="B118" t="str">
            <v>L50</v>
          </cell>
          <cell r="C118">
            <v>0</v>
          </cell>
        </row>
        <row r="119">
          <cell r="B119" t="str">
            <v>L16</v>
          </cell>
          <cell r="C119">
            <v>0</v>
          </cell>
        </row>
        <row r="120">
          <cell r="B120" t="str">
            <v>H300</v>
          </cell>
          <cell r="C120">
            <v>0</v>
          </cell>
        </row>
        <row r="121">
          <cell r="B121" t="str">
            <v>B13i</v>
          </cell>
          <cell r="C121">
            <v>0</v>
          </cell>
        </row>
        <row r="122">
          <cell r="B122" t="str">
            <v>L56i</v>
          </cell>
          <cell r="C122">
            <v>0</v>
          </cell>
        </row>
        <row r="123">
          <cell r="B123" t="str">
            <v>E12</v>
          </cell>
          <cell r="C123">
            <v>0</v>
          </cell>
        </row>
        <row r="124">
          <cell r="B124" t="str">
            <v>V75</v>
          </cell>
          <cell r="C124">
            <v>0</v>
          </cell>
        </row>
        <row r="125">
          <cell r="B125" t="str">
            <v>V100</v>
          </cell>
          <cell r="C125">
            <v>0</v>
          </cell>
        </row>
        <row r="126">
          <cell r="B126" t="str">
            <v>L23</v>
          </cell>
          <cell r="C126">
            <v>0</v>
          </cell>
        </row>
        <row r="127">
          <cell r="B127" t="str">
            <v>D19</v>
          </cell>
          <cell r="C127">
            <v>0</v>
          </cell>
        </row>
        <row r="128">
          <cell r="B128" t="str">
            <v>H400</v>
          </cell>
          <cell r="C128">
            <v>0</v>
          </cell>
        </row>
        <row r="129">
          <cell r="B129" t="str">
            <v>i10</v>
          </cell>
          <cell r="C129">
            <v>0</v>
          </cell>
        </row>
        <row r="130">
          <cell r="B130" t="str">
            <v>S20Helio</v>
          </cell>
          <cell r="C130">
            <v>0</v>
          </cell>
        </row>
        <row r="131">
          <cell r="B131" t="str">
            <v>V32</v>
          </cell>
          <cell r="C131">
            <v>0</v>
          </cell>
        </row>
        <row r="132">
          <cell r="B132" t="str">
            <v>V46</v>
          </cell>
          <cell r="C132">
            <v>0</v>
          </cell>
        </row>
        <row r="133">
          <cell r="B133" t="str">
            <v>ZVII_2GB</v>
          </cell>
          <cell r="C133">
            <v>0</v>
          </cell>
        </row>
        <row r="134">
          <cell r="B134" t="str">
            <v>ZVII_3GB</v>
          </cell>
          <cell r="C134">
            <v>0</v>
          </cell>
        </row>
        <row r="135">
          <cell r="B135" t="str">
            <v>SymTab20</v>
          </cell>
          <cell r="C135">
            <v>0</v>
          </cell>
        </row>
        <row r="136">
          <cell r="B136" t="str">
            <v>SymTab50</v>
          </cell>
          <cell r="C136">
            <v>0</v>
          </cell>
        </row>
        <row r="137">
          <cell r="B137" t="str">
            <v>BL20</v>
          </cell>
          <cell r="C137">
            <v>0</v>
          </cell>
        </row>
        <row r="138">
          <cell r="B138" t="str">
            <v>D22</v>
          </cell>
          <cell r="C138">
            <v>0</v>
          </cell>
        </row>
        <row r="139">
          <cell r="B139" t="str">
            <v>M95</v>
          </cell>
          <cell r="C139">
            <v>0</v>
          </cell>
        </row>
        <row r="140">
          <cell r="B140" t="str">
            <v>S50</v>
          </cell>
          <cell r="C140">
            <v>0</v>
          </cell>
        </row>
        <row r="141">
          <cell r="B141" t="str">
            <v>S2Helio</v>
          </cell>
          <cell r="C141">
            <v>0</v>
          </cell>
        </row>
        <row r="142">
          <cell r="B142" t="str">
            <v>L17</v>
          </cell>
          <cell r="C142">
            <v>0</v>
          </cell>
        </row>
        <row r="143">
          <cell r="B143" t="str">
            <v>B17</v>
          </cell>
          <cell r="C143">
            <v>0</v>
          </cell>
        </row>
        <row r="144">
          <cell r="B144" t="str">
            <v>BL80</v>
          </cell>
          <cell r="C144">
            <v>0</v>
          </cell>
        </row>
        <row r="145">
          <cell r="B145" t="str">
            <v>L26</v>
          </cell>
          <cell r="C145">
            <v>0</v>
          </cell>
        </row>
        <row r="146">
          <cell r="B146" t="str">
            <v>P7</v>
          </cell>
          <cell r="C146">
            <v>0</v>
          </cell>
        </row>
        <row r="147">
          <cell r="B147" t="str">
            <v>i50</v>
          </cell>
          <cell r="C147">
            <v>0</v>
          </cell>
        </row>
        <row r="148">
          <cell r="B148" t="str">
            <v>R20</v>
          </cell>
          <cell r="C148">
            <v>0</v>
          </cell>
        </row>
        <row r="149">
          <cell r="B149" t="str">
            <v>R100_2GB</v>
          </cell>
          <cell r="C149">
            <v>0</v>
          </cell>
        </row>
        <row r="150">
          <cell r="B150" t="str">
            <v>R100_3GB</v>
          </cell>
          <cell r="C150">
            <v>0</v>
          </cell>
        </row>
        <row r="151">
          <cell r="B151" t="str">
            <v>i20_2GB</v>
          </cell>
          <cell r="C151">
            <v>0</v>
          </cell>
        </row>
        <row r="152">
          <cell r="B152" t="str">
            <v>E80</v>
          </cell>
          <cell r="C152">
            <v>0</v>
          </cell>
        </row>
        <row r="153">
          <cell r="B153" t="str">
            <v>i10_2GB</v>
          </cell>
          <cell r="C153">
            <v>0</v>
          </cell>
        </row>
        <row r="154">
          <cell r="B154" t="str">
            <v>V65</v>
          </cell>
          <cell r="C154">
            <v>0</v>
          </cell>
        </row>
        <row r="155">
          <cell r="B155" t="str">
            <v>V110</v>
          </cell>
          <cell r="C155">
            <v>0</v>
          </cell>
        </row>
        <row r="156">
          <cell r="B156" t="str">
            <v>E62</v>
          </cell>
          <cell r="C156">
            <v>0</v>
          </cell>
        </row>
        <row r="157">
          <cell r="B157" t="str">
            <v>ZVIII</v>
          </cell>
          <cell r="C157">
            <v>0</v>
          </cell>
        </row>
        <row r="158">
          <cell r="B158" t="str">
            <v>V34</v>
          </cell>
          <cell r="C158">
            <v>0</v>
          </cell>
        </row>
        <row r="159">
          <cell r="B159" t="str">
            <v>T200</v>
          </cell>
          <cell r="C159">
            <v>0</v>
          </cell>
        </row>
        <row r="160">
          <cell r="B160" t="str">
            <v>D105</v>
          </cell>
          <cell r="C160">
            <v>0</v>
          </cell>
        </row>
        <row r="161">
          <cell r="B161" t="str">
            <v>D91</v>
          </cell>
          <cell r="C161">
            <v>0</v>
          </cell>
        </row>
        <row r="162">
          <cell r="B162" t="str">
            <v>HelioS25</v>
          </cell>
          <cell r="C162">
            <v>0</v>
          </cell>
        </row>
        <row r="163">
          <cell r="B163" t="str">
            <v>i25</v>
          </cell>
          <cell r="C163">
            <v>0</v>
          </cell>
        </row>
        <row r="164">
          <cell r="B164" t="str">
            <v>P7Pro</v>
          </cell>
          <cell r="C164">
            <v>0</v>
          </cell>
        </row>
        <row r="165">
          <cell r="B165" t="str">
            <v>V46(C)</v>
          </cell>
          <cell r="C165">
            <v>0</v>
          </cell>
        </row>
        <row r="166">
          <cell r="B166" t="str">
            <v>V47</v>
          </cell>
          <cell r="C166">
            <v>0</v>
          </cell>
        </row>
        <row r="167">
          <cell r="B167" t="str">
            <v>T110</v>
          </cell>
          <cell r="C167">
            <v>0</v>
          </cell>
        </row>
        <row r="168">
          <cell r="B168" t="str">
            <v>i21</v>
          </cell>
          <cell r="C168">
            <v>0</v>
          </cell>
        </row>
        <row r="169">
          <cell r="B169" t="str">
            <v>T105</v>
          </cell>
          <cell r="C169">
            <v>0</v>
          </cell>
        </row>
        <row r="170">
          <cell r="B170" t="str">
            <v>L65</v>
          </cell>
          <cell r="C170">
            <v>0</v>
          </cell>
        </row>
        <row r="171">
          <cell r="B171" t="str">
            <v>B20n</v>
          </cell>
          <cell r="C171">
            <v>0</v>
          </cell>
        </row>
        <row r="172">
          <cell r="B172" t="str">
            <v>D68</v>
          </cell>
          <cell r="C172">
            <v>0</v>
          </cell>
        </row>
        <row r="173">
          <cell r="B173" t="str">
            <v>D101</v>
          </cell>
          <cell r="C173">
            <v>0</v>
          </cell>
        </row>
        <row r="174">
          <cell r="B174" t="str">
            <v>S10Helio</v>
          </cell>
          <cell r="C174">
            <v>0</v>
          </cell>
        </row>
        <row r="175">
          <cell r="B175" t="str">
            <v>P9</v>
          </cell>
          <cell r="C175">
            <v>0</v>
          </cell>
        </row>
        <row r="176">
          <cell r="B176" t="str">
            <v>B50</v>
          </cell>
          <cell r="C176">
            <v>0</v>
          </cell>
        </row>
        <row r="177">
          <cell r="B177" t="str">
            <v>SymTab25</v>
          </cell>
          <cell r="C177">
            <v>0</v>
          </cell>
        </row>
        <row r="178">
          <cell r="B178" t="str">
            <v>V120</v>
          </cell>
          <cell r="C178">
            <v>0</v>
          </cell>
        </row>
        <row r="179">
          <cell r="B179" t="str">
            <v>V20</v>
          </cell>
          <cell r="C179">
            <v>0</v>
          </cell>
        </row>
        <row r="180">
          <cell r="B180" t="str">
            <v>V42</v>
          </cell>
          <cell r="C180">
            <v>0</v>
          </cell>
        </row>
        <row r="181">
          <cell r="B181" t="str">
            <v>Z9</v>
          </cell>
          <cell r="C181">
            <v>0</v>
          </cell>
        </row>
        <row r="182">
          <cell r="B182" t="str">
            <v>E82</v>
          </cell>
          <cell r="C182">
            <v>0</v>
          </cell>
        </row>
        <row r="183">
          <cell r="B183" t="str">
            <v>B55</v>
          </cell>
          <cell r="C183">
            <v>0</v>
          </cell>
        </row>
        <row r="184">
          <cell r="B184" t="str">
            <v>BL90</v>
          </cell>
          <cell r="C184">
            <v>0</v>
          </cell>
        </row>
        <row r="185">
          <cell r="B185" t="str">
            <v>G20</v>
          </cell>
          <cell r="C185">
            <v>0</v>
          </cell>
        </row>
        <row r="186">
          <cell r="B186" t="str">
            <v>E30</v>
          </cell>
          <cell r="C186">
            <v>0</v>
          </cell>
        </row>
        <row r="187">
          <cell r="B187" t="str">
            <v>i10+</v>
          </cell>
          <cell r="C187">
            <v>0</v>
          </cell>
        </row>
        <row r="188">
          <cell r="B188" t="str">
            <v>P8_Pro</v>
          </cell>
          <cell r="C188">
            <v>0</v>
          </cell>
        </row>
        <row r="189">
          <cell r="B189" t="str">
            <v>L100</v>
          </cell>
          <cell r="C189">
            <v>0</v>
          </cell>
        </row>
        <row r="190">
          <cell r="B190" t="str">
            <v>T160</v>
          </cell>
          <cell r="C190">
            <v>0</v>
          </cell>
        </row>
        <row r="191">
          <cell r="B191" t="str">
            <v>L300</v>
          </cell>
          <cell r="C191">
            <v>0</v>
          </cell>
        </row>
        <row r="192">
          <cell r="B192" t="str">
            <v>D10</v>
          </cell>
          <cell r="C192">
            <v>0</v>
          </cell>
        </row>
        <row r="193">
          <cell r="B193" t="str">
            <v>V90</v>
          </cell>
          <cell r="C193">
            <v>0</v>
          </cell>
        </row>
        <row r="194">
          <cell r="B194" t="str">
            <v>D75</v>
          </cell>
          <cell r="C194">
            <v>0</v>
          </cell>
        </row>
        <row r="195">
          <cell r="B195" t="str">
            <v>i60</v>
          </cell>
          <cell r="C195">
            <v>0</v>
          </cell>
        </row>
        <row r="196">
          <cell r="B196" t="str">
            <v>i90</v>
          </cell>
          <cell r="C196">
            <v>0</v>
          </cell>
        </row>
        <row r="197">
          <cell r="B197" t="str">
            <v>L150</v>
          </cell>
          <cell r="C197">
            <v>0</v>
          </cell>
        </row>
        <row r="198">
          <cell r="B198" t="str">
            <v>L200</v>
          </cell>
          <cell r="C198">
            <v>0</v>
          </cell>
        </row>
        <row r="199">
          <cell r="B199" t="str">
            <v>P9_2GB</v>
          </cell>
          <cell r="C199">
            <v>0</v>
          </cell>
        </row>
        <row r="200">
          <cell r="B200" t="str">
            <v>P9+</v>
          </cell>
          <cell r="C200">
            <v>0</v>
          </cell>
        </row>
        <row r="201">
          <cell r="B201" t="str">
            <v>R30</v>
          </cell>
          <cell r="C201">
            <v>0</v>
          </cell>
        </row>
        <row r="202">
          <cell r="B202" t="str">
            <v>T85</v>
          </cell>
          <cell r="C202">
            <v>0</v>
          </cell>
        </row>
        <row r="203">
          <cell r="B203" t="str">
            <v>V75m</v>
          </cell>
          <cell r="C203">
            <v>0</v>
          </cell>
        </row>
        <row r="204">
          <cell r="B204" t="str">
            <v>V95</v>
          </cell>
          <cell r="C204">
            <v>0</v>
          </cell>
        </row>
        <row r="205">
          <cell r="B205" t="str">
            <v>Z10</v>
          </cell>
          <cell r="C205">
            <v>0</v>
          </cell>
        </row>
        <row r="206">
          <cell r="B206" t="str">
            <v>SymTab60</v>
          </cell>
          <cell r="C206">
            <v>0</v>
          </cell>
        </row>
        <row r="207">
          <cell r="B207" t="str">
            <v>L55</v>
          </cell>
          <cell r="C207">
            <v>0</v>
          </cell>
        </row>
        <row r="208">
          <cell r="B208" t="str">
            <v>B12i</v>
          </cell>
          <cell r="C208">
            <v>0</v>
          </cell>
        </row>
        <row r="209">
          <cell r="B209" t="str">
            <v>i100</v>
          </cell>
          <cell r="C209">
            <v>0</v>
          </cell>
        </row>
        <row r="210">
          <cell r="B210" t="str">
            <v>P11</v>
          </cell>
          <cell r="C210">
            <v>0</v>
          </cell>
        </row>
        <row r="211">
          <cell r="B211" t="str">
            <v>V130</v>
          </cell>
          <cell r="C211">
            <v>0</v>
          </cell>
        </row>
        <row r="212">
          <cell r="B212" t="str">
            <v>i110</v>
          </cell>
          <cell r="C212">
            <v>0</v>
          </cell>
        </row>
        <row r="213">
          <cell r="B213" t="str">
            <v>BL100</v>
          </cell>
          <cell r="C213">
            <v>0</v>
          </cell>
        </row>
        <row r="214">
          <cell r="B214" t="str">
            <v>L21</v>
          </cell>
          <cell r="C214">
            <v>0</v>
          </cell>
        </row>
        <row r="215">
          <cell r="B215" t="str">
            <v>L120</v>
          </cell>
          <cell r="C215">
            <v>0</v>
          </cell>
        </row>
        <row r="216">
          <cell r="B216" t="str">
            <v>BL70</v>
          </cell>
          <cell r="C216">
            <v>0</v>
          </cell>
        </row>
        <row r="217">
          <cell r="B217" t="str">
            <v>D38</v>
          </cell>
          <cell r="C217">
            <v>0</v>
          </cell>
        </row>
        <row r="218">
          <cell r="B218" t="str">
            <v>V78</v>
          </cell>
          <cell r="C218">
            <v>0</v>
          </cell>
        </row>
        <row r="219">
          <cell r="B219" t="str">
            <v>V75m_2GB</v>
          </cell>
          <cell r="C219">
            <v>0</v>
          </cell>
        </row>
        <row r="220">
          <cell r="B220" t="str">
            <v>i70</v>
          </cell>
          <cell r="C220">
            <v>0</v>
          </cell>
        </row>
        <row r="221">
          <cell r="B221" t="str">
            <v>V150</v>
          </cell>
          <cell r="C221">
            <v>0</v>
          </cell>
        </row>
        <row r="222">
          <cell r="B222" t="str">
            <v>i90_2GB</v>
          </cell>
          <cell r="C222">
            <v>0</v>
          </cell>
        </row>
        <row r="223">
          <cell r="B223" t="str">
            <v>D52j</v>
          </cell>
          <cell r="C223">
            <v>0</v>
          </cell>
        </row>
        <row r="224">
          <cell r="B224" t="str">
            <v>D54j</v>
          </cell>
          <cell r="C224">
            <v>0</v>
          </cell>
        </row>
        <row r="225">
          <cell r="B225" t="str">
            <v>B21</v>
          </cell>
          <cell r="C225">
            <v>0</v>
          </cell>
        </row>
        <row r="226">
          <cell r="B226" t="str">
            <v>B22</v>
          </cell>
          <cell r="C226">
            <v>0</v>
          </cell>
        </row>
        <row r="227">
          <cell r="B227" t="str">
            <v>BL110</v>
          </cell>
          <cell r="C227">
            <v>0</v>
          </cell>
        </row>
        <row r="228">
          <cell r="B228" t="str">
            <v>BL75</v>
          </cell>
          <cell r="C228">
            <v>0</v>
          </cell>
        </row>
        <row r="229">
          <cell r="B229" t="str">
            <v>D39</v>
          </cell>
          <cell r="C229">
            <v>0</v>
          </cell>
        </row>
        <row r="230">
          <cell r="B230" t="str">
            <v>L60</v>
          </cell>
          <cell r="C230">
            <v>0</v>
          </cell>
        </row>
        <row r="231">
          <cell r="B231" t="str">
            <v>L90</v>
          </cell>
          <cell r="C231">
            <v>0</v>
          </cell>
        </row>
        <row r="232">
          <cell r="B232" t="str">
            <v>D69</v>
          </cell>
          <cell r="C232">
            <v>0</v>
          </cell>
        </row>
        <row r="233">
          <cell r="B233" t="str">
            <v>i15</v>
          </cell>
          <cell r="C233">
            <v>0</v>
          </cell>
        </row>
        <row r="234">
          <cell r="B234" t="str">
            <v>I75</v>
          </cell>
          <cell r="C234">
            <v>0</v>
          </cell>
        </row>
        <row r="235">
          <cell r="B235" t="str">
            <v>V92</v>
          </cell>
          <cell r="C235">
            <v>0</v>
          </cell>
        </row>
        <row r="236">
          <cell r="B236" t="str">
            <v>V96</v>
          </cell>
          <cell r="C236">
            <v>0</v>
          </cell>
        </row>
        <row r="237">
          <cell r="B237" t="str">
            <v>V135</v>
          </cell>
          <cell r="C237">
            <v>0</v>
          </cell>
        </row>
        <row r="238">
          <cell r="B238" t="str">
            <v>V140</v>
          </cell>
          <cell r="C238">
            <v>0</v>
          </cell>
        </row>
        <row r="239">
          <cell r="B239" t="str">
            <v>V44</v>
          </cell>
          <cell r="C239">
            <v>0</v>
          </cell>
        </row>
        <row r="240">
          <cell r="B240" t="str">
            <v>i120</v>
          </cell>
          <cell r="C240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alerWise_Sales_Report_Exporte"/>
    </sheetNames>
    <sheetDataSet>
      <sheetData sheetId="0">
        <row r="5">
          <cell r="A5" t="str">
            <v>B12+</v>
          </cell>
          <cell r="B5">
            <v>67</v>
          </cell>
        </row>
        <row r="6">
          <cell r="A6" t="str">
            <v>B23</v>
          </cell>
          <cell r="B6">
            <v>39</v>
          </cell>
        </row>
        <row r="7">
          <cell r="A7" t="str">
            <v>B65</v>
          </cell>
          <cell r="B7">
            <v>26</v>
          </cell>
        </row>
        <row r="8">
          <cell r="A8" t="str">
            <v>B66</v>
          </cell>
          <cell r="B8">
            <v>18</v>
          </cell>
        </row>
        <row r="9">
          <cell r="A9" t="str">
            <v>BL60</v>
          </cell>
          <cell r="B9">
            <v>92</v>
          </cell>
        </row>
        <row r="10">
          <cell r="A10" t="str">
            <v>BL97</v>
          </cell>
          <cell r="B10">
            <v>30</v>
          </cell>
        </row>
        <row r="11">
          <cell r="A11" t="str">
            <v>BL98</v>
          </cell>
          <cell r="B11">
            <v>128</v>
          </cell>
        </row>
        <row r="12">
          <cell r="A12" t="str">
            <v>D37</v>
          </cell>
          <cell r="B12">
            <v>23</v>
          </cell>
        </row>
        <row r="13">
          <cell r="A13" t="str">
            <v>D38i</v>
          </cell>
          <cell r="B13">
            <v>10</v>
          </cell>
        </row>
        <row r="14">
          <cell r="A14" t="str">
            <v>D40i</v>
          </cell>
          <cell r="B14">
            <v>63</v>
          </cell>
        </row>
        <row r="15">
          <cell r="A15" t="str">
            <v>D41</v>
          </cell>
          <cell r="B15">
            <v>192</v>
          </cell>
        </row>
        <row r="16">
          <cell r="A16" t="str">
            <v>D54+_SKD</v>
          </cell>
          <cell r="B16">
            <v>95</v>
          </cell>
        </row>
        <row r="17">
          <cell r="A17" t="str">
            <v>E95_SKD</v>
          </cell>
          <cell r="B17">
            <v>12</v>
          </cell>
        </row>
        <row r="18">
          <cell r="A18" t="str">
            <v>i18_SKD</v>
          </cell>
          <cell r="B18">
            <v>28</v>
          </cell>
        </row>
        <row r="19">
          <cell r="A19" t="str">
            <v>i65_SKD</v>
          </cell>
          <cell r="B19">
            <v>5</v>
          </cell>
        </row>
        <row r="20">
          <cell r="A20" t="str">
            <v>i68_SKD</v>
          </cell>
          <cell r="B20">
            <v>26</v>
          </cell>
        </row>
        <row r="21">
          <cell r="A21" t="str">
            <v>i74_SKD</v>
          </cell>
          <cell r="B21">
            <v>26</v>
          </cell>
        </row>
        <row r="22">
          <cell r="A22" t="str">
            <v>i95_SKD</v>
          </cell>
          <cell r="B22">
            <v>6</v>
          </cell>
        </row>
        <row r="23">
          <cell r="A23" t="str">
            <v>i97_SKD</v>
          </cell>
          <cell r="B23">
            <v>9</v>
          </cell>
        </row>
        <row r="24">
          <cell r="A24" t="str">
            <v>L130</v>
          </cell>
          <cell r="B24">
            <v>107</v>
          </cell>
        </row>
        <row r="25">
          <cell r="A25" t="str">
            <v>L23i</v>
          </cell>
          <cell r="B25">
            <v>17</v>
          </cell>
        </row>
        <row r="26">
          <cell r="A26" t="str">
            <v>L250i</v>
          </cell>
          <cell r="B26">
            <v>49</v>
          </cell>
        </row>
        <row r="27">
          <cell r="A27" t="str">
            <v>L25i</v>
          </cell>
          <cell r="B27">
            <v>82</v>
          </cell>
        </row>
        <row r="28">
          <cell r="A28" t="str">
            <v>L42</v>
          </cell>
          <cell r="B28">
            <v>122</v>
          </cell>
        </row>
        <row r="29">
          <cell r="A29" t="str">
            <v>L55i</v>
          </cell>
          <cell r="B29">
            <v>51</v>
          </cell>
        </row>
        <row r="30">
          <cell r="A30" t="str">
            <v>R40_SKD</v>
          </cell>
          <cell r="B30">
            <v>1</v>
          </cell>
        </row>
        <row r="31">
          <cell r="A31" t="str">
            <v>S40</v>
          </cell>
          <cell r="B31">
            <v>25</v>
          </cell>
        </row>
        <row r="32">
          <cell r="A32" t="str">
            <v>S40_SKD</v>
          </cell>
          <cell r="B32">
            <v>25</v>
          </cell>
        </row>
        <row r="33">
          <cell r="A33" t="str">
            <v>SL20_SKD</v>
          </cell>
          <cell r="B33">
            <v>27</v>
          </cell>
        </row>
        <row r="34">
          <cell r="A34" t="str">
            <v>T130</v>
          </cell>
          <cell r="B34">
            <v>11</v>
          </cell>
        </row>
        <row r="35">
          <cell r="A35" t="str">
            <v>T140</v>
          </cell>
          <cell r="B35">
            <v>13</v>
          </cell>
        </row>
        <row r="36">
          <cell r="A36" t="str">
            <v>V128_SKD</v>
          </cell>
          <cell r="B36">
            <v>8</v>
          </cell>
        </row>
        <row r="37">
          <cell r="A37" t="str">
            <v>V141_SKD</v>
          </cell>
          <cell r="B37">
            <v>32</v>
          </cell>
        </row>
        <row r="38">
          <cell r="A38" t="str">
            <v>V48_SKD</v>
          </cell>
          <cell r="B38">
            <v>3</v>
          </cell>
        </row>
        <row r="39">
          <cell r="A39" t="str">
            <v>V94</v>
          </cell>
          <cell r="B39">
            <v>8</v>
          </cell>
        </row>
        <row r="40">
          <cell r="A40" t="str">
            <v>Z12_SKD</v>
          </cell>
          <cell r="B40">
            <v>10</v>
          </cell>
        </row>
        <row r="41">
          <cell r="A41" t="str">
            <v>Z15_SKD</v>
          </cell>
          <cell r="B41">
            <v>16</v>
          </cell>
        </row>
        <row r="42">
          <cell r="A42" t="str">
            <v>Z20_SKD</v>
          </cell>
          <cell r="B42">
            <v>1</v>
          </cell>
        </row>
        <row r="43">
          <cell r="A43" t="str">
            <v>Z25_SKD</v>
          </cell>
          <cell r="B43">
            <v>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Q65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J8" sqref="J8:J46"/>
    </sheetView>
  </sheetViews>
  <sheetFormatPr defaultRowHeight="15"/>
  <cols>
    <col min="1" max="1" width="8.42578125" customWidth="1"/>
    <col min="2" max="2" width="7.85546875" customWidth="1"/>
    <col min="3" max="3" width="7.7109375" customWidth="1"/>
    <col min="4" max="4" width="9.7109375" customWidth="1"/>
    <col min="5" max="5" width="11.42578125" bestFit="1" customWidth="1"/>
    <col min="6" max="6" width="9" customWidth="1"/>
    <col min="7" max="7" width="9.42578125" customWidth="1"/>
    <col min="8" max="8" width="13.140625" customWidth="1"/>
    <col min="9" max="9" width="12.140625" customWidth="1"/>
    <col min="10" max="10" width="17.85546875" bestFit="1" customWidth="1"/>
    <col min="11" max="11" width="12.42578125" customWidth="1"/>
    <col min="12" max="12" width="11" customWidth="1"/>
    <col min="13" max="13" width="9.42578125" customWidth="1"/>
    <col min="14" max="14" width="15.140625" customWidth="1"/>
    <col min="15" max="15" width="13.42578125" customWidth="1"/>
    <col min="16" max="16" width="11.42578125" customWidth="1"/>
    <col min="17" max="17" width="13" customWidth="1"/>
  </cols>
  <sheetData>
    <row r="1" spans="1:17" s="24" customFormat="1" ht="20.25" thickTop="1" thickBot="1">
      <c r="A1" s="91" t="s">
        <v>103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/>
    </row>
    <row r="2" spans="1:17" s="24" customFormat="1" ht="15.75" thickTop="1">
      <c r="A2" s="94" t="s">
        <v>22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7" s="24" customFormat="1">
      <c r="A3" s="25"/>
      <c r="B3" s="25"/>
      <c r="C3" s="25"/>
      <c r="D3" s="25"/>
      <c r="E3" s="25"/>
      <c r="F3" s="25"/>
      <c r="G3" s="25"/>
      <c r="H3" s="25"/>
      <c r="I3" s="25"/>
      <c r="J3" s="95" t="s">
        <v>23</v>
      </c>
      <c r="K3" s="96" t="s">
        <v>24</v>
      </c>
      <c r="L3" s="97"/>
      <c r="M3" s="98"/>
      <c r="N3" s="26" t="s">
        <v>25</v>
      </c>
      <c r="O3" s="26" t="s">
        <v>26</v>
      </c>
      <c r="P3" s="26" t="s">
        <v>27</v>
      </c>
      <c r="Q3" s="27" t="s">
        <v>28</v>
      </c>
    </row>
    <row r="4" spans="1:17" s="24" customFormat="1">
      <c r="A4" s="28" t="s">
        <v>99</v>
      </c>
      <c r="G4" s="29"/>
      <c r="H4" s="29"/>
      <c r="I4" s="29"/>
      <c r="J4" s="95"/>
      <c r="K4" s="99">
        <v>7000000</v>
      </c>
      <c r="L4" s="100"/>
      <c r="M4" s="101"/>
      <c r="N4" s="30">
        <f>I63</f>
        <v>4632675.894704761</v>
      </c>
      <c r="O4" s="20">
        <v>1815295</v>
      </c>
      <c r="P4" s="31">
        <f>SUM(N4:O4)</f>
        <v>6447970.894704761</v>
      </c>
      <c r="Q4" s="31">
        <f>K4-P4</f>
        <v>552029.10529523902</v>
      </c>
    </row>
    <row r="5" spans="1:17" s="24" customFormat="1">
      <c r="A5" s="102">
        <f ca="1">TODAY()</f>
        <v>43884</v>
      </c>
      <c r="B5" s="102"/>
      <c r="C5" s="102"/>
      <c r="G5" s="29"/>
      <c r="H5" s="29"/>
      <c r="I5" s="29"/>
      <c r="J5" s="29"/>
      <c r="K5" s="29"/>
      <c r="L5" s="29"/>
      <c r="M5" s="29"/>
      <c r="N5" s="29"/>
      <c r="O5" s="29"/>
    </row>
    <row r="7" spans="1:17" ht="45">
      <c r="A7" s="32" t="s">
        <v>0</v>
      </c>
      <c r="B7" s="33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3" t="s">
        <v>7</v>
      </c>
      <c r="I7" s="33" t="s">
        <v>8</v>
      </c>
      <c r="J7" s="34" t="s">
        <v>97</v>
      </c>
      <c r="K7" s="33" t="s">
        <v>98</v>
      </c>
      <c r="L7" s="33" t="s">
        <v>9</v>
      </c>
      <c r="M7" s="33" t="s">
        <v>10</v>
      </c>
      <c r="N7" s="33" t="s">
        <v>11</v>
      </c>
      <c r="O7" s="35" t="s">
        <v>12</v>
      </c>
      <c r="P7" s="33" t="s">
        <v>13</v>
      </c>
      <c r="Q7" s="32" t="s">
        <v>14</v>
      </c>
    </row>
    <row r="8" spans="1:17">
      <c r="A8" s="36" t="s">
        <v>42</v>
      </c>
      <c r="B8" s="13">
        <v>760.89750000000004</v>
      </c>
      <c r="C8" s="13">
        <v>780</v>
      </c>
      <c r="D8" s="13">
        <v>840</v>
      </c>
      <c r="E8" s="13" t="str">
        <f>IF(D8&lt;1000,"Below 1000",IF(D8&lt;1200,"1000-1200",IF(D8&lt;1500,"1200-1500",IF(D8&lt;2000,"1500-2000",IF(D8&lt;4000,"2000-4000",IF(D8&lt;6000,"4000-6000",IF(D8&lt;8000,"6000-8000",IF(D8&lt;10000,"8000-10000",IF(D8&gt;10000,"Above 100000")))))))))</f>
        <v>Below 1000</v>
      </c>
      <c r="F8" s="37">
        <f>VLOOKUP(A8,'[1]ExportedBy_ZSO-0082_20200220144'!$B$4:$C$240,2,0)</f>
        <v>166</v>
      </c>
      <c r="G8" s="37"/>
      <c r="H8" s="37">
        <f>SUBTOTAL(9,F8:G8)</f>
        <v>166</v>
      </c>
      <c r="I8" s="38">
        <f t="shared" ref="I8:I62" si="0">H8*B8</f>
        <v>126308.985</v>
      </c>
      <c r="J8" s="39">
        <v>67</v>
      </c>
      <c r="K8" s="37">
        <f t="shared" ref="K8:K62" si="1">J8*C8</f>
        <v>52260</v>
      </c>
      <c r="L8" s="13">
        <f>H8/(J8/7)</f>
        <v>17.343283582089551</v>
      </c>
      <c r="M8" s="87">
        <f>(J8/7)*7-H8</f>
        <v>-99</v>
      </c>
      <c r="N8" s="40"/>
      <c r="O8" s="41"/>
      <c r="P8" s="42">
        <f t="shared" ref="P8:P62" si="2">O8*B8</f>
        <v>0</v>
      </c>
      <c r="Q8" s="20"/>
    </row>
    <row r="9" spans="1:17">
      <c r="A9" s="36" t="s">
        <v>43</v>
      </c>
      <c r="B9" s="13">
        <v>769.92</v>
      </c>
      <c r="C9" s="13">
        <v>790</v>
      </c>
      <c r="D9" s="13">
        <v>860</v>
      </c>
      <c r="E9" s="13" t="str">
        <f t="shared" ref="E9:E62" si="3">IF(D9&lt;1000,"Below 1000",IF(D9&lt;1200,"1000-1200",IF(D9&lt;1500,"1200-1500",IF(D9&lt;2000,"1500-2000",IF(D9&lt;4000,"2000-4000",IF(D9&lt;6000,"4000-6000",IF(D9&lt;8000,"6000-8000",IF(D9&lt;10000,"8000-10000",IF(D9&gt;10000,"Above 100000")))))))))</f>
        <v>Below 1000</v>
      </c>
      <c r="F9" s="37">
        <f>VLOOKUP(A9,'[1]ExportedBy_ZSO-0082_20200220144'!$B$4:$C$240,2,0)</f>
        <v>11</v>
      </c>
      <c r="G9" s="37"/>
      <c r="H9" s="37">
        <f t="shared" ref="H9:H62" si="4">SUBTOTAL(9,F9:G9)</f>
        <v>11</v>
      </c>
      <c r="I9" s="38">
        <f t="shared" si="0"/>
        <v>8469.119999999999</v>
      </c>
      <c r="J9" s="39">
        <v>39</v>
      </c>
      <c r="K9" s="37">
        <f t="shared" si="1"/>
        <v>30810</v>
      </c>
      <c r="L9" s="13">
        <f t="shared" ref="L9:L62" si="5">H9/(J9/7)</f>
        <v>1.9743589743589745</v>
      </c>
      <c r="M9" s="87">
        <f t="shared" ref="M9:M62" si="6">(J9/7)*7-H9</f>
        <v>28</v>
      </c>
      <c r="N9" s="40"/>
      <c r="O9" s="41"/>
      <c r="P9" s="42">
        <f t="shared" si="2"/>
        <v>0</v>
      </c>
      <c r="Q9" s="20"/>
    </row>
    <row r="10" spans="1:17">
      <c r="A10" s="36" t="s">
        <v>44</v>
      </c>
      <c r="B10" s="13">
        <v>721.8</v>
      </c>
      <c r="C10" s="13">
        <v>740</v>
      </c>
      <c r="D10" s="13">
        <v>800</v>
      </c>
      <c r="E10" s="13" t="str">
        <f t="shared" si="3"/>
        <v>Below 1000</v>
      </c>
      <c r="F10" s="37">
        <f>VLOOKUP(A10,'[1]ExportedBy_ZSO-0082_20200220144'!$B$4:$C$240,2,0)</f>
        <v>0</v>
      </c>
      <c r="G10" s="37"/>
      <c r="H10" s="37">
        <f t="shared" si="4"/>
        <v>0</v>
      </c>
      <c r="I10" s="38">
        <f t="shared" si="0"/>
        <v>0</v>
      </c>
      <c r="J10" s="39">
        <v>26</v>
      </c>
      <c r="K10" s="37">
        <f t="shared" si="1"/>
        <v>19240</v>
      </c>
      <c r="L10" s="13">
        <f t="shared" si="5"/>
        <v>0</v>
      </c>
      <c r="M10" s="87">
        <f t="shared" si="6"/>
        <v>26</v>
      </c>
      <c r="N10" s="40"/>
      <c r="O10" s="41"/>
      <c r="P10" s="42">
        <f t="shared" si="2"/>
        <v>0</v>
      </c>
      <c r="Q10" s="20"/>
    </row>
    <row r="11" spans="1:17">
      <c r="A11" s="43" t="s">
        <v>45</v>
      </c>
      <c r="B11" s="13">
        <v>770.92250000000001</v>
      </c>
      <c r="C11" s="13">
        <v>790</v>
      </c>
      <c r="D11" s="13">
        <v>850</v>
      </c>
      <c r="E11" s="13" t="str">
        <f t="shared" si="3"/>
        <v>Below 1000</v>
      </c>
      <c r="F11" s="37">
        <f>VLOOKUP(A11,'[1]ExportedBy_ZSO-0082_20200220144'!$B$4:$C$240,2,0)</f>
        <v>53</v>
      </c>
      <c r="G11" s="37"/>
      <c r="H11" s="37">
        <f t="shared" si="4"/>
        <v>53</v>
      </c>
      <c r="I11" s="38">
        <f t="shared" si="0"/>
        <v>40858.892500000002</v>
      </c>
      <c r="J11" s="39">
        <v>18</v>
      </c>
      <c r="K11" s="37">
        <f t="shared" si="1"/>
        <v>14220</v>
      </c>
      <c r="L11" s="13">
        <f t="shared" si="5"/>
        <v>20.611111111111111</v>
      </c>
      <c r="M11" s="87">
        <f t="shared" si="6"/>
        <v>-35</v>
      </c>
      <c r="N11" s="40"/>
      <c r="O11" s="41"/>
      <c r="P11" s="42">
        <f t="shared" si="2"/>
        <v>0</v>
      </c>
      <c r="Q11" s="20"/>
    </row>
    <row r="12" spans="1:17">
      <c r="A12" s="36" t="s">
        <v>46</v>
      </c>
      <c r="B12" s="13">
        <v>779.94500000000005</v>
      </c>
      <c r="C12" s="13">
        <v>800</v>
      </c>
      <c r="D12" s="13">
        <v>860</v>
      </c>
      <c r="E12" s="13" t="str">
        <f t="shared" si="3"/>
        <v>Below 1000</v>
      </c>
      <c r="F12" s="37">
        <f>VLOOKUP(A12,'[1]ExportedBy_ZSO-0082_20200220144'!$B$4:$C$240,2,0)</f>
        <v>52</v>
      </c>
      <c r="G12" s="37"/>
      <c r="H12" s="37">
        <f t="shared" si="4"/>
        <v>52</v>
      </c>
      <c r="I12" s="38">
        <f t="shared" si="0"/>
        <v>40557.14</v>
      </c>
      <c r="J12" s="39">
        <v>92</v>
      </c>
      <c r="K12" s="37">
        <f t="shared" si="1"/>
        <v>73600</v>
      </c>
      <c r="L12" s="13">
        <f t="shared" si="5"/>
        <v>3.956521739130435</v>
      </c>
      <c r="M12" s="87">
        <f t="shared" si="6"/>
        <v>40</v>
      </c>
      <c r="N12" s="40"/>
      <c r="O12" s="41"/>
      <c r="P12" s="42">
        <f t="shared" si="2"/>
        <v>0</v>
      </c>
      <c r="Q12" s="20"/>
    </row>
    <row r="13" spans="1:17">
      <c r="A13" s="36" t="s">
        <v>47</v>
      </c>
      <c r="B13" s="13">
        <v>896.23500000000001</v>
      </c>
      <c r="C13" s="13">
        <v>915</v>
      </c>
      <c r="D13" s="13">
        <v>990</v>
      </c>
      <c r="E13" s="13" t="str">
        <f t="shared" si="3"/>
        <v>Below 1000</v>
      </c>
      <c r="F13" s="37">
        <f>VLOOKUP(A13,'[1]ExportedBy_ZSO-0082_20200220144'!$B$4:$C$240,2,0)</f>
        <v>164</v>
      </c>
      <c r="G13" s="44"/>
      <c r="H13" s="37">
        <f t="shared" si="4"/>
        <v>164</v>
      </c>
      <c r="I13" s="38">
        <f t="shared" si="0"/>
        <v>146982.54</v>
      </c>
      <c r="J13" s="39">
        <v>30</v>
      </c>
      <c r="K13" s="37">
        <f t="shared" si="1"/>
        <v>27450</v>
      </c>
      <c r="L13" s="13">
        <f t="shared" si="5"/>
        <v>38.266666666666666</v>
      </c>
      <c r="M13" s="87">
        <f t="shared" si="6"/>
        <v>-134</v>
      </c>
      <c r="N13" s="45"/>
      <c r="O13" s="46">
        <v>50</v>
      </c>
      <c r="P13" s="42">
        <f t="shared" si="2"/>
        <v>44811.75</v>
      </c>
      <c r="Q13" s="20"/>
    </row>
    <row r="14" spans="1:17">
      <c r="A14" s="36" t="s">
        <v>48</v>
      </c>
      <c r="B14" s="13">
        <v>824.05499999999995</v>
      </c>
      <c r="C14" s="13">
        <v>845</v>
      </c>
      <c r="D14" s="13">
        <v>910</v>
      </c>
      <c r="E14" s="13" t="str">
        <f t="shared" si="3"/>
        <v>Below 1000</v>
      </c>
      <c r="F14" s="37">
        <f>VLOOKUP(A14,'[1]ExportedBy_ZSO-0082_20200220144'!$B$4:$C$240,2,0)</f>
        <v>43</v>
      </c>
      <c r="G14" s="37"/>
      <c r="H14" s="37">
        <f t="shared" si="4"/>
        <v>43</v>
      </c>
      <c r="I14" s="38">
        <f t="shared" si="0"/>
        <v>35434.364999999998</v>
      </c>
      <c r="J14" s="39">
        <v>128</v>
      </c>
      <c r="K14" s="37">
        <f t="shared" si="1"/>
        <v>108160</v>
      </c>
      <c r="L14" s="13">
        <f t="shared" si="5"/>
        <v>2.3515625</v>
      </c>
      <c r="M14" s="87">
        <f t="shared" si="6"/>
        <v>85</v>
      </c>
      <c r="N14" s="40"/>
      <c r="O14" s="41">
        <v>20</v>
      </c>
      <c r="P14" s="42">
        <f t="shared" si="2"/>
        <v>16481.099999999999</v>
      </c>
      <c r="Q14" s="20"/>
    </row>
    <row r="15" spans="1:17">
      <c r="A15" s="36" t="s">
        <v>49</v>
      </c>
      <c r="B15" s="13">
        <v>798.99249999999995</v>
      </c>
      <c r="C15" s="13">
        <v>820</v>
      </c>
      <c r="D15" s="13">
        <v>890</v>
      </c>
      <c r="E15" s="13" t="str">
        <f t="shared" si="3"/>
        <v>Below 1000</v>
      </c>
      <c r="F15" s="37">
        <f>VLOOKUP(A15,'[1]ExportedBy_ZSO-0082_20200220144'!$B$4:$C$240,2,0)</f>
        <v>99</v>
      </c>
      <c r="G15" s="37"/>
      <c r="H15" s="37">
        <f t="shared" si="4"/>
        <v>99</v>
      </c>
      <c r="I15" s="38">
        <f t="shared" si="0"/>
        <v>79100.257499999992</v>
      </c>
      <c r="J15" s="39">
        <v>23</v>
      </c>
      <c r="K15" s="37">
        <f t="shared" si="1"/>
        <v>18860</v>
      </c>
      <c r="L15" s="13">
        <f t="shared" si="5"/>
        <v>30.130434782608695</v>
      </c>
      <c r="M15" s="87">
        <f t="shared" si="6"/>
        <v>-76</v>
      </c>
      <c r="N15" s="40"/>
      <c r="O15" s="41">
        <v>150</v>
      </c>
      <c r="P15" s="42">
        <f t="shared" si="2"/>
        <v>119848.87499999999</v>
      </c>
      <c r="Q15" s="20"/>
    </row>
    <row r="16" spans="1:17">
      <c r="A16" s="36" t="s">
        <v>50</v>
      </c>
      <c r="B16" s="13">
        <v>858.14</v>
      </c>
      <c r="C16" s="13">
        <v>880</v>
      </c>
      <c r="D16" s="13">
        <v>950</v>
      </c>
      <c r="E16" s="13" t="str">
        <f t="shared" si="3"/>
        <v>Below 1000</v>
      </c>
      <c r="F16" s="37">
        <f>VLOOKUP(A16,'[1]ExportedBy_ZSO-0082_20200220144'!$B$4:$C$240,2,0)</f>
        <v>51</v>
      </c>
      <c r="G16" s="37"/>
      <c r="H16" s="37">
        <f t="shared" si="4"/>
        <v>51</v>
      </c>
      <c r="I16" s="38">
        <f t="shared" si="0"/>
        <v>43765.14</v>
      </c>
      <c r="J16" s="39">
        <v>10</v>
      </c>
      <c r="K16" s="37">
        <f t="shared" si="1"/>
        <v>8800</v>
      </c>
      <c r="L16" s="13">
        <f t="shared" si="5"/>
        <v>35.699999999999996</v>
      </c>
      <c r="M16" s="87">
        <f t="shared" si="6"/>
        <v>-41</v>
      </c>
      <c r="N16" s="40"/>
      <c r="O16" s="41"/>
      <c r="P16" s="42">
        <f t="shared" si="2"/>
        <v>0</v>
      </c>
      <c r="Q16" s="20"/>
    </row>
    <row r="17" spans="1:17">
      <c r="A17" s="36" t="s">
        <v>51</v>
      </c>
      <c r="B17" s="13">
        <v>878.19</v>
      </c>
      <c r="C17" s="13">
        <v>900</v>
      </c>
      <c r="D17" s="13">
        <v>970</v>
      </c>
      <c r="E17" s="13" t="str">
        <f t="shared" si="3"/>
        <v>Below 1000</v>
      </c>
      <c r="F17" s="37">
        <f>VLOOKUP(A17,'[1]ExportedBy_ZSO-0082_20200220144'!$B$4:$C$240,2,0)</f>
        <v>73</v>
      </c>
      <c r="G17" s="37"/>
      <c r="H17" s="37">
        <f t="shared" si="4"/>
        <v>73</v>
      </c>
      <c r="I17" s="38">
        <f t="shared" si="0"/>
        <v>64107.87</v>
      </c>
      <c r="J17" s="39">
        <v>63</v>
      </c>
      <c r="K17" s="37">
        <f t="shared" si="1"/>
        <v>56700</v>
      </c>
      <c r="L17" s="13">
        <f t="shared" si="5"/>
        <v>8.1111111111111107</v>
      </c>
      <c r="M17" s="87">
        <f t="shared" si="6"/>
        <v>-10</v>
      </c>
      <c r="N17" s="40"/>
      <c r="O17" s="41"/>
      <c r="P17" s="42">
        <f t="shared" si="2"/>
        <v>0</v>
      </c>
      <c r="Q17" s="20"/>
    </row>
    <row r="18" spans="1:17">
      <c r="A18" s="36" t="s">
        <v>52</v>
      </c>
      <c r="B18" s="13">
        <v>1014.53</v>
      </c>
      <c r="C18" s="13">
        <v>1040</v>
      </c>
      <c r="D18" s="13">
        <v>1120</v>
      </c>
      <c r="E18" s="13" t="str">
        <f t="shared" si="3"/>
        <v>1000-1200</v>
      </c>
      <c r="F18" s="37">
        <f>VLOOKUP(A18,'[1]ExportedBy_ZSO-0082_20200220144'!$B$4:$C$240,2,0)</f>
        <v>180</v>
      </c>
      <c r="G18" s="37"/>
      <c r="H18" s="37">
        <f t="shared" si="4"/>
        <v>180</v>
      </c>
      <c r="I18" s="38">
        <f t="shared" si="0"/>
        <v>182615.4</v>
      </c>
      <c r="J18" s="39">
        <v>192</v>
      </c>
      <c r="K18" s="37">
        <f t="shared" si="1"/>
        <v>199680</v>
      </c>
      <c r="L18" s="13">
        <f t="shared" si="5"/>
        <v>6.5625</v>
      </c>
      <c r="M18" s="87">
        <f t="shared" si="6"/>
        <v>12</v>
      </c>
      <c r="N18" s="40"/>
      <c r="O18" s="41"/>
      <c r="P18" s="42">
        <f t="shared" si="2"/>
        <v>0</v>
      </c>
      <c r="Q18" s="20"/>
    </row>
    <row r="19" spans="1:17">
      <c r="A19" s="36" t="s">
        <v>53</v>
      </c>
      <c r="B19" s="13">
        <v>907.26250000000005</v>
      </c>
      <c r="C19" s="13">
        <v>930</v>
      </c>
      <c r="D19" s="13">
        <v>999</v>
      </c>
      <c r="E19" s="13" t="str">
        <f t="shared" si="3"/>
        <v>Below 1000</v>
      </c>
      <c r="F19" s="37">
        <f>VLOOKUP(A19,'[1]ExportedBy_ZSO-0082_20200220144'!$B$4:$C$240,2,0)</f>
        <v>198</v>
      </c>
      <c r="G19" s="37"/>
      <c r="H19" s="37">
        <f t="shared" si="4"/>
        <v>198</v>
      </c>
      <c r="I19" s="38">
        <f t="shared" si="0"/>
        <v>179637.97500000001</v>
      </c>
      <c r="J19" s="39">
        <v>95</v>
      </c>
      <c r="K19" s="37">
        <f t="shared" si="1"/>
        <v>88350</v>
      </c>
      <c r="L19" s="13">
        <f t="shared" si="5"/>
        <v>14.589473684210526</v>
      </c>
      <c r="M19" s="87">
        <f t="shared" si="6"/>
        <v>-103</v>
      </c>
      <c r="N19" s="40"/>
      <c r="O19" s="41"/>
      <c r="P19" s="42">
        <f t="shared" si="2"/>
        <v>0</v>
      </c>
      <c r="Q19" s="20"/>
    </row>
    <row r="20" spans="1:17">
      <c r="A20" s="36" t="s">
        <v>54</v>
      </c>
      <c r="B20" s="13">
        <v>1159.8924999999999</v>
      </c>
      <c r="C20" s="13">
        <v>1190</v>
      </c>
      <c r="D20" s="13">
        <v>1290</v>
      </c>
      <c r="E20" s="13" t="str">
        <f t="shared" si="3"/>
        <v>1200-1500</v>
      </c>
      <c r="F20" s="37">
        <f>VLOOKUP(A20,'[1]ExportedBy_ZSO-0082_20200220144'!$B$4:$C$240,2,0)</f>
        <v>0</v>
      </c>
      <c r="G20" s="37"/>
      <c r="H20" s="37">
        <f t="shared" si="4"/>
        <v>0</v>
      </c>
      <c r="I20" s="38">
        <f t="shared" si="0"/>
        <v>0</v>
      </c>
      <c r="J20" s="39">
        <v>12</v>
      </c>
      <c r="K20" s="37">
        <f t="shared" si="1"/>
        <v>14280</v>
      </c>
      <c r="L20" s="13">
        <f t="shared" si="5"/>
        <v>0</v>
      </c>
      <c r="M20" s="87">
        <f t="shared" si="6"/>
        <v>12</v>
      </c>
      <c r="N20" s="40"/>
      <c r="O20" s="41"/>
      <c r="P20" s="42">
        <f t="shared" si="2"/>
        <v>0</v>
      </c>
      <c r="Q20" s="20"/>
    </row>
    <row r="21" spans="1:17">
      <c r="A21" s="36" t="s">
        <v>55</v>
      </c>
      <c r="B21" s="13">
        <v>1140.845</v>
      </c>
      <c r="C21" s="13">
        <v>1170</v>
      </c>
      <c r="D21" s="13">
        <v>1270</v>
      </c>
      <c r="E21" s="13" t="str">
        <f t="shared" si="3"/>
        <v>1200-1500</v>
      </c>
      <c r="F21" s="37">
        <f>VLOOKUP(A21,'[1]ExportedBy_ZSO-0082_20200220144'!$B$4:$C$240,2,0)</f>
        <v>0</v>
      </c>
      <c r="G21" s="37"/>
      <c r="H21" s="37">
        <f t="shared" si="4"/>
        <v>0</v>
      </c>
      <c r="I21" s="38">
        <f t="shared" si="0"/>
        <v>0</v>
      </c>
      <c r="J21" s="39">
        <v>28</v>
      </c>
      <c r="K21" s="37">
        <f t="shared" si="1"/>
        <v>32760</v>
      </c>
      <c r="L21" s="13">
        <f t="shared" si="5"/>
        <v>0</v>
      </c>
      <c r="M21" s="87">
        <f t="shared" si="6"/>
        <v>28</v>
      </c>
      <c r="N21" s="40"/>
      <c r="O21" s="41"/>
      <c r="P21" s="42">
        <f t="shared" si="2"/>
        <v>0</v>
      </c>
      <c r="Q21" s="20"/>
    </row>
    <row r="22" spans="1:17">
      <c r="A22" s="36" t="s">
        <v>91</v>
      </c>
      <c r="B22" s="13">
        <v>1140.845</v>
      </c>
      <c r="C22" s="13">
        <v>1170</v>
      </c>
      <c r="D22" s="13">
        <v>1270</v>
      </c>
      <c r="E22" s="13" t="str">
        <f t="shared" si="3"/>
        <v>1200-1500</v>
      </c>
      <c r="F22" s="37">
        <f>VLOOKUP(A22,'[1]ExportedBy_ZSO-0082_20200220144'!$B$4:$C$240,2,0)</f>
        <v>127</v>
      </c>
      <c r="G22" s="37"/>
      <c r="H22" s="37">
        <f t="shared" si="4"/>
        <v>127</v>
      </c>
      <c r="I22" s="38">
        <f t="shared" si="0"/>
        <v>144887.315</v>
      </c>
      <c r="J22" s="39">
        <v>5</v>
      </c>
      <c r="K22" s="37">
        <f t="shared" si="1"/>
        <v>5850</v>
      </c>
      <c r="L22" s="13">
        <f t="shared" si="5"/>
        <v>177.79999999999998</v>
      </c>
      <c r="M22" s="87">
        <f t="shared" si="6"/>
        <v>-122</v>
      </c>
      <c r="N22" s="40"/>
      <c r="O22" s="41"/>
      <c r="P22" s="42">
        <f t="shared" si="2"/>
        <v>0</v>
      </c>
      <c r="Q22" s="20"/>
    </row>
    <row r="23" spans="1:17">
      <c r="A23" s="36" t="s">
        <v>56</v>
      </c>
      <c r="B23" s="13">
        <v>2710.76</v>
      </c>
      <c r="C23" s="13">
        <v>2780</v>
      </c>
      <c r="D23" s="13">
        <v>2990</v>
      </c>
      <c r="E23" s="13" t="str">
        <f t="shared" si="3"/>
        <v>2000-4000</v>
      </c>
      <c r="F23" s="37">
        <f>VLOOKUP(A23,'[1]ExportedBy_ZSO-0082_20200220144'!$B$4:$C$240,2,0)</f>
        <v>0</v>
      </c>
      <c r="G23" s="37"/>
      <c r="H23" s="37">
        <f t="shared" si="4"/>
        <v>0</v>
      </c>
      <c r="I23" s="38">
        <f t="shared" si="0"/>
        <v>0</v>
      </c>
      <c r="J23" s="39">
        <v>26</v>
      </c>
      <c r="K23" s="37">
        <f t="shared" si="1"/>
        <v>72280</v>
      </c>
      <c r="L23" s="13">
        <f t="shared" si="5"/>
        <v>0</v>
      </c>
      <c r="M23" s="87">
        <f t="shared" si="6"/>
        <v>26</v>
      </c>
      <c r="N23" s="40"/>
      <c r="O23" s="41"/>
      <c r="P23" s="42">
        <f t="shared" si="2"/>
        <v>0</v>
      </c>
      <c r="Q23" s="20"/>
    </row>
    <row r="24" spans="1:17">
      <c r="A24" s="88" t="s">
        <v>57</v>
      </c>
      <c r="B24" s="13">
        <v>2702.74</v>
      </c>
      <c r="C24" s="13">
        <v>2770</v>
      </c>
      <c r="D24" s="13">
        <v>2990</v>
      </c>
      <c r="E24" s="13" t="str">
        <f t="shared" si="3"/>
        <v>2000-4000</v>
      </c>
      <c r="F24" s="37">
        <f>VLOOKUP(A24,'[1]ExportedBy_ZSO-0082_20200220144'!$B$4:$C$240,2,0)</f>
        <v>12</v>
      </c>
      <c r="G24" s="37"/>
      <c r="H24" s="37">
        <f t="shared" si="4"/>
        <v>12</v>
      </c>
      <c r="I24" s="38">
        <f t="shared" si="0"/>
        <v>32432.879999999997</v>
      </c>
      <c r="J24" s="39">
        <v>26</v>
      </c>
      <c r="K24" s="37">
        <f t="shared" si="1"/>
        <v>72020</v>
      </c>
      <c r="L24" s="13">
        <f t="shared" si="5"/>
        <v>3.2307692307692308</v>
      </c>
      <c r="M24" s="87">
        <f t="shared" si="6"/>
        <v>14</v>
      </c>
      <c r="N24" s="40"/>
      <c r="O24" s="41"/>
      <c r="P24" s="42">
        <f t="shared" si="2"/>
        <v>0</v>
      </c>
      <c r="Q24" s="20"/>
    </row>
    <row r="25" spans="1:17">
      <c r="A25" s="36" t="s">
        <v>58</v>
      </c>
      <c r="B25" s="13">
        <v>5313.25</v>
      </c>
      <c r="C25" s="13">
        <v>6540</v>
      </c>
      <c r="D25" s="13">
        <v>6990</v>
      </c>
      <c r="E25" s="13" t="str">
        <f t="shared" si="3"/>
        <v>6000-8000</v>
      </c>
      <c r="F25" s="37">
        <f>VLOOKUP(A25,'[1]ExportedBy_ZSO-0082_20200220144'!$B$4:$C$240,2,0)</f>
        <v>0</v>
      </c>
      <c r="G25" s="37"/>
      <c r="H25" s="37">
        <f t="shared" si="4"/>
        <v>0</v>
      </c>
      <c r="I25" s="38">
        <f t="shared" si="0"/>
        <v>0</v>
      </c>
      <c r="J25" s="39">
        <v>6</v>
      </c>
      <c r="K25" s="37">
        <f t="shared" si="1"/>
        <v>39240</v>
      </c>
      <c r="L25" s="13">
        <f t="shared" si="5"/>
        <v>0</v>
      </c>
      <c r="M25" s="87">
        <f t="shared" si="6"/>
        <v>6</v>
      </c>
      <c r="N25" s="40"/>
      <c r="O25" s="41"/>
      <c r="P25" s="42">
        <f t="shared" si="2"/>
        <v>0</v>
      </c>
      <c r="Q25" s="20"/>
    </row>
    <row r="26" spans="1:17">
      <c r="A26" s="36" t="s">
        <v>59</v>
      </c>
      <c r="B26" s="13">
        <v>5158.8649999999998</v>
      </c>
      <c r="C26" s="13">
        <v>5290</v>
      </c>
      <c r="D26" s="13">
        <v>5690</v>
      </c>
      <c r="E26" s="13" t="str">
        <f t="shared" si="3"/>
        <v>4000-6000</v>
      </c>
      <c r="F26" s="37">
        <f>VLOOKUP(A26,'[1]ExportedBy_ZSO-0082_20200220144'!$B$4:$C$240,2,0)</f>
        <v>65</v>
      </c>
      <c r="G26" s="37"/>
      <c r="H26" s="37">
        <f t="shared" si="4"/>
        <v>65</v>
      </c>
      <c r="I26" s="38">
        <f t="shared" si="0"/>
        <v>335326.22499999998</v>
      </c>
      <c r="J26" s="39">
        <v>9</v>
      </c>
      <c r="K26" s="37">
        <f t="shared" si="1"/>
        <v>47610</v>
      </c>
      <c r="L26" s="13">
        <f t="shared" si="5"/>
        <v>50.55555555555555</v>
      </c>
      <c r="M26" s="87">
        <f t="shared" si="6"/>
        <v>-56</v>
      </c>
      <c r="N26" s="40"/>
      <c r="O26" s="41"/>
      <c r="P26" s="42">
        <f t="shared" si="2"/>
        <v>0</v>
      </c>
      <c r="Q26" s="20"/>
    </row>
    <row r="27" spans="1:17">
      <c r="A27" s="36" t="s">
        <v>60</v>
      </c>
      <c r="B27" s="13">
        <v>4886.1850000000004</v>
      </c>
      <c r="C27" s="13">
        <v>5010</v>
      </c>
      <c r="D27" s="13">
        <v>5390</v>
      </c>
      <c r="E27" s="13" t="str">
        <f t="shared" si="3"/>
        <v>4000-6000</v>
      </c>
      <c r="F27" s="37">
        <f>VLOOKUP(A27,'[1]ExportedBy_ZSO-0082_20200220144'!$B$4:$C$240,2,0)</f>
        <v>46</v>
      </c>
      <c r="G27" s="37"/>
      <c r="H27" s="37">
        <f t="shared" si="4"/>
        <v>46</v>
      </c>
      <c r="I27" s="38">
        <f t="shared" si="0"/>
        <v>224764.51</v>
      </c>
      <c r="J27" s="39">
        <v>107</v>
      </c>
      <c r="K27" s="37">
        <f t="shared" si="1"/>
        <v>536070</v>
      </c>
      <c r="L27" s="13">
        <f t="shared" si="5"/>
        <v>3.009345794392523</v>
      </c>
      <c r="M27" s="87">
        <f t="shared" si="6"/>
        <v>61</v>
      </c>
      <c r="N27" s="40"/>
      <c r="O27" s="41"/>
      <c r="P27" s="42">
        <f t="shared" si="2"/>
        <v>0</v>
      </c>
      <c r="Q27" s="20"/>
    </row>
    <row r="28" spans="1:17">
      <c r="A28" s="36" t="s">
        <v>61</v>
      </c>
      <c r="B28" s="13">
        <v>5607.9849999999997</v>
      </c>
      <c r="C28" s="13">
        <v>5750</v>
      </c>
      <c r="D28" s="13">
        <v>6190</v>
      </c>
      <c r="E28" s="13" t="str">
        <f t="shared" si="3"/>
        <v>6000-8000</v>
      </c>
      <c r="F28" s="37">
        <f>VLOOKUP(A28,'[1]ExportedBy_ZSO-0082_20200220144'!$B$4:$C$240,2,0)</f>
        <v>0</v>
      </c>
      <c r="G28" s="37"/>
      <c r="H28" s="37">
        <f t="shared" si="4"/>
        <v>0</v>
      </c>
      <c r="I28" s="38">
        <f t="shared" si="0"/>
        <v>0</v>
      </c>
      <c r="J28" s="39">
        <v>17</v>
      </c>
      <c r="K28" s="37">
        <f t="shared" si="1"/>
        <v>97750</v>
      </c>
      <c r="L28" s="13">
        <f t="shared" si="5"/>
        <v>0</v>
      </c>
      <c r="M28" s="87">
        <f t="shared" si="6"/>
        <v>17</v>
      </c>
      <c r="N28" s="40"/>
      <c r="O28" s="41"/>
      <c r="P28" s="42">
        <f t="shared" si="2"/>
        <v>0</v>
      </c>
      <c r="Q28" s="20"/>
    </row>
    <row r="29" spans="1:17">
      <c r="A29" s="36" t="s">
        <v>95</v>
      </c>
      <c r="B29" s="13">
        <v>5607.9849999999997</v>
      </c>
      <c r="C29" s="13">
        <v>5750</v>
      </c>
      <c r="D29" s="13">
        <v>6190</v>
      </c>
      <c r="E29" s="13" t="str">
        <f t="shared" si="3"/>
        <v>6000-8000</v>
      </c>
      <c r="F29" s="37">
        <f>VLOOKUP(A29,'[1]ExportedBy_ZSO-0082_20200220144'!$B$4:$C$240,2,0)</f>
        <v>13</v>
      </c>
      <c r="G29" s="37"/>
      <c r="H29" s="37">
        <f t="shared" si="4"/>
        <v>13</v>
      </c>
      <c r="I29" s="38">
        <f t="shared" si="0"/>
        <v>72903.804999999993</v>
      </c>
      <c r="J29" s="39">
        <v>49</v>
      </c>
      <c r="K29" s="37">
        <f t="shared" si="1"/>
        <v>281750</v>
      </c>
      <c r="L29" s="13">
        <f t="shared" si="5"/>
        <v>1.8571428571428572</v>
      </c>
      <c r="M29" s="87">
        <f t="shared" si="6"/>
        <v>36</v>
      </c>
      <c r="N29" s="40"/>
      <c r="O29" s="41"/>
      <c r="P29" s="42">
        <f t="shared" si="2"/>
        <v>0</v>
      </c>
      <c r="Q29" s="20"/>
    </row>
    <row r="30" spans="1:17">
      <c r="A30" s="88" t="s">
        <v>62</v>
      </c>
      <c r="B30" s="13">
        <v>5412.4975000000004</v>
      </c>
      <c r="C30" s="13">
        <v>5550</v>
      </c>
      <c r="D30" s="13">
        <v>5990</v>
      </c>
      <c r="E30" s="13" t="str">
        <f t="shared" si="3"/>
        <v>4000-6000</v>
      </c>
      <c r="F30" s="37">
        <f>VLOOKUP(A30,'[1]ExportedBy_ZSO-0082_20200220144'!$B$4:$C$240,2,0)</f>
        <v>22</v>
      </c>
      <c r="G30" s="37"/>
      <c r="H30" s="37">
        <f t="shared" si="4"/>
        <v>22</v>
      </c>
      <c r="I30" s="38">
        <f t="shared" si="0"/>
        <v>119074.94500000001</v>
      </c>
      <c r="J30" s="39">
        <v>82</v>
      </c>
      <c r="K30" s="37">
        <f t="shared" si="1"/>
        <v>455100</v>
      </c>
      <c r="L30" s="13">
        <f t="shared" si="5"/>
        <v>1.878048780487805</v>
      </c>
      <c r="M30" s="87">
        <f t="shared" si="6"/>
        <v>60</v>
      </c>
      <c r="N30" s="40"/>
      <c r="O30" s="41">
        <v>10</v>
      </c>
      <c r="P30" s="42">
        <f t="shared" si="2"/>
        <v>54124.975000000006</v>
      </c>
      <c r="Q30" s="20"/>
    </row>
    <row r="31" spans="1:17">
      <c r="A31" s="88" t="s">
        <v>63</v>
      </c>
      <c r="B31" s="13">
        <v>5793.4475000000002</v>
      </c>
      <c r="C31" s="13">
        <v>5940</v>
      </c>
      <c r="D31" s="13">
        <v>6390</v>
      </c>
      <c r="E31" s="13" t="str">
        <f t="shared" si="3"/>
        <v>6000-8000</v>
      </c>
      <c r="F31" s="37">
        <f>VLOOKUP(A31,'[1]ExportedBy_ZSO-0082_20200220144'!$B$4:$C$240,2,0)</f>
        <v>29</v>
      </c>
      <c r="G31" s="37"/>
      <c r="H31" s="37">
        <f t="shared" si="4"/>
        <v>29</v>
      </c>
      <c r="I31" s="38">
        <f t="shared" si="0"/>
        <v>168009.97750000001</v>
      </c>
      <c r="J31" s="39">
        <v>122</v>
      </c>
      <c r="K31" s="37">
        <f t="shared" si="1"/>
        <v>724680</v>
      </c>
      <c r="L31" s="13">
        <f t="shared" si="5"/>
        <v>1.6639344262295084</v>
      </c>
      <c r="M31" s="87">
        <f t="shared" si="6"/>
        <v>92.999999999999986</v>
      </c>
      <c r="N31" s="40"/>
      <c r="O31" s="41">
        <v>10</v>
      </c>
      <c r="P31" s="42">
        <f t="shared" si="2"/>
        <v>57934.475000000006</v>
      </c>
      <c r="Q31" s="20"/>
    </row>
    <row r="32" spans="1:17">
      <c r="A32" s="36" t="s">
        <v>64</v>
      </c>
      <c r="B32" s="13">
        <v>5878.66</v>
      </c>
      <c r="C32" s="13">
        <v>6030</v>
      </c>
      <c r="D32" s="13">
        <v>6490</v>
      </c>
      <c r="E32" s="13" t="str">
        <f t="shared" si="3"/>
        <v>6000-8000</v>
      </c>
      <c r="F32" s="37">
        <f>VLOOKUP(A32,'[1]ExportedBy_ZSO-0082_20200220144'!$B$4:$C$240,2,0)</f>
        <v>16</v>
      </c>
      <c r="G32" s="37"/>
      <c r="H32" s="37">
        <f t="shared" si="4"/>
        <v>16</v>
      </c>
      <c r="I32" s="38">
        <f t="shared" si="0"/>
        <v>94058.559999999998</v>
      </c>
      <c r="J32" s="39">
        <v>51</v>
      </c>
      <c r="K32" s="37">
        <f t="shared" si="1"/>
        <v>307530</v>
      </c>
      <c r="L32" s="13">
        <f t="shared" si="5"/>
        <v>2.1960784313725492</v>
      </c>
      <c r="M32" s="87">
        <f t="shared" si="6"/>
        <v>35</v>
      </c>
      <c r="N32" s="40"/>
      <c r="O32" s="41"/>
      <c r="P32" s="42">
        <f t="shared" si="2"/>
        <v>0</v>
      </c>
      <c r="Q32" s="20"/>
    </row>
    <row r="33" spans="1:17">
      <c r="A33" s="36" t="s">
        <v>65</v>
      </c>
      <c r="B33" s="13">
        <v>6306.9809523809527</v>
      </c>
      <c r="C33" s="13">
        <v>6470</v>
      </c>
      <c r="D33" s="13">
        <v>6990</v>
      </c>
      <c r="E33" s="13" t="str">
        <f t="shared" si="3"/>
        <v>6000-8000</v>
      </c>
      <c r="F33" s="37">
        <f>VLOOKUP(A33,'[1]ExportedBy_ZSO-0082_20200220144'!$B$4:$C$240,2,0)</f>
        <v>23</v>
      </c>
      <c r="G33" s="37"/>
      <c r="H33" s="37">
        <f t="shared" si="4"/>
        <v>23</v>
      </c>
      <c r="I33" s="38">
        <f t="shared" si="0"/>
        <v>145060.56190476191</v>
      </c>
      <c r="J33" s="39">
        <v>1</v>
      </c>
      <c r="K33" s="37">
        <f t="shared" si="1"/>
        <v>6470</v>
      </c>
      <c r="L33" s="13">
        <f t="shared" si="5"/>
        <v>161</v>
      </c>
      <c r="M33" s="87">
        <f t="shared" si="6"/>
        <v>-22</v>
      </c>
      <c r="N33" s="40"/>
      <c r="O33" s="41"/>
      <c r="P33" s="42">
        <f t="shared" si="2"/>
        <v>0</v>
      </c>
      <c r="Q33" s="20"/>
    </row>
    <row r="34" spans="1:17">
      <c r="A34" s="36" t="s">
        <v>66</v>
      </c>
      <c r="B34" s="13">
        <v>8134.2849999999999</v>
      </c>
      <c r="C34" s="13">
        <v>8340</v>
      </c>
      <c r="D34" s="13">
        <v>8990</v>
      </c>
      <c r="E34" s="13" t="str">
        <f t="shared" si="3"/>
        <v>8000-10000</v>
      </c>
      <c r="F34" s="37">
        <f>VLOOKUP(A34,'[1]ExportedBy_ZSO-0082_20200220144'!$B$4:$C$240,2,0)</f>
        <v>0</v>
      </c>
      <c r="G34" s="37"/>
      <c r="H34" s="37">
        <f t="shared" si="4"/>
        <v>0</v>
      </c>
      <c r="I34" s="38">
        <f t="shared" si="0"/>
        <v>0</v>
      </c>
      <c r="J34" s="39">
        <v>25</v>
      </c>
      <c r="K34" s="37">
        <f t="shared" si="1"/>
        <v>208500</v>
      </c>
      <c r="L34" s="13">
        <f t="shared" si="5"/>
        <v>0</v>
      </c>
      <c r="M34" s="87">
        <f t="shared" si="6"/>
        <v>25</v>
      </c>
      <c r="N34" s="40"/>
      <c r="O34" s="41"/>
      <c r="P34" s="42">
        <f t="shared" si="2"/>
        <v>0</v>
      </c>
      <c r="Q34" s="20"/>
    </row>
    <row r="35" spans="1:17">
      <c r="A35" s="36" t="s">
        <v>67</v>
      </c>
      <c r="B35" s="13">
        <v>1072.675</v>
      </c>
      <c r="C35" s="13">
        <v>1100</v>
      </c>
      <c r="D35" s="13">
        <v>1199</v>
      </c>
      <c r="E35" s="13" t="str">
        <f t="shared" si="3"/>
        <v>1000-1200</v>
      </c>
      <c r="F35" s="37">
        <f>VLOOKUP(A35,'[1]ExportedBy_ZSO-0082_20200220144'!$B$4:$C$240,2,0)</f>
        <v>157</v>
      </c>
      <c r="G35" s="37"/>
      <c r="H35" s="37">
        <f t="shared" si="4"/>
        <v>157</v>
      </c>
      <c r="I35" s="38">
        <f t="shared" si="0"/>
        <v>168409.97500000001</v>
      </c>
      <c r="J35" s="39">
        <v>25</v>
      </c>
      <c r="K35" s="37">
        <f t="shared" si="1"/>
        <v>27500</v>
      </c>
      <c r="L35" s="13">
        <f t="shared" si="5"/>
        <v>43.96</v>
      </c>
      <c r="M35" s="87">
        <f t="shared" si="6"/>
        <v>-132</v>
      </c>
      <c r="N35" s="40"/>
      <c r="O35" s="41"/>
      <c r="P35" s="42">
        <f t="shared" si="2"/>
        <v>0</v>
      </c>
      <c r="Q35" s="20"/>
    </row>
    <row r="36" spans="1:17">
      <c r="A36" s="36" t="s">
        <v>68</v>
      </c>
      <c r="B36" s="13">
        <v>985.45749999999998</v>
      </c>
      <c r="C36" s="13">
        <v>1010</v>
      </c>
      <c r="D36" s="13">
        <v>1090</v>
      </c>
      <c r="E36" s="13" t="str">
        <f t="shared" si="3"/>
        <v>1000-1200</v>
      </c>
      <c r="F36" s="37">
        <f>VLOOKUP(A36,'[1]ExportedBy_ZSO-0082_20200220144'!$B$4:$C$240,2,0)</f>
        <v>115</v>
      </c>
      <c r="G36" s="37"/>
      <c r="H36" s="37">
        <f t="shared" si="4"/>
        <v>115</v>
      </c>
      <c r="I36" s="38">
        <f t="shared" si="0"/>
        <v>113327.6125</v>
      </c>
      <c r="J36" s="39">
        <v>27</v>
      </c>
      <c r="K36" s="37">
        <f t="shared" si="1"/>
        <v>27270</v>
      </c>
      <c r="L36" s="13">
        <f t="shared" si="5"/>
        <v>29.814814814814813</v>
      </c>
      <c r="M36" s="87">
        <f t="shared" si="6"/>
        <v>-88</v>
      </c>
      <c r="N36" s="40"/>
      <c r="O36" s="41">
        <v>50</v>
      </c>
      <c r="P36" s="42">
        <f t="shared" si="2"/>
        <v>49272.875</v>
      </c>
      <c r="Q36" s="20"/>
    </row>
    <row r="37" spans="1:17">
      <c r="A37" s="36" t="s">
        <v>69</v>
      </c>
      <c r="B37" s="13">
        <v>1014.53</v>
      </c>
      <c r="C37" s="13">
        <v>1040</v>
      </c>
      <c r="D37" s="13">
        <v>1130</v>
      </c>
      <c r="E37" s="13" t="str">
        <f t="shared" si="3"/>
        <v>1000-1200</v>
      </c>
      <c r="F37" s="37">
        <f>VLOOKUP(A37,'[1]ExportedBy_ZSO-0082_20200220144'!$B$4:$C$240,2,0)</f>
        <v>0</v>
      </c>
      <c r="G37" s="37"/>
      <c r="H37" s="37">
        <f t="shared" si="4"/>
        <v>0</v>
      </c>
      <c r="I37" s="38">
        <f t="shared" si="0"/>
        <v>0</v>
      </c>
      <c r="J37" s="39">
        <v>11</v>
      </c>
      <c r="K37" s="37">
        <f t="shared" si="1"/>
        <v>11440</v>
      </c>
      <c r="L37" s="13">
        <f t="shared" si="5"/>
        <v>0</v>
      </c>
      <c r="M37" s="87">
        <f t="shared" si="6"/>
        <v>11</v>
      </c>
      <c r="N37" s="40"/>
      <c r="O37" s="41"/>
      <c r="P37" s="42">
        <f t="shared" si="2"/>
        <v>0</v>
      </c>
      <c r="Q37" s="20"/>
    </row>
    <row r="38" spans="1:17">
      <c r="A38" s="36" t="s">
        <v>70</v>
      </c>
      <c r="B38" s="13">
        <v>945.35749999999996</v>
      </c>
      <c r="C38" s="13">
        <v>970</v>
      </c>
      <c r="D38" s="13">
        <v>1050</v>
      </c>
      <c r="E38" s="13" t="str">
        <f t="shared" si="3"/>
        <v>1000-1200</v>
      </c>
      <c r="F38" s="37">
        <f>VLOOKUP(A38,'[1]ExportedBy_ZSO-0082_20200220144'!$B$4:$C$240,2,0)</f>
        <v>46</v>
      </c>
      <c r="G38" s="37"/>
      <c r="H38" s="37">
        <f t="shared" si="4"/>
        <v>46</v>
      </c>
      <c r="I38" s="38">
        <f t="shared" si="0"/>
        <v>43486.445</v>
      </c>
      <c r="J38" s="39">
        <v>13</v>
      </c>
      <c r="K38" s="37">
        <f t="shared" si="1"/>
        <v>12610</v>
      </c>
      <c r="L38" s="13">
        <f t="shared" si="5"/>
        <v>24.76923076923077</v>
      </c>
      <c r="M38" s="87">
        <f t="shared" si="6"/>
        <v>-33</v>
      </c>
      <c r="N38" s="40"/>
      <c r="O38" s="41"/>
      <c r="P38" s="42">
        <f t="shared" si="2"/>
        <v>0</v>
      </c>
      <c r="Q38" s="20"/>
    </row>
    <row r="39" spans="1:17">
      <c r="A39" s="36" t="s">
        <v>71</v>
      </c>
      <c r="B39" s="13">
        <v>1024.5550000000001</v>
      </c>
      <c r="C39" s="13">
        <v>1050</v>
      </c>
      <c r="D39" s="13">
        <v>1130</v>
      </c>
      <c r="E39" s="13" t="str">
        <f t="shared" si="3"/>
        <v>1000-1200</v>
      </c>
      <c r="F39" s="37">
        <f>VLOOKUP(A39,'[1]ExportedBy_ZSO-0082_20200220144'!$B$4:$C$240,2,0)</f>
        <v>116</v>
      </c>
      <c r="G39" s="37"/>
      <c r="H39" s="37">
        <f t="shared" si="4"/>
        <v>116</v>
      </c>
      <c r="I39" s="38">
        <f t="shared" si="0"/>
        <v>118848.38</v>
      </c>
      <c r="J39" s="39">
        <v>8</v>
      </c>
      <c r="K39" s="37">
        <f t="shared" si="1"/>
        <v>8400</v>
      </c>
      <c r="L39" s="13">
        <f t="shared" si="5"/>
        <v>101.5</v>
      </c>
      <c r="M39" s="87">
        <f t="shared" si="6"/>
        <v>-108</v>
      </c>
      <c r="N39" s="40"/>
      <c r="O39" s="41"/>
      <c r="P39" s="42">
        <f t="shared" si="2"/>
        <v>0</v>
      </c>
      <c r="Q39" s="20"/>
    </row>
    <row r="40" spans="1:17">
      <c r="A40" s="36" t="s">
        <v>96</v>
      </c>
      <c r="B40" s="13">
        <v>1297.2349999999999</v>
      </c>
      <c r="C40" s="13">
        <v>1330</v>
      </c>
      <c r="D40" s="13">
        <v>1450</v>
      </c>
      <c r="E40" s="13" t="str">
        <f t="shared" si="3"/>
        <v>1200-1500</v>
      </c>
      <c r="F40" s="37">
        <f>VLOOKUP(A40,'[1]ExportedBy_ZSO-0082_20200220144'!$B$4:$C$240,2,0)</f>
        <v>0</v>
      </c>
      <c r="G40" s="37"/>
      <c r="H40" s="37">
        <f t="shared" si="4"/>
        <v>0</v>
      </c>
      <c r="I40" s="38">
        <f t="shared" si="0"/>
        <v>0</v>
      </c>
      <c r="J40" s="39">
        <v>32</v>
      </c>
      <c r="K40" s="37">
        <f t="shared" si="1"/>
        <v>42560</v>
      </c>
      <c r="L40" s="13">
        <f t="shared" si="5"/>
        <v>0</v>
      </c>
      <c r="M40" s="87">
        <f t="shared" si="6"/>
        <v>32</v>
      </c>
      <c r="N40" s="40"/>
      <c r="O40" s="41"/>
      <c r="P40" s="42">
        <f t="shared" si="2"/>
        <v>0</v>
      </c>
      <c r="Q40" s="20"/>
    </row>
    <row r="41" spans="1:17">
      <c r="A41" s="36" t="s">
        <v>72</v>
      </c>
      <c r="B41" s="13">
        <v>1042.5999999999999</v>
      </c>
      <c r="C41" s="13">
        <v>1070</v>
      </c>
      <c r="D41" s="13">
        <v>1160</v>
      </c>
      <c r="E41" s="13" t="str">
        <f t="shared" si="3"/>
        <v>1000-1200</v>
      </c>
      <c r="F41" s="37">
        <f>VLOOKUP(A41,'[1]ExportedBy_ZSO-0082_20200220144'!$B$4:$C$240,2,0)</f>
        <v>298</v>
      </c>
      <c r="G41" s="37"/>
      <c r="H41" s="37">
        <f t="shared" si="4"/>
        <v>298</v>
      </c>
      <c r="I41" s="38">
        <f t="shared" si="0"/>
        <v>310694.8</v>
      </c>
      <c r="J41" s="39">
        <v>3</v>
      </c>
      <c r="K41" s="37">
        <f t="shared" si="1"/>
        <v>3210</v>
      </c>
      <c r="L41" s="13">
        <f t="shared" si="5"/>
        <v>695.33333333333337</v>
      </c>
      <c r="M41" s="87">
        <f t="shared" si="6"/>
        <v>-295</v>
      </c>
      <c r="N41" s="40"/>
      <c r="O41" s="41">
        <v>120</v>
      </c>
      <c r="P41" s="42">
        <f t="shared" si="2"/>
        <v>125111.99999999999</v>
      </c>
      <c r="Q41" s="20"/>
    </row>
    <row r="42" spans="1:17">
      <c r="A42" s="36" t="s">
        <v>73</v>
      </c>
      <c r="B42" s="13">
        <v>1130.82</v>
      </c>
      <c r="C42" s="13">
        <v>1160</v>
      </c>
      <c r="D42" s="13">
        <v>1250</v>
      </c>
      <c r="E42" s="13" t="str">
        <f t="shared" si="3"/>
        <v>1200-1500</v>
      </c>
      <c r="F42" s="37">
        <f>VLOOKUP(A42,'[1]ExportedBy_ZSO-0082_20200220144'!$B$4:$C$240,2,0)</f>
        <v>77</v>
      </c>
      <c r="G42" s="37"/>
      <c r="H42" s="37">
        <f t="shared" si="4"/>
        <v>77</v>
      </c>
      <c r="I42" s="38">
        <f t="shared" si="0"/>
        <v>87073.14</v>
      </c>
      <c r="J42" s="39">
        <v>8</v>
      </c>
      <c r="K42" s="37">
        <f t="shared" si="1"/>
        <v>9280</v>
      </c>
      <c r="L42" s="13">
        <f t="shared" si="5"/>
        <v>67.375</v>
      </c>
      <c r="M42" s="87">
        <f t="shared" si="6"/>
        <v>-69</v>
      </c>
      <c r="N42" s="40"/>
      <c r="O42" s="41"/>
      <c r="P42" s="42">
        <f t="shared" si="2"/>
        <v>0</v>
      </c>
      <c r="Q42" s="20"/>
    </row>
    <row r="43" spans="1:17">
      <c r="A43" s="36" t="s">
        <v>74</v>
      </c>
      <c r="B43" s="13">
        <v>5607.9849999999997</v>
      </c>
      <c r="C43" s="13">
        <v>5750</v>
      </c>
      <c r="D43" s="13">
        <v>6190</v>
      </c>
      <c r="E43" s="13" t="str">
        <f t="shared" si="3"/>
        <v>6000-8000</v>
      </c>
      <c r="F43" s="37">
        <f>VLOOKUP(A43,'[1]ExportedBy_ZSO-0082_20200220144'!$B$4:$C$240,2,0)</f>
        <v>3</v>
      </c>
      <c r="G43" s="37"/>
      <c r="H43" s="37">
        <f t="shared" si="4"/>
        <v>3</v>
      </c>
      <c r="I43" s="38">
        <f t="shared" si="0"/>
        <v>16823.954999999998</v>
      </c>
      <c r="J43" s="39">
        <v>10</v>
      </c>
      <c r="K43" s="37">
        <f t="shared" si="1"/>
        <v>57500</v>
      </c>
      <c r="L43" s="13">
        <f t="shared" si="5"/>
        <v>2.1</v>
      </c>
      <c r="M43" s="87">
        <f t="shared" si="6"/>
        <v>7</v>
      </c>
      <c r="N43" s="40"/>
      <c r="O43" s="41"/>
      <c r="P43" s="42">
        <f t="shared" si="2"/>
        <v>0</v>
      </c>
      <c r="Q43" s="20"/>
    </row>
    <row r="44" spans="1:17">
      <c r="A44" s="36" t="s">
        <v>75</v>
      </c>
      <c r="B44" s="13">
        <v>1072.675</v>
      </c>
      <c r="C44" s="13">
        <v>1100</v>
      </c>
      <c r="D44" s="13">
        <v>1190</v>
      </c>
      <c r="E44" s="13" t="str">
        <f t="shared" si="3"/>
        <v>1000-1200</v>
      </c>
      <c r="F44" s="37">
        <f>VLOOKUP(A44,'[1]ExportedBy_ZSO-0082_20200220144'!$B$4:$C$240,2,0)</f>
        <v>0</v>
      </c>
      <c r="G44" s="37"/>
      <c r="H44" s="37">
        <f t="shared" si="4"/>
        <v>0</v>
      </c>
      <c r="I44" s="38">
        <f t="shared" si="0"/>
        <v>0</v>
      </c>
      <c r="J44" s="39">
        <v>16</v>
      </c>
      <c r="K44" s="37">
        <f t="shared" si="1"/>
        <v>17600</v>
      </c>
      <c r="L44" s="13">
        <f t="shared" si="5"/>
        <v>0</v>
      </c>
      <c r="M44" s="87">
        <f t="shared" si="6"/>
        <v>16</v>
      </c>
      <c r="N44" s="40"/>
      <c r="O44" s="41"/>
      <c r="P44" s="42">
        <f t="shared" si="2"/>
        <v>0</v>
      </c>
      <c r="Q44" s="20"/>
    </row>
    <row r="45" spans="1:17">
      <c r="A45" s="36" t="s">
        <v>92</v>
      </c>
      <c r="B45" s="13">
        <v>1072.675</v>
      </c>
      <c r="C45" s="13">
        <v>1100</v>
      </c>
      <c r="D45" s="13">
        <v>1190</v>
      </c>
      <c r="E45" s="13" t="str">
        <f t="shared" si="3"/>
        <v>1000-1200</v>
      </c>
      <c r="F45" s="37">
        <f>VLOOKUP(A45,'[1]ExportedBy_ZSO-0082_20200220144'!$B$4:$C$240,2,0)</f>
        <v>146</v>
      </c>
      <c r="G45" s="37"/>
      <c r="H45" s="37">
        <f t="shared" si="4"/>
        <v>146</v>
      </c>
      <c r="I45" s="38">
        <f t="shared" si="0"/>
        <v>156610.54999999999</v>
      </c>
      <c r="J45" s="39">
        <v>1</v>
      </c>
      <c r="K45" s="37">
        <f t="shared" si="1"/>
        <v>1100</v>
      </c>
      <c r="L45" s="13">
        <f t="shared" si="5"/>
        <v>1022</v>
      </c>
      <c r="M45" s="87">
        <f t="shared" si="6"/>
        <v>-145</v>
      </c>
      <c r="N45" s="40"/>
      <c r="O45" s="41"/>
      <c r="P45" s="42">
        <f t="shared" si="2"/>
        <v>0</v>
      </c>
      <c r="Q45" s="20"/>
    </row>
    <row r="46" spans="1:17">
      <c r="A46" s="36" t="s">
        <v>76</v>
      </c>
      <c r="B46" s="13">
        <v>1159.8924999999999</v>
      </c>
      <c r="C46" s="13">
        <v>1190</v>
      </c>
      <c r="D46" s="13">
        <v>1290</v>
      </c>
      <c r="E46" s="13" t="str">
        <f t="shared" si="3"/>
        <v>1200-1500</v>
      </c>
      <c r="F46" s="37">
        <f>VLOOKUP(A46,'[1]ExportedBy_ZSO-0082_20200220144'!$B$4:$C$240,2,0)</f>
        <v>97</v>
      </c>
      <c r="G46" s="37"/>
      <c r="H46" s="37">
        <f t="shared" si="4"/>
        <v>97</v>
      </c>
      <c r="I46" s="38">
        <f t="shared" si="0"/>
        <v>112509.57249999999</v>
      </c>
      <c r="J46" s="39">
        <v>15</v>
      </c>
      <c r="K46" s="37">
        <f t="shared" si="1"/>
        <v>17850</v>
      </c>
      <c r="L46" s="13">
        <f t="shared" si="5"/>
        <v>45.266666666666666</v>
      </c>
      <c r="M46" s="87">
        <f t="shared" si="6"/>
        <v>-82</v>
      </c>
      <c r="N46" s="40"/>
      <c r="O46" s="41"/>
      <c r="P46" s="42">
        <f t="shared" si="2"/>
        <v>0</v>
      </c>
      <c r="Q46" s="20"/>
    </row>
    <row r="47" spans="1:17">
      <c r="A47" s="36" t="s">
        <v>93</v>
      </c>
      <c r="B47" s="13">
        <v>1159.8924999999999</v>
      </c>
      <c r="C47" s="13">
        <v>1190</v>
      </c>
      <c r="D47" s="13">
        <v>1290</v>
      </c>
      <c r="E47" s="13" t="str">
        <f t="shared" si="3"/>
        <v>1200-1500</v>
      </c>
      <c r="F47" s="37">
        <f>VLOOKUP(A47,'[1]ExportedBy_ZSO-0082_20200220144'!$B$4:$C$240,2,0)</f>
        <v>74</v>
      </c>
      <c r="G47" s="37"/>
      <c r="H47" s="37">
        <f t="shared" si="4"/>
        <v>74</v>
      </c>
      <c r="I47" s="38">
        <f t="shared" si="0"/>
        <v>85832.044999999998</v>
      </c>
      <c r="J47" s="39">
        <f>VLOOKUP(A47,[2]Sheet1!$A$5:$B$43,2,0)</f>
        <v>25</v>
      </c>
      <c r="K47" s="37">
        <f t="shared" si="1"/>
        <v>29750</v>
      </c>
      <c r="L47" s="13">
        <f t="shared" si="5"/>
        <v>20.72</v>
      </c>
      <c r="M47" s="87">
        <f t="shared" si="6"/>
        <v>-49</v>
      </c>
      <c r="N47" s="40"/>
      <c r="O47" s="41"/>
      <c r="P47" s="42">
        <f t="shared" si="2"/>
        <v>0</v>
      </c>
      <c r="Q47" s="20"/>
    </row>
    <row r="48" spans="1:17">
      <c r="A48" s="36" t="s">
        <v>77</v>
      </c>
      <c r="B48" s="13">
        <v>1219.04</v>
      </c>
      <c r="C48" s="13">
        <v>1250</v>
      </c>
      <c r="D48" s="13">
        <v>1350</v>
      </c>
      <c r="E48" s="13" t="str">
        <f t="shared" si="3"/>
        <v>1200-1500</v>
      </c>
      <c r="F48" s="37">
        <f>VLOOKUP(A48,'[1]ExportedBy_ZSO-0082_20200220144'!$B$4:$C$240,2,0)</f>
        <v>35</v>
      </c>
      <c r="G48" s="37"/>
      <c r="H48" s="37">
        <f t="shared" si="4"/>
        <v>35</v>
      </c>
      <c r="I48" s="38">
        <f t="shared" si="0"/>
        <v>42666.400000000001</v>
      </c>
      <c r="J48" s="39">
        <f>VLOOKUP(A48,[2]Sheet1!$A$5:$B$43,2,0)</f>
        <v>11</v>
      </c>
      <c r="K48" s="37">
        <f t="shared" si="1"/>
        <v>13750</v>
      </c>
      <c r="L48" s="13">
        <f t="shared" si="5"/>
        <v>22.272727272727273</v>
      </c>
      <c r="M48" s="87">
        <f t="shared" si="6"/>
        <v>-24</v>
      </c>
      <c r="N48" s="40"/>
      <c r="O48" s="41"/>
      <c r="P48" s="42">
        <f t="shared" si="2"/>
        <v>0</v>
      </c>
      <c r="Q48" s="20"/>
    </row>
    <row r="49" spans="1:17">
      <c r="A49" s="88" t="s">
        <v>78</v>
      </c>
      <c r="B49" s="13">
        <v>1336.3325</v>
      </c>
      <c r="C49" s="13">
        <v>1370</v>
      </c>
      <c r="D49" s="13">
        <v>1490</v>
      </c>
      <c r="E49" s="13" t="str">
        <f t="shared" si="3"/>
        <v>1200-1500</v>
      </c>
      <c r="F49" s="37">
        <f>VLOOKUP(A49,'[1]ExportedBy_ZSO-0082_20200220144'!$B$4:$C$240,2,0)</f>
        <v>7</v>
      </c>
      <c r="G49" s="37"/>
      <c r="H49" s="37">
        <f t="shared" si="4"/>
        <v>7</v>
      </c>
      <c r="I49" s="38">
        <f t="shared" si="0"/>
        <v>9354.3274999999994</v>
      </c>
      <c r="J49" s="39">
        <f>VLOOKUP(A49,[2]Sheet1!$A$5:$B$43,2,0)</f>
        <v>13</v>
      </c>
      <c r="K49" s="37">
        <f t="shared" si="1"/>
        <v>17810</v>
      </c>
      <c r="L49" s="13">
        <f t="shared" si="5"/>
        <v>3.7692307692307692</v>
      </c>
      <c r="M49" s="87">
        <f t="shared" si="6"/>
        <v>6</v>
      </c>
      <c r="N49" s="40"/>
      <c r="O49" s="41"/>
      <c r="P49" s="42">
        <f t="shared" si="2"/>
        <v>0</v>
      </c>
      <c r="Q49" s="20"/>
    </row>
    <row r="50" spans="1:17">
      <c r="A50" s="36" t="s">
        <v>79</v>
      </c>
      <c r="B50" s="13">
        <v>3257.1224999999999</v>
      </c>
      <c r="C50" s="13">
        <v>3340</v>
      </c>
      <c r="D50" s="13">
        <v>3590</v>
      </c>
      <c r="E50" s="13" t="str">
        <f t="shared" si="3"/>
        <v>2000-4000</v>
      </c>
      <c r="F50" s="37">
        <f>VLOOKUP(A50,'[1]ExportedBy_ZSO-0082_20200220144'!$B$4:$C$240,2,0)</f>
        <v>58</v>
      </c>
      <c r="G50" s="37"/>
      <c r="H50" s="37">
        <f t="shared" si="4"/>
        <v>58</v>
      </c>
      <c r="I50" s="38">
        <f t="shared" si="0"/>
        <v>188913.10500000001</v>
      </c>
      <c r="J50" s="39">
        <f>VLOOKUP(A50,[2]Sheet1!$A$5:$B$43,2,0)</f>
        <v>3</v>
      </c>
      <c r="K50" s="37">
        <f t="shared" si="1"/>
        <v>10020</v>
      </c>
      <c r="L50" s="13">
        <f t="shared" si="5"/>
        <v>135.33333333333334</v>
      </c>
      <c r="M50" s="87">
        <f t="shared" si="6"/>
        <v>-55</v>
      </c>
      <c r="N50" s="40"/>
      <c r="O50" s="41"/>
      <c r="P50" s="42">
        <f t="shared" si="2"/>
        <v>0</v>
      </c>
      <c r="Q50" s="20"/>
    </row>
    <row r="51" spans="1:17">
      <c r="A51" s="36" t="s">
        <v>80</v>
      </c>
      <c r="B51" s="13">
        <v>4389.9475000000002</v>
      </c>
      <c r="C51" s="13">
        <v>4500</v>
      </c>
      <c r="D51" s="13">
        <v>4790</v>
      </c>
      <c r="E51" s="13" t="str">
        <f t="shared" si="3"/>
        <v>4000-6000</v>
      </c>
      <c r="F51" s="37">
        <f>VLOOKUP(A51,'[1]ExportedBy_ZSO-0082_20200220144'!$B$4:$C$240,2,0)</f>
        <v>0</v>
      </c>
      <c r="G51" s="37"/>
      <c r="H51" s="37">
        <f t="shared" si="4"/>
        <v>0</v>
      </c>
      <c r="I51" s="38">
        <f t="shared" si="0"/>
        <v>0</v>
      </c>
      <c r="J51" s="39" t="e">
        <f>VLOOKUP(A51,[2]Sheet1!$A$5:$B$43,2,0)</f>
        <v>#N/A</v>
      </c>
      <c r="K51" s="37" t="e">
        <f t="shared" si="1"/>
        <v>#N/A</v>
      </c>
      <c r="L51" s="13" t="e">
        <f t="shared" si="5"/>
        <v>#N/A</v>
      </c>
      <c r="M51" s="87" t="e">
        <f t="shared" si="6"/>
        <v>#N/A</v>
      </c>
      <c r="N51" s="40"/>
      <c r="O51" s="41"/>
      <c r="P51" s="42">
        <f t="shared" si="2"/>
        <v>0</v>
      </c>
      <c r="Q51" s="20"/>
    </row>
    <row r="52" spans="1:17">
      <c r="A52" s="36" t="s">
        <v>94</v>
      </c>
      <c r="B52" s="13">
        <v>3530.8049999999998</v>
      </c>
      <c r="C52" s="13">
        <v>3620</v>
      </c>
      <c r="D52" s="13">
        <v>3890</v>
      </c>
      <c r="E52" s="13" t="str">
        <f t="shared" si="3"/>
        <v>2000-4000</v>
      </c>
      <c r="F52" s="37">
        <f>VLOOKUP(A52,'[1]ExportedBy_ZSO-0082_20200220144'!$B$4:$C$240,2,0)</f>
        <v>94</v>
      </c>
      <c r="G52" s="37"/>
      <c r="H52" s="37">
        <f t="shared" si="4"/>
        <v>94</v>
      </c>
      <c r="I52" s="38">
        <f t="shared" si="0"/>
        <v>331895.67</v>
      </c>
      <c r="J52" s="39">
        <f>VLOOKUP(A52,[2]Sheet1!$A$5:$B$43,2,0)</f>
        <v>8</v>
      </c>
      <c r="K52" s="37">
        <f t="shared" si="1"/>
        <v>28960</v>
      </c>
      <c r="L52" s="13">
        <f t="shared" si="5"/>
        <v>82.25</v>
      </c>
      <c r="M52" s="87">
        <f t="shared" si="6"/>
        <v>-86</v>
      </c>
      <c r="N52" s="40"/>
      <c r="O52" s="41"/>
      <c r="P52" s="42">
        <f t="shared" si="2"/>
        <v>0</v>
      </c>
      <c r="Q52" s="20"/>
    </row>
    <row r="53" spans="1:17">
      <c r="A53" s="36" t="s">
        <v>81</v>
      </c>
      <c r="B53" s="13">
        <v>3530.8049999999998</v>
      </c>
      <c r="C53" s="13">
        <v>3620</v>
      </c>
      <c r="D53" s="13">
        <v>3890</v>
      </c>
      <c r="E53" s="13" t="str">
        <f t="shared" si="3"/>
        <v>2000-4000</v>
      </c>
      <c r="F53" s="37">
        <f>VLOOKUP(A53,'[1]ExportedBy_ZSO-0082_20200220144'!$B$4:$C$240,2,0)</f>
        <v>0</v>
      </c>
      <c r="G53" s="37"/>
      <c r="H53" s="37">
        <f t="shared" si="4"/>
        <v>0</v>
      </c>
      <c r="I53" s="38">
        <f t="shared" si="0"/>
        <v>0</v>
      </c>
      <c r="J53" s="39" t="e">
        <f>VLOOKUP(A53,[2]Sheet1!$A$5:$B$43,2,0)</f>
        <v>#N/A</v>
      </c>
      <c r="K53" s="37" t="e">
        <f t="shared" si="1"/>
        <v>#N/A</v>
      </c>
      <c r="L53" s="13" t="e">
        <f t="shared" si="5"/>
        <v>#N/A</v>
      </c>
      <c r="M53" s="87" t="e">
        <f t="shared" si="6"/>
        <v>#N/A</v>
      </c>
      <c r="N53" s="40"/>
      <c r="O53" s="41"/>
      <c r="P53" s="42">
        <f t="shared" si="2"/>
        <v>0</v>
      </c>
      <c r="Q53" s="20"/>
    </row>
    <row r="54" spans="1:17">
      <c r="A54" s="36" t="s">
        <v>82</v>
      </c>
      <c r="B54" s="13">
        <v>3618.0225</v>
      </c>
      <c r="C54" s="13">
        <v>3710</v>
      </c>
      <c r="D54" s="13">
        <v>3990</v>
      </c>
      <c r="E54" s="13" t="str">
        <f t="shared" si="3"/>
        <v>2000-4000</v>
      </c>
      <c r="F54" s="37">
        <f>VLOOKUP(A54,'[1]ExportedBy_ZSO-0082_20200220144'!$B$4:$C$240,2,0)</f>
        <v>0</v>
      </c>
      <c r="G54" s="37"/>
      <c r="H54" s="37">
        <f t="shared" si="4"/>
        <v>0</v>
      </c>
      <c r="I54" s="38">
        <f t="shared" si="0"/>
        <v>0</v>
      </c>
      <c r="J54" s="39" t="e">
        <f>VLOOKUP(A54,[2]Sheet1!$A$5:$B$43,2,0)</f>
        <v>#N/A</v>
      </c>
      <c r="K54" s="37" t="e">
        <f t="shared" si="1"/>
        <v>#N/A</v>
      </c>
      <c r="L54" s="13" t="e">
        <f t="shared" si="5"/>
        <v>#N/A</v>
      </c>
      <c r="M54" s="87" t="e">
        <f t="shared" si="6"/>
        <v>#N/A</v>
      </c>
      <c r="N54" s="40"/>
      <c r="O54" s="41"/>
      <c r="P54" s="42">
        <f t="shared" si="2"/>
        <v>0</v>
      </c>
      <c r="Q54" s="20"/>
    </row>
    <row r="55" spans="1:17">
      <c r="A55" s="36" t="s">
        <v>83</v>
      </c>
      <c r="B55" s="13">
        <v>3520.78</v>
      </c>
      <c r="C55" s="13">
        <v>3610</v>
      </c>
      <c r="D55" s="13">
        <v>3890</v>
      </c>
      <c r="E55" s="13" t="str">
        <f t="shared" si="3"/>
        <v>2000-4000</v>
      </c>
      <c r="F55" s="37">
        <f>VLOOKUP(A55,'[1]ExportedBy_ZSO-0082_20200220144'!$B$4:$C$240,2,0)</f>
        <v>2</v>
      </c>
      <c r="G55" s="44"/>
      <c r="H55" s="37">
        <f t="shared" si="4"/>
        <v>2</v>
      </c>
      <c r="I55" s="38">
        <f t="shared" si="0"/>
        <v>7041.56</v>
      </c>
      <c r="J55" s="39" t="e">
        <f>VLOOKUP(A55,[2]Sheet1!$A$5:$B$43,2,0)</f>
        <v>#N/A</v>
      </c>
      <c r="K55" s="37" t="e">
        <f t="shared" si="1"/>
        <v>#N/A</v>
      </c>
      <c r="L55" s="13" t="e">
        <f t="shared" si="5"/>
        <v>#N/A</v>
      </c>
      <c r="M55" s="87" t="e">
        <f t="shared" si="6"/>
        <v>#N/A</v>
      </c>
      <c r="N55" s="45"/>
      <c r="O55" s="46"/>
      <c r="P55" s="42">
        <f t="shared" si="2"/>
        <v>0</v>
      </c>
      <c r="Q55" s="20"/>
    </row>
    <row r="56" spans="1:17">
      <c r="A56" s="36" t="s">
        <v>84</v>
      </c>
      <c r="B56" s="13">
        <v>3793.46</v>
      </c>
      <c r="C56" s="13">
        <v>3890</v>
      </c>
      <c r="D56" s="13">
        <v>4190</v>
      </c>
      <c r="E56" s="13" t="str">
        <f t="shared" si="3"/>
        <v>4000-6000</v>
      </c>
      <c r="F56" s="37">
        <f>VLOOKUP(A56,'[1]ExportedBy_ZSO-0082_20200220144'!$B$4:$C$240,2,0)</f>
        <v>0</v>
      </c>
      <c r="G56" s="44"/>
      <c r="H56" s="37">
        <f t="shared" si="4"/>
        <v>0</v>
      </c>
      <c r="I56" s="38">
        <f t="shared" si="0"/>
        <v>0</v>
      </c>
      <c r="J56" s="39" t="e">
        <f>VLOOKUP(A56,[2]Sheet1!$A$5:$B$43,2,0)</f>
        <v>#N/A</v>
      </c>
      <c r="K56" s="37" t="e">
        <f t="shared" si="1"/>
        <v>#N/A</v>
      </c>
      <c r="L56" s="13" t="e">
        <f t="shared" si="5"/>
        <v>#N/A</v>
      </c>
      <c r="M56" s="87" t="e">
        <f t="shared" si="6"/>
        <v>#N/A</v>
      </c>
      <c r="N56" s="45"/>
      <c r="O56" s="46"/>
      <c r="P56" s="42">
        <f t="shared" si="2"/>
        <v>0</v>
      </c>
      <c r="Q56" s="20"/>
    </row>
    <row r="57" spans="1:17">
      <c r="A57" s="36" t="s">
        <v>85</v>
      </c>
      <c r="B57" s="13">
        <v>4174.41</v>
      </c>
      <c r="C57" s="13">
        <v>4280</v>
      </c>
      <c r="D57" s="13">
        <v>4590</v>
      </c>
      <c r="E57" s="13" t="str">
        <f t="shared" si="3"/>
        <v>4000-6000</v>
      </c>
      <c r="F57" s="37">
        <f>VLOOKUP(A57,'[1]ExportedBy_ZSO-0082_20200220144'!$B$4:$C$240,2,0)</f>
        <v>12</v>
      </c>
      <c r="G57" s="44"/>
      <c r="H57" s="37">
        <f t="shared" si="4"/>
        <v>12</v>
      </c>
      <c r="I57" s="38">
        <f t="shared" si="0"/>
        <v>50092.92</v>
      </c>
      <c r="J57" s="39">
        <f>VLOOKUP(A57,[2]Sheet1!$A$5:$B$43,2,0)</f>
        <v>8</v>
      </c>
      <c r="K57" s="37">
        <f t="shared" si="1"/>
        <v>34240</v>
      </c>
      <c r="L57" s="13">
        <f t="shared" si="5"/>
        <v>10.5</v>
      </c>
      <c r="M57" s="87">
        <f t="shared" si="6"/>
        <v>-4</v>
      </c>
      <c r="N57" s="45"/>
      <c r="O57" s="46"/>
      <c r="P57" s="42">
        <f t="shared" si="2"/>
        <v>0</v>
      </c>
      <c r="Q57" s="20"/>
    </row>
    <row r="58" spans="1:17">
      <c r="A58" s="36" t="s">
        <v>86</v>
      </c>
      <c r="B58" s="13">
        <v>4076.6833000000001</v>
      </c>
      <c r="C58" s="13">
        <v>4180</v>
      </c>
      <c r="D58" s="13">
        <v>4490</v>
      </c>
      <c r="E58" s="13" t="str">
        <f t="shared" si="3"/>
        <v>4000-6000</v>
      </c>
      <c r="F58" s="37">
        <f>VLOOKUP(A58,'[1]ExportedBy_ZSO-0082_20200220144'!$B$4:$C$240,2,0)</f>
        <v>16</v>
      </c>
      <c r="G58" s="44"/>
      <c r="H58" s="37">
        <f t="shared" si="4"/>
        <v>16</v>
      </c>
      <c r="I58" s="38">
        <f t="shared" si="0"/>
        <v>65226.932800000002</v>
      </c>
      <c r="J58" s="39">
        <f>VLOOKUP(A58,[2]Sheet1!$A$5:$B$43,2,0)</f>
        <v>32</v>
      </c>
      <c r="K58" s="37">
        <f t="shared" si="1"/>
        <v>133760</v>
      </c>
      <c r="L58" s="13">
        <f t="shared" si="5"/>
        <v>3.5</v>
      </c>
      <c r="M58" s="87">
        <f t="shared" si="6"/>
        <v>16</v>
      </c>
      <c r="N58" s="45"/>
      <c r="O58" s="46">
        <v>10</v>
      </c>
      <c r="P58" s="42">
        <f t="shared" si="2"/>
        <v>40766.832999999999</v>
      </c>
      <c r="Q58" s="20"/>
    </row>
    <row r="59" spans="1:17">
      <c r="A59" s="36" t="s">
        <v>87</v>
      </c>
      <c r="B59" s="13">
        <v>7165.87</v>
      </c>
      <c r="C59" s="13">
        <v>7350</v>
      </c>
      <c r="D59" s="13">
        <v>7990</v>
      </c>
      <c r="E59" s="13" t="str">
        <f t="shared" si="3"/>
        <v>6000-8000</v>
      </c>
      <c r="F59" s="37">
        <f>VLOOKUP(A59,'[1]ExportedBy_ZSO-0082_20200220144'!$B$4:$C$240,2,0)</f>
        <v>28</v>
      </c>
      <c r="G59" s="44"/>
      <c r="H59" s="37">
        <f t="shared" si="4"/>
        <v>28</v>
      </c>
      <c r="I59" s="38">
        <f t="shared" si="0"/>
        <v>200644.36</v>
      </c>
      <c r="J59" s="39">
        <f>VLOOKUP(A59,[2]Sheet1!$A$5:$B$43,2,0)</f>
        <v>10</v>
      </c>
      <c r="K59" s="37">
        <f t="shared" si="1"/>
        <v>73500</v>
      </c>
      <c r="L59" s="13">
        <f t="shared" si="5"/>
        <v>19.599999999999998</v>
      </c>
      <c r="M59" s="87">
        <f t="shared" si="6"/>
        <v>-18</v>
      </c>
      <c r="N59" s="45"/>
      <c r="O59" s="46"/>
      <c r="P59" s="42">
        <f t="shared" si="2"/>
        <v>0</v>
      </c>
      <c r="Q59" s="20"/>
    </row>
    <row r="60" spans="1:17">
      <c r="A60" s="36" t="s">
        <v>88</v>
      </c>
      <c r="B60" s="13">
        <v>7692.1824999999999</v>
      </c>
      <c r="C60" s="13">
        <v>7890</v>
      </c>
      <c r="D60" s="13">
        <v>8490</v>
      </c>
      <c r="E60" s="13" t="str">
        <f t="shared" si="3"/>
        <v>8000-10000</v>
      </c>
      <c r="F60" s="37">
        <f>VLOOKUP(A60,'[1]ExportedBy_ZSO-0082_20200220144'!$B$4:$C$240,2,0)</f>
        <v>30</v>
      </c>
      <c r="G60" s="44"/>
      <c r="H60" s="37">
        <f t="shared" si="4"/>
        <v>30</v>
      </c>
      <c r="I60" s="38">
        <f t="shared" si="0"/>
        <v>230765.47500000001</v>
      </c>
      <c r="J60" s="39">
        <f>VLOOKUP(A60,[2]Sheet1!$A$5:$B$43,2,0)</f>
        <v>16</v>
      </c>
      <c r="K60" s="37">
        <f t="shared" si="1"/>
        <v>126240</v>
      </c>
      <c r="L60" s="13">
        <f t="shared" si="5"/>
        <v>13.125</v>
      </c>
      <c r="M60" s="87">
        <f t="shared" si="6"/>
        <v>-14</v>
      </c>
      <c r="N60" s="45"/>
      <c r="O60" s="46"/>
      <c r="P60" s="42">
        <f t="shared" si="2"/>
        <v>0</v>
      </c>
      <c r="Q60" s="20"/>
    </row>
    <row r="61" spans="1:17">
      <c r="A61" s="36" t="s">
        <v>89</v>
      </c>
      <c r="B61" s="13">
        <v>8102.2049999999999</v>
      </c>
      <c r="C61" s="13">
        <v>8310</v>
      </c>
      <c r="D61" s="13">
        <v>8990</v>
      </c>
      <c r="E61" s="13" t="str">
        <f t="shared" si="3"/>
        <v>8000-10000</v>
      </c>
      <c r="F61" s="37">
        <f>VLOOKUP(A61,'[1]ExportedBy_ZSO-0082_20200220144'!$B$4:$C$240,2,0)</f>
        <v>0</v>
      </c>
      <c r="G61" s="44"/>
      <c r="H61" s="37">
        <f t="shared" si="4"/>
        <v>0</v>
      </c>
      <c r="I61" s="38">
        <f t="shared" si="0"/>
        <v>0</v>
      </c>
      <c r="J61" s="39">
        <f>VLOOKUP(A61,[2]Sheet1!$A$5:$B$43,2,0)</f>
        <v>1</v>
      </c>
      <c r="K61" s="37">
        <f t="shared" si="1"/>
        <v>8310</v>
      </c>
      <c r="L61" s="13">
        <f t="shared" si="5"/>
        <v>0</v>
      </c>
      <c r="M61" s="87">
        <f t="shared" si="6"/>
        <v>1</v>
      </c>
      <c r="N61" s="45"/>
      <c r="O61" s="46"/>
      <c r="P61" s="42">
        <f t="shared" si="2"/>
        <v>0</v>
      </c>
      <c r="Q61" s="20"/>
    </row>
    <row r="62" spans="1:17">
      <c r="A62" s="36" t="s">
        <v>90</v>
      </c>
      <c r="B62" s="13">
        <v>8102.2049999999999</v>
      </c>
      <c r="C62" s="13">
        <v>8310</v>
      </c>
      <c r="D62" s="13">
        <v>8990</v>
      </c>
      <c r="E62" s="13" t="str">
        <f t="shared" si="3"/>
        <v>8000-10000</v>
      </c>
      <c r="F62" s="37">
        <f>VLOOKUP(A62,'[1]ExportedBy_ZSO-0082_20200220144'!$B$4:$C$240,2,0)</f>
        <v>1</v>
      </c>
      <c r="G62" s="44"/>
      <c r="H62" s="37">
        <f t="shared" si="4"/>
        <v>1</v>
      </c>
      <c r="I62" s="38">
        <f t="shared" si="0"/>
        <v>8102.2049999999999</v>
      </c>
      <c r="J62" s="39">
        <f>VLOOKUP(A62,[2]Sheet1!$A$5:$B$43,2,0)</f>
        <v>15</v>
      </c>
      <c r="K62" s="37">
        <f t="shared" si="1"/>
        <v>124650</v>
      </c>
      <c r="L62" s="13">
        <f t="shared" si="5"/>
        <v>0.46666666666666667</v>
      </c>
      <c r="M62" s="87">
        <f t="shared" si="6"/>
        <v>14</v>
      </c>
      <c r="N62" s="45"/>
      <c r="O62" s="46"/>
      <c r="P62" s="42">
        <f t="shared" si="2"/>
        <v>0</v>
      </c>
      <c r="Q62" s="20"/>
    </row>
    <row r="63" spans="1:17" s="23" customFormat="1">
      <c r="A63" s="90" t="s">
        <v>21</v>
      </c>
      <c r="B63" s="90"/>
      <c r="C63" s="90"/>
      <c r="D63" s="90"/>
      <c r="E63" s="90"/>
      <c r="F63" s="21">
        <f t="shared" ref="F63:P63" si="7">SUM(F8:F62)</f>
        <v>2855</v>
      </c>
      <c r="G63" s="21">
        <f t="shared" si="7"/>
        <v>0</v>
      </c>
      <c r="H63" s="21">
        <f t="shared" si="7"/>
        <v>2855</v>
      </c>
      <c r="I63" s="21">
        <f t="shared" si="7"/>
        <v>4632675.894704761</v>
      </c>
      <c r="J63" s="21" t="e">
        <f t="shared" si="7"/>
        <v>#N/A</v>
      </c>
      <c r="K63" s="21" t="e">
        <f t="shared" si="7"/>
        <v>#N/A</v>
      </c>
      <c r="L63" s="21" t="e">
        <f t="shared" si="7"/>
        <v>#N/A</v>
      </c>
      <c r="M63" s="21" t="e">
        <f t="shared" si="7"/>
        <v>#N/A</v>
      </c>
      <c r="N63" s="21">
        <f t="shared" si="7"/>
        <v>0</v>
      </c>
      <c r="O63" s="80">
        <f t="shared" si="7"/>
        <v>420</v>
      </c>
      <c r="P63" s="80">
        <f t="shared" si="7"/>
        <v>508352.88299999997</v>
      </c>
      <c r="Q63" s="22"/>
    </row>
    <row r="65" spans="10:10">
      <c r="J65" s="86" t="e">
        <f>J63/7</f>
        <v>#N/A</v>
      </c>
    </row>
  </sheetData>
  <autoFilter ref="A7:Q63"/>
  <mergeCells count="7">
    <mergeCell ref="A63:E63"/>
    <mergeCell ref="A1:Q1"/>
    <mergeCell ref="A2:Q2"/>
    <mergeCell ref="J3:J4"/>
    <mergeCell ref="K3:M3"/>
    <mergeCell ref="K4:M4"/>
    <mergeCell ref="A5:C5"/>
  </mergeCells>
  <conditionalFormatting sqref="O4">
    <cfRule type="colorScale" priority="2">
      <colorScale>
        <cfvo type="num" val="$K$4"/>
        <cfvo type="percentile" val="0.3"/>
        <cfvo type="max" val="0"/>
        <color rgb="FFF8696B"/>
        <color rgb="FFFFEB84"/>
        <color rgb="FF63BE7B"/>
      </colorScale>
    </cfRule>
    <cfRule type="colorScale" priority="3">
      <colorScale>
        <cfvo type="num" val="0.25"/>
        <cfvo type="num" val="0.35"/>
        <color rgb="FFFF7128"/>
        <color rgb="FFFFEF9C"/>
      </colorScale>
    </cfRule>
  </conditionalFormatting>
  <conditionalFormatting sqref="Q4">
    <cfRule type="cellIs" dxfId="1" priority="1" stopIfTrue="1" operator="lessThan">
      <formula>3500000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topLeftCell="E1" workbookViewId="0">
      <selection activeCell="L7" sqref="L7:L15"/>
    </sheetView>
  </sheetViews>
  <sheetFormatPr defaultRowHeight="15"/>
  <cols>
    <col min="1" max="4" width="0" hidden="1" customWidth="1"/>
    <col min="5" max="5" width="11.42578125" bestFit="1" customWidth="1"/>
    <col min="9" max="9" width="11.28515625" customWidth="1"/>
    <col min="10" max="10" width="12.85546875" customWidth="1"/>
    <col min="11" max="11" width="11.42578125" customWidth="1"/>
    <col min="12" max="12" width="10.85546875" customWidth="1"/>
    <col min="14" max="14" width="11.7109375" customWidth="1"/>
    <col min="15" max="15" width="12.85546875" customWidth="1"/>
    <col min="16" max="16" width="11.28515625" bestFit="1" customWidth="1"/>
    <col min="17" max="17" width="12.140625" customWidth="1"/>
  </cols>
  <sheetData>
    <row r="1" spans="1:20" ht="20.25" thickTop="1" thickBot="1">
      <c r="E1" s="91" t="s">
        <v>103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Top="1">
      <c r="E2" s="94" t="s">
        <v>22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E3" s="25"/>
      <c r="F3" s="25"/>
      <c r="G3" s="25"/>
      <c r="H3" s="25"/>
      <c r="I3" s="25"/>
      <c r="J3" s="95" t="s">
        <v>23</v>
      </c>
      <c r="K3" s="96" t="s">
        <v>24</v>
      </c>
      <c r="L3" s="97"/>
      <c r="M3" s="98"/>
      <c r="N3" s="26" t="s">
        <v>25</v>
      </c>
      <c r="O3" s="26" t="s">
        <v>26</v>
      </c>
      <c r="P3" s="26" t="s">
        <v>27</v>
      </c>
      <c r="Q3" s="27" t="s">
        <v>28</v>
      </c>
      <c r="R3" s="84"/>
      <c r="S3" s="84"/>
      <c r="T3" s="84"/>
    </row>
    <row r="4" spans="1:20">
      <c r="E4" s="28" t="str">
        <f>'Daily Requisition Analysis'!A4</f>
        <v>Dealer: Mugdho Corporation</v>
      </c>
      <c r="F4" s="24"/>
      <c r="G4" s="29"/>
      <c r="H4" s="29"/>
      <c r="I4" s="29"/>
      <c r="J4" s="95"/>
      <c r="K4" s="99">
        <f>'Daily Requisition Analysis'!K4:M4</f>
        <v>7000000</v>
      </c>
      <c r="L4" s="100"/>
      <c r="M4" s="101"/>
      <c r="N4" s="30">
        <f>I16</f>
        <v>4632675.8947047619</v>
      </c>
      <c r="O4" s="20">
        <f>'Daily Requisition Analysis'!O4</f>
        <v>1815295</v>
      </c>
      <c r="P4" s="31">
        <f>SUM(N4:O4)</f>
        <v>6447970.8947047619</v>
      </c>
      <c r="Q4" s="31">
        <f>K4-P4</f>
        <v>552029.10529523809</v>
      </c>
      <c r="R4" s="81"/>
      <c r="S4" s="82"/>
      <c r="T4" s="83"/>
    </row>
    <row r="5" spans="1:20" ht="15.75" thickBot="1">
      <c r="E5" s="103">
        <f ca="1">TODAY()</f>
        <v>43884</v>
      </c>
      <c r="F5" s="103"/>
      <c r="G5" s="103"/>
      <c r="H5" s="29"/>
      <c r="I5" s="29"/>
      <c r="J5" s="29"/>
      <c r="K5" s="29"/>
      <c r="L5" s="29"/>
      <c r="M5" s="29"/>
      <c r="N5" s="29"/>
      <c r="O5" s="29"/>
      <c r="P5" s="24"/>
      <c r="Q5" s="24"/>
      <c r="R5" s="29"/>
      <c r="S5" s="29"/>
      <c r="T5" s="24"/>
    </row>
    <row r="6" spans="1:20" ht="60.75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47" t="s">
        <v>27</v>
      </c>
      <c r="I6" s="2" t="s">
        <v>8</v>
      </c>
      <c r="J6" s="3" t="s">
        <v>29</v>
      </c>
      <c r="K6" s="2" t="s">
        <v>98</v>
      </c>
      <c r="L6" s="4" t="s">
        <v>9</v>
      </c>
      <c r="M6" s="4" t="s">
        <v>10</v>
      </c>
      <c r="N6" s="4" t="s">
        <v>11</v>
      </c>
      <c r="O6" s="5" t="s">
        <v>12</v>
      </c>
      <c r="P6" s="2" t="s">
        <v>13</v>
      </c>
      <c r="Q6" s="6" t="s">
        <v>14</v>
      </c>
    </row>
    <row r="7" spans="1:20" ht="15.75" thickBot="1">
      <c r="A7" s="7"/>
      <c r="B7" s="8"/>
      <c r="C7" s="8"/>
      <c r="D7" s="8"/>
      <c r="E7" s="8" t="s">
        <v>15</v>
      </c>
      <c r="F7" s="9">
        <f>SUMIFS('Daily Requisition Analysis'!$F$8:$F$62,'Daily Requisition Analysis'!$E$8:$E$62,'Segment wise Analysis'!$E7)</f>
        <v>910</v>
      </c>
      <c r="G7" s="9">
        <f>SUMIFS('Daily Requisition Analysis'!$G$8:$G$62,'Daily Requisition Analysis'!$E$8:$E$62,'Segment wise Analysis'!$E7)</f>
        <v>0</v>
      </c>
      <c r="H7" s="9">
        <f>SUBTOTAL(9,F7:G7)</f>
        <v>910</v>
      </c>
      <c r="I7" s="10">
        <f>SUMIFS('Daily Requisition Analysis'!$I$8:$I$62,'Daily Requisition Analysis'!$E$8:$E$62,'Segment wise Analysis'!$E7)</f>
        <v>765222.28500000003</v>
      </c>
      <c r="J7" s="11">
        <f>SUMIFS('Daily Requisition Analysis'!$J$8:$J$62,'Daily Requisition Analysis'!$E$8:$E$62,'Segment wise Analysis'!$E7)</f>
        <v>591</v>
      </c>
      <c r="K7" s="12">
        <f>SUMIFS('Daily Requisition Analysis'!$K$8:$K$62,'Daily Requisition Analysis'!E8:E62,'Segment wise Analysis'!$E7)</f>
        <v>498450</v>
      </c>
      <c r="L7" s="13">
        <f>I7/(K7/7)</f>
        <v>10.746425910321999</v>
      </c>
      <c r="M7" s="13">
        <f>(J7/5)*7-H7</f>
        <v>-82.600000000000023</v>
      </c>
      <c r="N7" s="14">
        <f>SUMIFS('Daily Requisition Analysis'!$N$8:$N$62,'Daily Requisition Analysis'!$E$8:$E$62,'Segment wise Analysis'!$E7)</f>
        <v>0</v>
      </c>
      <c r="O7" s="15">
        <f>SUMIFS('Daily Requisition Analysis'!$O$8:$O$62,'Daily Requisition Analysis'!$E$8:$E$62,'Segment wise Analysis'!$E7)</f>
        <v>220</v>
      </c>
      <c r="P7" s="16">
        <f>SUMIFS('Daily Requisition Analysis'!$P$8:$P$62,'Daily Requisition Analysis'!$E$8:$E$62,'Segment wise Analysis'!$E7)</f>
        <v>181141.72499999998</v>
      </c>
      <c r="Q7" s="17"/>
    </row>
    <row r="8" spans="1:20" ht="15.75" thickBot="1">
      <c r="A8" s="7"/>
      <c r="B8" s="8"/>
      <c r="C8" s="8"/>
      <c r="D8" s="8"/>
      <c r="E8" s="8" t="s">
        <v>16</v>
      </c>
      <c r="F8" s="9">
        <f>SUMIFS('Daily Requisition Analysis'!$F$8:$F$62,'Daily Requisition Analysis'!$E$8:$E$62,'Segment wise Analysis'!$E8)</f>
        <v>1058</v>
      </c>
      <c r="G8" s="9">
        <f>SUMIFS('Daily Requisition Analysis'!$G$8:$G$62,'Daily Requisition Analysis'!$E$8:$E$62,'Segment wise Analysis'!$E8)</f>
        <v>0</v>
      </c>
      <c r="H8" s="9">
        <f t="shared" ref="H8:H15" si="0">SUBTOTAL(9,F8:G8)</f>
        <v>1058</v>
      </c>
      <c r="I8" s="10">
        <f>SUMIFS('Daily Requisition Analysis'!$I$8:$I$62,'Daily Requisition Analysis'!$E$8:$E$62,'Segment wise Analysis'!$E8)</f>
        <v>1093993.1625000001</v>
      </c>
      <c r="J8" s="11">
        <f>SUMIFS('Daily Requisition Analysis'!$J$8:$J$62,'Daily Requisition Analysis'!$E$8:$E$62,'Segment wise Analysis'!$E8)</f>
        <v>296</v>
      </c>
      <c r="K8" s="12">
        <f>SUMIFS('Daily Requisition Analysis'!$K$8:$K$62,'Daily Requisition Analysis'!E9:E63,'Segment wise Analysis'!$E8)</f>
        <v>461680</v>
      </c>
      <c r="L8" s="13">
        <f t="shared" ref="L8:L15" si="1">I8/(K8/7)</f>
        <v>16.587142907425058</v>
      </c>
      <c r="M8" s="13">
        <f t="shared" ref="M8:M16" si="2">(J8/5)*7-H8</f>
        <v>-643.59999999999991</v>
      </c>
      <c r="N8" s="14">
        <f>SUMIFS('Daily Requisition Analysis'!$N$8:$N$62,'Daily Requisition Analysis'!$E$8:$E$62,'Segment wise Analysis'!$E8)</f>
        <v>0</v>
      </c>
      <c r="O8" s="15">
        <f>SUMIFS('Daily Requisition Analysis'!$O$8:$O$62,'Daily Requisition Analysis'!$E$8:$E$62,'Segment wise Analysis'!$E8)</f>
        <v>170</v>
      </c>
      <c r="P8" s="16">
        <f>SUMIFS('Daily Requisition Analysis'!$P$8:$P$62,'Daily Requisition Analysis'!$E$8:$E$62,'Segment wise Analysis'!$E8)</f>
        <v>174384.875</v>
      </c>
      <c r="Q8" s="17"/>
    </row>
    <row r="9" spans="1:20" ht="15.75" thickBot="1">
      <c r="A9" s="7"/>
      <c r="B9" s="8"/>
      <c r="C9" s="8"/>
      <c r="D9" s="8"/>
      <c r="E9" s="8" t="s">
        <v>18</v>
      </c>
      <c r="F9" s="9">
        <f>SUMIFS('Daily Requisition Analysis'!$F$8:$F$62,'Daily Requisition Analysis'!$E$8:$E$62,'Segment wise Analysis'!$E9)</f>
        <v>417</v>
      </c>
      <c r="G9" s="9">
        <f>SUMIFS('Daily Requisition Analysis'!$G$8:$G$62,'Daily Requisition Analysis'!$E$8:$E$62,'Segment wise Analysis'!$E9)</f>
        <v>0</v>
      </c>
      <c r="H9" s="9">
        <f t="shared" si="0"/>
        <v>417</v>
      </c>
      <c r="I9" s="10">
        <f>SUMIFS('Daily Requisition Analysis'!$I$8:$I$62,'Daily Requisition Analysis'!$E$8:$E$62,'Segment wise Analysis'!$E9)</f>
        <v>482322.80000000005</v>
      </c>
      <c r="J9" s="11">
        <f>SUMIFS('Daily Requisition Analysis'!$J$8:$J$62,'Daily Requisition Analysis'!$E$8:$E$62,'Segment wise Analysis'!$E9)</f>
        <v>149</v>
      </c>
      <c r="K9" s="12">
        <f>SUMIFS('Daily Requisition Analysis'!$K$8:$K$62,'Daily Requisition Analysis'!E10:E64,'Segment wise Analysis'!$E9)</f>
        <v>423780</v>
      </c>
      <c r="L9" s="13">
        <f t="shared" si="1"/>
        <v>7.9670102411628685</v>
      </c>
      <c r="M9" s="13">
        <f>(J9/5)*7-H9</f>
        <v>-208.4</v>
      </c>
      <c r="N9" s="14">
        <f>SUMIFS('Daily Requisition Analysis'!$N$8:$N$62,'Daily Requisition Analysis'!$E$8:$E$62,'Segment wise Analysis'!$E9)</f>
        <v>0</v>
      </c>
      <c r="O9" s="15">
        <f>SUMIFS('Daily Requisition Analysis'!$O$8:$O$62,'Daily Requisition Analysis'!$E$8:$E$62,'Segment wise Analysis'!$E9)</f>
        <v>0</v>
      </c>
      <c r="P9" s="16">
        <f>SUMIFS('Daily Requisition Analysis'!$P$8:$P$62,'Daily Requisition Analysis'!$E$8:$E$62,'Segment wise Analysis'!$E9)</f>
        <v>0</v>
      </c>
      <c r="Q9" s="17"/>
    </row>
    <row r="10" spans="1:20" ht="15.75" thickBot="1">
      <c r="A10" s="18"/>
      <c r="B10" s="8"/>
      <c r="C10" s="8"/>
      <c r="D10" s="8"/>
      <c r="E10" s="8" t="s">
        <v>17</v>
      </c>
      <c r="F10" s="9">
        <f>SUMIFS('Daily Requisition Analysis'!$F$8:$F$62,'Daily Requisition Analysis'!$E$8:$E$62,'Segment wise Analysis'!$E10)</f>
        <v>0</v>
      </c>
      <c r="G10" s="9">
        <f>SUMIFS('Daily Requisition Analysis'!$G$8:$G$62,'Daily Requisition Analysis'!$E$8:$E$62,'Segment wise Analysis'!$E10)</f>
        <v>0</v>
      </c>
      <c r="H10" s="9">
        <f t="shared" si="0"/>
        <v>0</v>
      </c>
      <c r="I10" s="10">
        <f>SUMIFS('Daily Requisition Analysis'!$I$8:$I$62,'Daily Requisition Analysis'!$E$8:$E$62,'Segment wise Analysis'!$E10)</f>
        <v>0</v>
      </c>
      <c r="J10" s="11">
        <f>SUMIFS('Daily Requisition Analysis'!$J$8:$J$62,'Daily Requisition Analysis'!$E$8:$E$62,'Segment wise Analysis'!$E10)</f>
        <v>0</v>
      </c>
      <c r="K10" s="12">
        <f>SUMIFS('Daily Requisition Analysis'!$K$8:$K$62,'Daily Requisition Analysis'!E11:E65,'Segment wise Analysis'!$E10)</f>
        <v>0</v>
      </c>
      <c r="L10" s="13" t="e">
        <f t="shared" si="1"/>
        <v>#DIV/0!</v>
      </c>
      <c r="M10" s="13">
        <f t="shared" si="2"/>
        <v>0</v>
      </c>
      <c r="N10" s="14">
        <f>SUMIFS('Daily Requisition Analysis'!$N$8:$N$62,'Daily Requisition Analysis'!$E$8:$E$62,'Segment wise Analysis'!$E10)</f>
        <v>0</v>
      </c>
      <c r="O10" s="15">
        <f>SUMIFS('Daily Requisition Analysis'!$O$8:$O$62,'Daily Requisition Analysis'!$E$8:$E$62,'Segment wise Analysis'!$E10)</f>
        <v>0</v>
      </c>
      <c r="P10" s="16">
        <f>SUMIFS('Daily Requisition Analysis'!$P$8:$P$62,'Daily Requisition Analysis'!$E$8:$E$62,'Segment wise Analysis'!$E10)</f>
        <v>0</v>
      </c>
      <c r="Q10" s="17"/>
    </row>
    <row r="11" spans="1:20" ht="15.75" thickBot="1">
      <c r="A11" s="7"/>
      <c r="B11" s="8"/>
      <c r="C11" s="8"/>
      <c r="D11" s="8"/>
      <c r="E11" s="8" t="s">
        <v>100</v>
      </c>
      <c r="F11" s="9">
        <f>SUMIFS('Daily Requisition Analysis'!$F$8:$F$62,'Daily Requisition Analysis'!$E$8:$E$62,'Segment wise Analysis'!$E11)</f>
        <v>166</v>
      </c>
      <c r="G11" s="9">
        <f>SUMIFS('Daily Requisition Analysis'!$G$8:$G$62,'Daily Requisition Analysis'!$E$8:$E$62,'Segment wise Analysis'!$E11)</f>
        <v>0</v>
      </c>
      <c r="H11" s="9">
        <f t="shared" si="0"/>
        <v>166</v>
      </c>
      <c r="I11" s="10">
        <f>SUMIFS('Daily Requisition Analysis'!$I$8:$I$62,'Daily Requisition Analysis'!$E$8:$E$62,'Segment wise Analysis'!$E11)</f>
        <v>560283.21500000008</v>
      </c>
      <c r="J11" s="11" t="e">
        <f>SUMIFS('Daily Requisition Analysis'!$J$8:$J$62,'Daily Requisition Analysis'!$E$8:$E$62,'Segment wise Analysis'!$E11)</f>
        <v>#N/A</v>
      </c>
      <c r="K11" s="12" t="e">
        <f>SUMIFS('Daily Requisition Analysis'!$K$8:$K$62,'Daily Requisition Analysis'!E12:E66,'Segment wise Analysis'!$E11)</f>
        <v>#N/A</v>
      </c>
      <c r="L11" s="13" t="e">
        <f t="shared" si="1"/>
        <v>#N/A</v>
      </c>
      <c r="M11" s="13" t="e">
        <f t="shared" si="2"/>
        <v>#N/A</v>
      </c>
      <c r="N11" s="14">
        <f>SUMIFS('Daily Requisition Analysis'!$N$8:$N$62,'Daily Requisition Analysis'!$E$8:$E$62,'Segment wise Analysis'!$E11)</f>
        <v>0</v>
      </c>
      <c r="O11" s="15">
        <f>SUMIFS('Daily Requisition Analysis'!$O$8:$O$62,'Daily Requisition Analysis'!$E$8:$E$62,'Segment wise Analysis'!$E11)</f>
        <v>0</v>
      </c>
      <c r="P11" s="16">
        <f>SUMIFS('Daily Requisition Analysis'!$P$8:$P$62,'Daily Requisition Analysis'!$E$8:$E$62,'Segment wise Analysis'!$E11)</f>
        <v>0</v>
      </c>
      <c r="Q11" s="17"/>
    </row>
    <row r="12" spans="1:20" ht="15.75" thickBot="1">
      <c r="A12" s="7"/>
      <c r="B12" s="8"/>
      <c r="C12" s="8"/>
      <c r="D12" s="8"/>
      <c r="E12" s="8" t="s">
        <v>101</v>
      </c>
      <c r="F12" s="9">
        <f>SUMIFS('Daily Requisition Analysis'!$F$8:$F$62,'Daily Requisition Analysis'!$E$8:$E$62,'Segment wise Analysis'!$E12)</f>
        <v>161</v>
      </c>
      <c r="G12" s="9">
        <f>SUMIFS('Daily Requisition Analysis'!$G$8:$G$62,'Daily Requisition Analysis'!$E$8:$E$62,'Segment wise Analysis'!$E12)</f>
        <v>0</v>
      </c>
      <c r="H12" s="9">
        <f t="shared" si="0"/>
        <v>161</v>
      </c>
      <c r="I12" s="10">
        <f>SUMIFS('Daily Requisition Analysis'!$I$8:$I$62,'Daily Requisition Analysis'!$E$8:$E$62,'Segment wise Analysis'!$E12)</f>
        <v>794485.53279999993</v>
      </c>
      <c r="J12" s="11" t="e">
        <f>SUMIFS('Daily Requisition Analysis'!$J$8:$J$62,'Daily Requisition Analysis'!$E$8:$E$62,'Segment wise Analysis'!$E12)</f>
        <v>#N/A</v>
      </c>
      <c r="K12" s="12" t="e">
        <f>SUMIFS('Daily Requisition Analysis'!$K$8:$K$62,'Daily Requisition Analysis'!E13:E67,'Segment wise Analysis'!$E12)</f>
        <v>#N/A</v>
      </c>
      <c r="L12" s="13" t="e">
        <f t="shared" si="1"/>
        <v>#N/A</v>
      </c>
      <c r="M12" s="13" t="e">
        <f t="shared" si="2"/>
        <v>#N/A</v>
      </c>
      <c r="N12" s="14">
        <f>SUMIFS('Daily Requisition Analysis'!$N$8:$N$62,'Daily Requisition Analysis'!$E$8:$E$62,'Segment wise Analysis'!$E12)</f>
        <v>0</v>
      </c>
      <c r="O12" s="15">
        <f>SUMIFS('Daily Requisition Analysis'!$O$8:$O$62,'Daily Requisition Analysis'!$E$8:$E$62,'Segment wise Analysis'!$E12)</f>
        <v>20</v>
      </c>
      <c r="P12" s="16">
        <f>SUMIFS('Daily Requisition Analysis'!$P$8:$P$62,'Daily Requisition Analysis'!$E$8:$E$62,'Segment wise Analysis'!$E12)</f>
        <v>94891.808000000005</v>
      </c>
      <c r="Q12" s="17"/>
    </row>
    <row r="13" spans="1:20" ht="15.75" thickBot="1">
      <c r="A13" s="7"/>
      <c r="B13" s="8"/>
      <c r="C13" s="8"/>
      <c r="D13" s="8"/>
      <c r="E13" s="8" t="s">
        <v>19</v>
      </c>
      <c r="F13" s="9">
        <f>SUMIFS('Daily Requisition Analysis'!$F$8:$F$62,'Daily Requisition Analysis'!$E$8:$E$62,'Segment wise Analysis'!$E13)</f>
        <v>112</v>
      </c>
      <c r="G13" s="9">
        <f>SUMIFS('Daily Requisition Analysis'!$G$8:$G$62,'Daily Requisition Analysis'!$E$8:$E$62,'Segment wise Analysis'!$E13)</f>
        <v>0</v>
      </c>
      <c r="H13" s="9">
        <f t="shared" si="0"/>
        <v>112</v>
      </c>
      <c r="I13" s="10">
        <f>SUMIFS('Daily Requisition Analysis'!$I$8:$I$62,'Daily Requisition Analysis'!$E$8:$E$62,'Segment wise Analysis'!$E13)</f>
        <v>697501.21940476191</v>
      </c>
      <c r="J13" s="11">
        <f>SUMIFS('Daily Requisition Analysis'!$J$8:$J$62,'Daily Requisition Analysis'!$E$8:$E$62,'Segment wise Analysis'!$E13)</f>
        <v>266</v>
      </c>
      <c r="K13" s="12" t="e">
        <f>SUMIFS('Daily Requisition Analysis'!$K$8:$K$62,'Daily Requisition Analysis'!E14:E68,'Segment wise Analysis'!$E13)</f>
        <v>#N/A</v>
      </c>
      <c r="L13" s="13" t="e">
        <f t="shared" si="1"/>
        <v>#N/A</v>
      </c>
      <c r="M13" s="13">
        <f t="shared" si="2"/>
        <v>260.40000000000003</v>
      </c>
      <c r="N13" s="14">
        <f>SUMIFS('Daily Requisition Analysis'!$N$8:$N$62,'Daily Requisition Analysis'!$E$8:$E$62,'Segment wise Analysis'!$E13)</f>
        <v>0</v>
      </c>
      <c r="O13" s="15">
        <f>SUMIFS('Daily Requisition Analysis'!$O$8:$O$62,'Daily Requisition Analysis'!$E$8:$E$62,'Segment wise Analysis'!$E13)</f>
        <v>10</v>
      </c>
      <c r="P13" s="16">
        <f>SUMIFS('Daily Requisition Analysis'!$P$8:$P$62,'Daily Requisition Analysis'!$E$8:$E$62,'Segment wise Analysis'!$E13)</f>
        <v>57934.475000000006</v>
      </c>
      <c r="Q13" s="19"/>
    </row>
    <row r="14" spans="1:20" ht="19.5" thickBot="1">
      <c r="A14" s="7"/>
      <c r="B14" s="8"/>
      <c r="C14" s="8"/>
      <c r="D14" s="8"/>
      <c r="E14" s="8" t="s">
        <v>20</v>
      </c>
      <c r="F14" s="9">
        <f>SUMIFS('Daily Requisition Analysis'!$F$8:$F$62,'Daily Requisition Analysis'!$E$8:$E$62,'Segment wise Analysis'!$E14)</f>
        <v>31</v>
      </c>
      <c r="G14" s="9">
        <f>SUMIFS('Daily Requisition Analysis'!$G$8:$G$62,'Daily Requisition Analysis'!$E$8:$E$62,'Segment wise Analysis'!$E14)</f>
        <v>0</v>
      </c>
      <c r="H14" s="9">
        <f t="shared" si="0"/>
        <v>31</v>
      </c>
      <c r="I14" s="10">
        <f>SUMIFS('Daily Requisition Analysis'!$I$8:$I$62,'Daily Requisition Analysis'!$E$8:$E$62,'Segment wise Analysis'!$E14)</f>
        <v>238867.68</v>
      </c>
      <c r="J14" s="11">
        <f>SUMIFS('Daily Requisition Analysis'!$J$8:$J$62,'Daily Requisition Analysis'!$E$8:$E$62,'Segment wise Analysis'!$E14)</f>
        <v>57</v>
      </c>
      <c r="K14" s="12" t="e">
        <f>SUMIFS('Daily Requisition Analysis'!$K$8:$K$62,'Daily Requisition Analysis'!E55:E69,'Segment wise Analysis'!$E14)</f>
        <v>#VALUE!</v>
      </c>
      <c r="L14" s="13" t="e">
        <f t="shared" si="1"/>
        <v>#VALUE!</v>
      </c>
      <c r="M14" s="13">
        <f t="shared" si="2"/>
        <v>48.8</v>
      </c>
      <c r="N14" s="14">
        <f>SUMIFS('Daily Requisition Analysis'!$N$8:$N$62,'Daily Requisition Analysis'!$E$8:$E$62,'Segment wise Analysis'!$E14)</f>
        <v>0</v>
      </c>
      <c r="O14" s="15">
        <f>SUMIFS('Daily Requisition Analysis'!$O$8:$O$62,'Daily Requisition Analysis'!$E$8:$E$62,'Segment wise Analysis'!$E14)</f>
        <v>0</v>
      </c>
      <c r="P14" s="16">
        <f>SUMIFS('Daily Requisition Analysis'!$P$8:$P$62,'Daily Requisition Analysis'!$E$8:$E$62,'Segment wise Analysis'!$E14)</f>
        <v>0</v>
      </c>
      <c r="Q14" s="19"/>
      <c r="R14" s="70"/>
    </row>
    <row r="15" spans="1:20" ht="15.75" thickBot="1">
      <c r="A15" s="7"/>
      <c r="B15" s="8"/>
      <c r="C15" s="8"/>
      <c r="D15" s="8"/>
      <c r="E15" s="8" t="s">
        <v>102</v>
      </c>
      <c r="F15" s="9">
        <f>SUMIFS('Daily Requisition Analysis'!$F$8:$F$62,'Daily Requisition Analysis'!$E$8:$E$62,'Segment wise Analysis'!$E15)</f>
        <v>0</v>
      </c>
      <c r="G15" s="9">
        <f>SUMIFS('Daily Requisition Analysis'!$G$8:$G$62,'Daily Requisition Analysis'!$E$8:$E$62,'Segment wise Analysis'!$E15)</f>
        <v>0</v>
      </c>
      <c r="H15" s="9">
        <f t="shared" si="0"/>
        <v>0</v>
      </c>
      <c r="I15" s="10">
        <f>SUMIFS('Daily Requisition Analysis'!$I$8:$I$62,'Daily Requisition Analysis'!$E$8:$E$62,'Segment wise Analysis'!$E15)</f>
        <v>0</v>
      </c>
      <c r="J15" s="11">
        <f>SUMIFS('Daily Requisition Analysis'!$J$8:$J$62,'Daily Requisition Analysis'!$E$8:$E$62,'Segment wise Analysis'!$E15)</f>
        <v>0</v>
      </c>
      <c r="K15" s="12" t="e">
        <f>SUMIFS('Daily Requisition Analysis'!$K$8:$K$62,'Daily Requisition Analysis'!E56:E70,'Segment wise Analysis'!$E15)</f>
        <v>#VALUE!</v>
      </c>
      <c r="L15" s="13" t="e">
        <f t="shared" si="1"/>
        <v>#VALUE!</v>
      </c>
      <c r="M15" s="13">
        <f t="shared" si="2"/>
        <v>0</v>
      </c>
      <c r="N15" s="14">
        <f>SUMIFS('Daily Requisition Analysis'!$N$8:$N$62,'Daily Requisition Analysis'!$E$8:$E$62,'Segment wise Analysis'!$E15)</f>
        <v>0</v>
      </c>
      <c r="O15" s="15">
        <f>SUMIFS('Daily Requisition Analysis'!$O$8:$O$62,'Daily Requisition Analysis'!$E$8:$E$62,'Segment wise Analysis'!$E15)</f>
        <v>0</v>
      </c>
      <c r="P15" s="16">
        <f>SUMIFS('Daily Requisition Analysis'!$P$8:$P$62,'Daily Requisition Analysis'!$E$8:$E$62,'Segment wise Analysis'!$E15)</f>
        <v>0</v>
      </c>
      <c r="Q15" s="19"/>
    </row>
    <row r="16" spans="1:20" s="79" customFormat="1" ht="25.5" customHeight="1">
      <c r="A16" s="71"/>
      <c r="B16" s="71"/>
      <c r="C16" s="21"/>
      <c r="D16" s="72"/>
      <c r="E16" s="72"/>
      <c r="F16" s="21">
        <f t="shared" ref="F16:K16" si="3">SUM(F7:F15)</f>
        <v>2855</v>
      </c>
      <c r="G16" s="21">
        <f t="shared" si="3"/>
        <v>0</v>
      </c>
      <c r="H16" s="21">
        <f t="shared" si="3"/>
        <v>2855</v>
      </c>
      <c r="I16" s="73">
        <f t="shared" si="3"/>
        <v>4632675.8947047619</v>
      </c>
      <c r="J16" s="74" t="e">
        <f t="shared" si="3"/>
        <v>#N/A</v>
      </c>
      <c r="K16" s="75" t="e">
        <f t="shared" si="3"/>
        <v>#N/A</v>
      </c>
      <c r="L16" s="76" t="e">
        <f t="shared" ref="L16" si="4">I16/(K16/5)</f>
        <v>#N/A</v>
      </c>
      <c r="M16" s="76" t="e">
        <f t="shared" si="2"/>
        <v>#N/A</v>
      </c>
      <c r="N16" s="77">
        <f>SUM(N7:N15)</f>
        <v>0</v>
      </c>
      <c r="O16" s="78">
        <f>SUM(O7:O15)</f>
        <v>420</v>
      </c>
      <c r="P16" s="21">
        <f>SUM(P7:P15)</f>
        <v>508352.88300000003</v>
      </c>
      <c r="Q16" s="71"/>
    </row>
  </sheetData>
  <mergeCells count="6">
    <mergeCell ref="E5:G5"/>
    <mergeCell ref="E1:T1"/>
    <mergeCell ref="E2:T2"/>
    <mergeCell ref="J3:J4"/>
    <mergeCell ref="K4:M4"/>
    <mergeCell ref="K3:M3"/>
  </mergeCells>
  <conditionalFormatting sqref="S4">
    <cfRule type="colorScale" priority="5">
      <colorScale>
        <cfvo type="num" val="$K$4"/>
        <cfvo type="percentile" val="0.3"/>
        <cfvo type="max" val="0"/>
        <color rgb="FFF8696B"/>
        <color rgb="FFFFEB84"/>
        <color rgb="FF63BE7B"/>
      </colorScale>
    </cfRule>
    <cfRule type="colorScale" priority="6">
      <colorScale>
        <cfvo type="num" val="0.25"/>
        <cfvo type="num" val="0.35"/>
        <color rgb="FFFF7128"/>
        <color rgb="FFFFEF9C"/>
      </colorScale>
    </cfRule>
  </conditionalFormatting>
  <conditionalFormatting sqref="Q4">
    <cfRule type="cellIs" dxfId="0" priority="4" stopIfTrue="1" operator="lessThan">
      <formula>3500000</formula>
    </cfRule>
  </conditionalFormatting>
  <conditionalFormatting sqref="O4">
    <cfRule type="colorScale" priority="2">
      <colorScale>
        <cfvo type="num" val="$K$4"/>
        <cfvo type="percentile" val="0.3"/>
        <cfvo type="max" val="0"/>
        <color rgb="FFF8696B"/>
        <color rgb="FFFFEB84"/>
        <color rgb="FF63BE7B"/>
      </colorScale>
    </cfRule>
    <cfRule type="colorScale" priority="3">
      <colorScale>
        <cfvo type="num" val="0.25"/>
        <cfvo type="num" val="0.35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E73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5"/>
  <cols>
    <col min="1" max="1" width="15" customWidth="1"/>
    <col min="2" max="2" width="19.42578125" customWidth="1"/>
    <col min="3" max="3" width="21.85546875" customWidth="1"/>
    <col min="4" max="4" width="19.42578125" customWidth="1"/>
    <col min="5" max="5" width="28.28515625" customWidth="1"/>
  </cols>
  <sheetData>
    <row r="1" spans="1:5" ht="15" customHeight="1">
      <c r="A1" s="104" t="s">
        <v>103</v>
      </c>
      <c r="B1" s="104"/>
      <c r="C1" s="104"/>
      <c r="D1" s="104"/>
      <c r="E1" s="104"/>
    </row>
    <row r="2" spans="1:5" ht="15" customHeight="1">
      <c r="A2" s="104"/>
      <c r="B2" s="104"/>
      <c r="C2" s="104"/>
      <c r="D2" s="104"/>
      <c r="E2" s="104"/>
    </row>
    <row r="3" spans="1:5" ht="15" customHeight="1">
      <c r="A3" s="105" t="s">
        <v>30</v>
      </c>
      <c r="B3" s="105"/>
      <c r="C3" s="105"/>
      <c r="D3" s="105"/>
      <c r="E3" s="105"/>
    </row>
    <row r="4" spans="1:5" ht="15" customHeight="1">
      <c r="A4" s="106" t="str">
        <f>'Daily Requisition Analysis'!A4</f>
        <v>Dealer: Mugdho Corporation</v>
      </c>
      <c r="B4" s="106"/>
      <c r="C4" s="106"/>
      <c r="D4" s="48"/>
      <c r="E4" s="89">
        <f ca="1">TODAY()</f>
        <v>43884</v>
      </c>
    </row>
    <row r="6" spans="1:5" ht="15" customHeight="1">
      <c r="A6" s="49" t="s">
        <v>0</v>
      </c>
      <c r="B6" s="49" t="s">
        <v>1</v>
      </c>
      <c r="C6" s="49" t="s">
        <v>31</v>
      </c>
      <c r="D6" s="49" t="s">
        <v>32</v>
      </c>
      <c r="E6" s="49" t="s">
        <v>14</v>
      </c>
    </row>
    <row r="7" spans="1:5" ht="15" customHeight="1">
      <c r="A7" s="36" t="s">
        <v>42</v>
      </c>
      <c r="B7" s="13">
        <v>760.89750000000004</v>
      </c>
      <c r="C7" s="50">
        <f>VLOOKUP(A7,'Daily Requisition Analysis'!$A$8:$O$62,15,0)</f>
        <v>0</v>
      </c>
      <c r="D7" s="51">
        <f>B7*C7</f>
        <v>0</v>
      </c>
      <c r="E7" s="50"/>
    </row>
    <row r="8" spans="1:5" ht="15" customHeight="1">
      <c r="A8" s="36" t="s">
        <v>43</v>
      </c>
      <c r="B8" s="13">
        <v>769.92</v>
      </c>
      <c r="C8" s="50">
        <f>VLOOKUP(A8,'Daily Requisition Analysis'!$A$8:$O$62,15,0)</f>
        <v>0</v>
      </c>
      <c r="D8" s="51">
        <f t="shared" ref="D8:D61" si="0">B8*C8</f>
        <v>0</v>
      </c>
      <c r="E8" s="50"/>
    </row>
    <row r="9" spans="1:5" ht="15" customHeight="1">
      <c r="A9" s="36" t="s">
        <v>44</v>
      </c>
      <c r="B9" s="13">
        <v>721.8</v>
      </c>
      <c r="C9" s="50">
        <f>VLOOKUP(A9,'Daily Requisition Analysis'!$A$8:$O$62,15,0)</f>
        <v>0</v>
      </c>
      <c r="D9" s="51">
        <f t="shared" si="0"/>
        <v>0</v>
      </c>
      <c r="E9" s="50"/>
    </row>
    <row r="10" spans="1:5" ht="15" customHeight="1">
      <c r="A10" s="36" t="s">
        <v>45</v>
      </c>
      <c r="B10" s="13">
        <v>770.92250000000001</v>
      </c>
      <c r="C10" s="50">
        <f>VLOOKUP(A10,'Daily Requisition Analysis'!$A$8:$O$62,15,0)</f>
        <v>0</v>
      </c>
      <c r="D10" s="51">
        <f t="shared" si="0"/>
        <v>0</v>
      </c>
      <c r="E10" s="50"/>
    </row>
    <row r="11" spans="1:5" ht="15" customHeight="1">
      <c r="A11" s="36" t="s">
        <v>46</v>
      </c>
      <c r="B11" s="13">
        <v>779.94500000000005</v>
      </c>
      <c r="C11" s="50">
        <f>VLOOKUP(A11,'Daily Requisition Analysis'!$A$8:$O$62,15,0)</f>
        <v>0</v>
      </c>
      <c r="D11" s="51">
        <f t="shared" si="0"/>
        <v>0</v>
      </c>
      <c r="E11" s="50"/>
    </row>
    <row r="12" spans="1:5" ht="15" customHeight="1">
      <c r="A12" s="36" t="s">
        <v>47</v>
      </c>
      <c r="B12" s="13">
        <v>896.23500000000001</v>
      </c>
      <c r="C12" s="50">
        <f>VLOOKUP(A12,'Daily Requisition Analysis'!$A$8:$O$62,15,0)</f>
        <v>50</v>
      </c>
      <c r="D12" s="51">
        <f t="shared" si="0"/>
        <v>44811.75</v>
      </c>
      <c r="E12" s="50"/>
    </row>
    <row r="13" spans="1:5" ht="15" customHeight="1">
      <c r="A13" s="36" t="s">
        <v>48</v>
      </c>
      <c r="B13" s="13">
        <v>824.05499999999995</v>
      </c>
      <c r="C13" s="50">
        <f>VLOOKUP(A13,'Daily Requisition Analysis'!$A$8:$O$62,15,0)</f>
        <v>20</v>
      </c>
      <c r="D13" s="51">
        <f t="shared" si="0"/>
        <v>16481.099999999999</v>
      </c>
      <c r="E13" s="50"/>
    </row>
    <row r="14" spans="1:5" ht="15" customHeight="1">
      <c r="A14" s="36" t="s">
        <v>49</v>
      </c>
      <c r="B14" s="13">
        <v>798.99249999999995</v>
      </c>
      <c r="C14" s="50">
        <f>VLOOKUP(A14,'Daily Requisition Analysis'!$A$8:$O$62,15,0)</f>
        <v>150</v>
      </c>
      <c r="D14" s="51">
        <f t="shared" si="0"/>
        <v>119848.87499999999</v>
      </c>
      <c r="E14" s="50"/>
    </row>
    <row r="15" spans="1:5" ht="15" customHeight="1">
      <c r="A15" s="36" t="s">
        <v>50</v>
      </c>
      <c r="B15" s="13">
        <v>858.14</v>
      </c>
      <c r="C15" s="50">
        <f>VLOOKUP(A15,'Daily Requisition Analysis'!$A$8:$O$62,15,0)</f>
        <v>0</v>
      </c>
      <c r="D15" s="51">
        <f t="shared" si="0"/>
        <v>0</v>
      </c>
      <c r="E15" s="50"/>
    </row>
    <row r="16" spans="1:5" ht="15" customHeight="1">
      <c r="A16" s="36" t="s">
        <v>51</v>
      </c>
      <c r="B16" s="13">
        <v>878.19</v>
      </c>
      <c r="C16" s="50">
        <f>VLOOKUP(A16,'Daily Requisition Analysis'!$A$8:$O$62,15,0)</f>
        <v>0</v>
      </c>
      <c r="D16" s="51">
        <f t="shared" si="0"/>
        <v>0</v>
      </c>
      <c r="E16" s="50"/>
    </row>
    <row r="17" spans="1:5" ht="15" customHeight="1">
      <c r="A17" s="36" t="s">
        <v>52</v>
      </c>
      <c r="B17" s="13">
        <v>1014.53</v>
      </c>
      <c r="C17" s="50">
        <f>VLOOKUP(A17,'Daily Requisition Analysis'!$A$8:$O$62,15,0)</f>
        <v>0</v>
      </c>
      <c r="D17" s="51">
        <f t="shared" si="0"/>
        <v>0</v>
      </c>
      <c r="E17" s="50"/>
    </row>
    <row r="18" spans="1:5" ht="15" customHeight="1">
      <c r="A18" s="36" t="s">
        <v>53</v>
      </c>
      <c r="B18" s="13">
        <v>907.26250000000005</v>
      </c>
      <c r="C18" s="50">
        <f>VLOOKUP(A18,'Daily Requisition Analysis'!$A$8:$O$62,15,0)</f>
        <v>0</v>
      </c>
      <c r="D18" s="51">
        <f t="shared" si="0"/>
        <v>0</v>
      </c>
      <c r="E18" s="50"/>
    </row>
    <row r="19" spans="1:5" ht="15" customHeight="1">
      <c r="A19" s="36" t="s">
        <v>54</v>
      </c>
      <c r="B19" s="13">
        <v>1159.8924999999999</v>
      </c>
      <c r="C19" s="50">
        <f>VLOOKUP(A19,'Daily Requisition Analysis'!$A$8:$O$62,15,0)</f>
        <v>0</v>
      </c>
      <c r="D19" s="51">
        <f t="shared" si="0"/>
        <v>0</v>
      </c>
      <c r="E19" s="50"/>
    </row>
    <row r="20" spans="1:5" ht="15" customHeight="1">
      <c r="A20" s="36" t="s">
        <v>55</v>
      </c>
      <c r="B20" s="13">
        <v>1140.845</v>
      </c>
      <c r="C20" s="50">
        <f>VLOOKUP(A20,'Daily Requisition Analysis'!$A$8:$O$62,15,0)</f>
        <v>0</v>
      </c>
      <c r="D20" s="51">
        <f t="shared" si="0"/>
        <v>0</v>
      </c>
      <c r="E20" s="50"/>
    </row>
    <row r="21" spans="1:5" ht="15" customHeight="1">
      <c r="A21" s="36" t="s">
        <v>91</v>
      </c>
      <c r="B21" s="13">
        <v>1140.845</v>
      </c>
      <c r="C21" s="50">
        <f>VLOOKUP(A21,'Daily Requisition Analysis'!$A$8:$O$62,15,0)</f>
        <v>0</v>
      </c>
      <c r="D21" s="51">
        <f t="shared" si="0"/>
        <v>0</v>
      </c>
      <c r="E21" s="50"/>
    </row>
    <row r="22" spans="1:5" ht="15" customHeight="1">
      <c r="A22" s="36" t="s">
        <v>56</v>
      </c>
      <c r="B22" s="13">
        <v>2710.76</v>
      </c>
      <c r="C22" s="50">
        <f>VLOOKUP(A22,'Daily Requisition Analysis'!$A$8:$O$62,15,0)</f>
        <v>0</v>
      </c>
      <c r="D22" s="51">
        <f t="shared" si="0"/>
        <v>0</v>
      </c>
      <c r="E22" s="50"/>
    </row>
    <row r="23" spans="1:5" ht="15" customHeight="1">
      <c r="A23" s="36" t="s">
        <v>57</v>
      </c>
      <c r="B23" s="13">
        <v>2702.74</v>
      </c>
      <c r="C23" s="50">
        <f>VLOOKUP(A23,'Daily Requisition Analysis'!$A$8:$O$62,15,0)</f>
        <v>0</v>
      </c>
      <c r="D23" s="51">
        <f t="shared" si="0"/>
        <v>0</v>
      </c>
      <c r="E23" s="50"/>
    </row>
    <row r="24" spans="1:5" ht="15" customHeight="1">
      <c r="A24" s="36" t="s">
        <v>58</v>
      </c>
      <c r="B24" s="13">
        <v>5313.25</v>
      </c>
      <c r="C24" s="50">
        <f>VLOOKUP(A24,'Daily Requisition Analysis'!$A$8:$O$62,15,0)</f>
        <v>0</v>
      </c>
      <c r="D24" s="51">
        <f t="shared" si="0"/>
        <v>0</v>
      </c>
      <c r="E24" s="50"/>
    </row>
    <row r="25" spans="1:5" ht="15" customHeight="1">
      <c r="A25" s="36" t="s">
        <v>59</v>
      </c>
      <c r="B25" s="13">
        <v>5158.8649999999998</v>
      </c>
      <c r="C25" s="50">
        <f>VLOOKUP(A25,'Daily Requisition Analysis'!$A$8:$O$62,15,0)</f>
        <v>0</v>
      </c>
      <c r="D25" s="51">
        <f t="shared" si="0"/>
        <v>0</v>
      </c>
      <c r="E25" s="50"/>
    </row>
    <row r="26" spans="1:5" ht="15" customHeight="1">
      <c r="A26" s="36" t="s">
        <v>60</v>
      </c>
      <c r="B26" s="13">
        <v>4886.1850000000004</v>
      </c>
      <c r="C26" s="50">
        <f>VLOOKUP(A26,'Daily Requisition Analysis'!$A$8:$O$62,15,0)</f>
        <v>0</v>
      </c>
      <c r="D26" s="51">
        <f t="shared" si="0"/>
        <v>0</v>
      </c>
      <c r="E26" s="50"/>
    </row>
    <row r="27" spans="1:5" ht="15" customHeight="1">
      <c r="A27" s="36" t="s">
        <v>61</v>
      </c>
      <c r="B27" s="13">
        <v>5607.9849999999997</v>
      </c>
      <c r="C27" s="50">
        <f>VLOOKUP(A27,'Daily Requisition Analysis'!$A$8:$O$62,15,0)</f>
        <v>0</v>
      </c>
      <c r="D27" s="51">
        <f t="shared" si="0"/>
        <v>0</v>
      </c>
      <c r="E27" s="50"/>
    </row>
    <row r="28" spans="1:5" ht="15" customHeight="1">
      <c r="A28" s="36" t="s">
        <v>95</v>
      </c>
      <c r="B28" s="13">
        <v>5607.9849999999997</v>
      </c>
      <c r="C28" s="50">
        <f>VLOOKUP(A28,'Daily Requisition Analysis'!$A$8:$O$62,15,0)</f>
        <v>0</v>
      </c>
      <c r="D28" s="51">
        <f t="shared" si="0"/>
        <v>0</v>
      </c>
      <c r="E28" s="50"/>
    </row>
    <row r="29" spans="1:5" ht="15" customHeight="1">
      <c r="A29" s="36" t="s">
        <v>62</v>
      </c>
      <c r="B29" s="13">
        <v>5412.4975000000004</v>
      </c>
      <c r="C29" s="50">
        <f>VLOOKUP(A29,'Daily Requisition Analysis'!$A$8:$O$62,15,0)</f>
        <v>10</v>
      </c>
      <c r="D29" s="51">
        <f t="shared" si="0"/>
        <v>54124.975000000006</v>
      </c>
      <c r="E29" s="50"/>
    </row>
    <row r="30" spans="1:5" ht="15" customHeight="1">
      <c r="A30" s="36" t="s">
        <v>63</v>
      </c>
      <c r="B30" s="13">
        <v>5793.4475000000002</v>
      </c>
      <c r="C30" s="50">
        <f>VLOOKUP(A30,'Daily Requisition Analysis'!$A$8:$O$62,15,0)</f>
        <v>10</v>
      </c>
      <c r="D30" s="51">
        <f t="shared" si="0"/>
        <v>57934.475000000006</v>
      </c>
      <c r="E30" s="50"/>
    </row>
    <row r="31" spans="1:5" ht="15" customHeight="1">
      <c r="A31" s="36" t="s">
        <v>64</v>
      </c>
      <c r="B31" s="13">
        <v>5878.66</v>
      </c>
      <c r="C31" s="50">
        <f>VLOOKUP(A31,'Daily Requisition Analysis'!$A$8:$O$62,15,0)</f>
        <v>0</v>
      </c>
      <c r="D31" s="51">
        <f t="shared" si="0"/>
        <v>0</v>
      </c>
      <c r="E31" s="50"/>
    </row>
    <row r="32" spans="1:5" ht="15" customHeight="1">
      <c r="A32" s="36" t="s">
        <v>65</v>
      </c>
      <c r="B32" s="13">
        <v>6306.9809523809527</v>
      </c>
      <c r="C32" s="50">
        <f>VLOOKUP(A32,'Daily Requisition Analysis'!$A$8:$O$62,15,0)</f>
        <v>0</v>
      </c>
      <c r="D32" s="51">
        <f t="shared" si="0"/>
        <v>0</v>
      </c>
      <c r="E32" s="50"/>
    </row>
    <row r="33" spans="1:5" ht="15" customHeight="1">
      <c r="A33" s="36" t="s">
        <v>66</v>
      </c>
      <c r="B33" s="13">
        <v>8134.2849999999999</v>
      </c>
      <c r="C33" s="50">
        <f>VLOOKUP(A33,'Daily Requisition Analysis'!$A$8:$O$62,15,0)</f>
        <v>0</v>
      </c>
      <c r="D33" s="51">
        <f t="shared" si="0"/>
        <v>0</v>
      </c>
      <c r="E33" s="50"/>
    </row>
    <row r="34" spans="1:5" ht="15" customHeight="1">
      <c r="A34" s="36" t="s">
        <v>67</v>
      </c>
      <c r="B34" s="13">
        <v>1072.675</v>
      </c>
      <c r="C34" s="50">
        <f>VLOOKUP(A34,'Daily Requisition Analysis'!$A$8:$O$62,15,0)</f>
        <v>0</v>
      </c>
      <c r="D34" s="51">
        <f t="shared" si="0"/>
        <v>0</v>
      </c>
      <c r="E34" s="50"/>
    </row>
    <row r="35" spans="1:5" ht="15" customHeight="1">
      <c r="A35" s="36" t="s">
        <v>68</v>
      </c>
      <c r="B35" s="13">
        <v>985.45749999999998</v>
      </c>
      <c r="C35" s="50">
        <f>VLOOKUP(A35,'Daily Requisition Analysis'!$A$8:$O$62,15,0)</f>
        <v>50</v>
      </c>
      <c r="D35" s="51">
        <f t="shared" si="0"/>
        <v>49272.875</v>
      </c>
      <c r="E35" s="50"/>
    </row>
    <row r="36" spans="1:5" ht="15" customHeight="1">
      <c r="A36" s="36" t="s">
        <v>69</v>
      </c>
      <c r="B36" s="13">
        <v>1014.53</v>
      </c>
      <c r="C36" s="50">
        <f>VLOOKUP(A36,'Daily Requisition Analysis'!$A$8:$O$62,15,0)</f>
        <v>0</v>
      </c>
      <c r="D36" s="51">
        <f t="shared" si="0"/>
        <v>0</v>
      </c>
      <c r="E36" s="50"/>
    </row>
    <row r="37" spans="1:5" ht="15" customHeight="1">
      <c r="A37" s="36" t="s">
        <v>70</v>
      </c>
      <c r="B37" s="13">
        <v>945.35749999999996</v>
      </c>
      <c r="C37" s="50">
        <f>VLOOKUP(A37,'Daily Requisition Analysis'!$A$8:$O$62,15,0)</f>
        <v>0</v>
      </c>
      <c r="D37" s="51">
        <f t="shared" si="0"/>
        <v>0</v>
      </c>
      <c r="E37" s="50"/>
    </row>
    <row r="38" spans="1:5" ht="15" customHeight="1">
      <c r="A38" s="36" t="s">
        <v>71</v>
      </c>
      <c r="B38" s="13">
        <v>1024.5550000000001</v>
      </c>
      <c r="C38" s="50">
        <f>VLOOKUP(A38,'Daily Requisition Analysis'!$A$8:$O$62,15,0)</f>
        <v>0</v>
      </c>
      <c r="D38" s="51">
        <f t="shared" si="0"/>
        <v>0</v>
      </c>
      <c r="E38" s="50"/>
    </row>
    <row r="39" spans="1:5" ht="15" customHeight="1">
      <c r="A39" s="36" t="s">
        <v>96</v>
      </c>
      <c r="B39" s="13">
        <v>1297.2349999999999</v>
      </c>
      <c r="C39" s="50">
        <f>VLOOKUP(A39,'Daily Requisition Analysis'!$A$8:$O$62,15,0)</f>
        <v>0</v>
      </c>
      <c r="D39" s="51">
        <f t="shared" si="0"/>
        <v>0</v>
      </c>
      <c r="E39" s="50"/>
    </row>
    <row r="40" spans="1:5" ht="15" customHeight="1">
      <c r="A40" s="36" t="s">
        <v>72</v>
      </c>
      <c r="B40" s="13">
        <v>1042.5999999999999</v>
      </c>
      <c r="C40" s="50">
        <f>VLOOKUP(A40,'Daily Requisition Analysis'!$A$8:$O$62,15,0)</f>
        <v>120</v>
      </c>
      <c r="D40" s="51">
        <f t="shared" si="0"/>
        <v>125111.99999999999</v>
      </c>
      <c r="E40" s="50"/>
    </row>
    <row r="41" spans="1:5" ht="15" customHeight="1">
      <c r="A41" s="36" t="s">
        <v>73</v>
      </c>
      <c r="B41" s="13">
        <v>1130.82</v>
      </c>
      <c r="C41" s="50">
        <f>VLOOKUP(A41,'Daily Requisition Analysis'!$A$8:$O$62,15,0)</f>
        <v>0</v>
      </c>
      <c r="D41" s="51">
        <f t="shared" si="0"/>
        <v>0</v>
      </c>
      <c r="E41" s="50"/>
    </row>
    <row r="42" spans="1:5" ht="15" customHeight="1">
      <c r="A42" s="36" t="s">
        <v>74</v>
      </c>
      <c r="B42" s="13">
        <v>5607.9849999999997</v>
      </c>
      <c r="C42" s="50">
        <f>VLOOKUP(A42,'Daily Requisition Analysis'!$A$8:$O$62,15,0)</f>
        <v>0</v>
      </c>
      <c r="D42" s="51">
        <f t="shared" si="0"/>
        <v>0</v>
      </c>
      <c r="E42" s="50"/>
    </row>
    <row r="43" spans="1:5" ht="15" customHeight="1">
      <c r="A43" s="36" t="s">
        <v>75</v>
      </c>
      <c r="B43" s="13">
        <v>1072.675</v>
      </c>
      <c r="C43" s="50">
        <f>VLOOKUP(A43,'Daily Requisition Analysis'!$A$8:$O$62,15,0)</f>
        <v>0</v>
      </c>
      <c r="D43" s="51">
        <f t="shared" si="0"/>
        <v>0</v>
      </c>
      <c r="E43" s="50"/>
    </row>
    <row r="44" spans="1:5" ht="15" customHeight="1">
      <c r="A44" s="36" t="s">
        <v>92</v>
      </c>
      <c r="B44" s="13">
        <v>1072.675</v>
      </c>
      <c r="C44" s="50">
        <f>VLOOKUP(A44,'Daily Requisition Analysis'!$A$8:$O$62,15,0)</f>
        <v>0</v>
      </c>
      <c r="D44" s="51">
        <f t="shared" si="0"/>
        <v>0</v>
      </c>
      <c r="E44" s="50"/>
    </row>
    <row r="45" spans="1:5" ht="15" customHeight="1">
      <c r="A45" s="36" t="s">
        <v>76</v>
      </c>
      <c r="B45" s="13">
        <v>1159.8924999999999</v>
      </c>
      <c r="C45" s="50">
        <f>VLOOKUP(A45,'Daily Requisition Analysis'!$A$8:$O$62,15,0)</f>
        <v>0</v>
      </c>
      <c r="D45" s="51">
        <f t="shared" si="0"/>
        <v>0</v>
      </c>
      <c r="E45" s="50"/>
    </row>
    <row r="46" spans="1:5" ht="15" customHeight="1">
      <c r="A46" s="36" t="s">
        <v>93</v>
      </c>
      <c r="B46" s="13">
        <v>1159.8924999999999</v>
      </c>
      <c r="C46" s="50">
        <f>VLOOKUP(A46,'Daily Requisition Analysis'!$A$8:$O$62,15,0)</f>
        <v>0</v>
      </c>
      <c r="D46" s="51">
        <f t="shared" si="0"/>
        <v>0</v>
      </c>
      <c r="E46" s="50"/>
    </row>
    <row r="47" spans="1:5" ht="15" customHeight="1">
      <c r="A47" s="36" t="s">
        <v>77</v>
      </c>
      <c r="B47" s="13">
        <v>1219.04</v>
      </c>
      <c r="C47" s="50">
        <f>VLOOKUP(A47,'Daily Requisition Analysis'!$A$8:$O$62,15,0)</f>
        <v>0</v>
      </c>
      <c r="D47" s="51">
        <f t="shared" si="0"/>
        <v>0</v>
      </c>
      <c r="E47" s="50"/>
    </row>
    <row r="48" spans="1:5" ht="15" customHeight="1">
      <c r="A48" s="36" t="s">
        <v>78</v>
      </c>
      <c r="B48" s="13">
        <v>1336.3325</v>
      </c>
      <c r="C48" s="50">
        <f>VLOOKUP(A48,'Daily Requisition Analysis'!$A$8:$O$62,15,0)</f>
        <v>0</v>
      </c>
      <c r="D48" s="51">
        <f t="shared" si="0"/>
        <v>0</v>
      </c>
      <c r="E48" s="50"/>
    </row>
    <row r="49" spans="1:5" ht="15" customHeight="1">
      <c r="A49" s="36" t="s">
        <v>79</v>
      </c>
      <c r="B49" s="13">
        <v>3257.1224999999999</v>
      </c>
      <c r="C49" s="50">
        <f>VLOOKUP(A49,'Daily Requisition Analysis'!$A$8:$O$62,15,0)</f>
        <v>0</v>
      </c>
      <c r="D49" s="51">
        <f t="shared" si="0"/>
        <v>0</v>
      </c>
      <c r="E49" s="50"/>
    </row>
    <row r="50" spans="1:5" ht="15" customHeight="1">
      <c r="A50" s="43" t="s">
        <v>80</v>
      </c>
      <c r="B50" s="13">
        <v>4389.9475000000002</v>
      </c>
      <c r="C50" s="50">
        <f>VLOOKUP(A50,'Daily Requisition Analysis'!$A$8:$O$62,15,0)</f>
        <v>0</v>
      </c>
      <c r="D50" s="51">
        <f t="shared" si="0"/>
        <v>0</v>
      </c>
      <c r="E50" s="50"/>
    </row>
    <row r="51" spans="1:5" ht="15" customHeight="1">
      <c r="A51" s="36" t="s">
        <v>94</v>
      </c>
      <c r="B51" s="13">
        <v>3530.8049999999998</v>
      </c>
      <c r="C51" s="50">
        <f>VLOOKUP(A51,'Daily Requisition Analysis'!$A$8:$O$62,15,0)</f>
        <v>0</v>
      </c>
      <c r="D51" s="51">
        <f t="shared" si="0"/>
        <v>0</v>
      </c>
      <c r="E51" s="50"/>
    </row>
    <row r="52" spans="1:5" ht="15" customHeight="1">
      <c r="A52" s="36" t="s">
        <v>81</v>
      </c>
      <c r="B52" s="13">
        <v>3530.8049999999998</v>
      </c>
      <c r="C52" s="50">
        <f>VLOOKUP(A52,'Daily Requisition Analysis'!$A$8:$O$62,15,0)</f>
        <v>0</v>
      </c>
      <c r="D52" s="51">
        <f t="shared" si="0"/>
        <v>0</v>
      </c>
      <c r="E52" s="50"/>
    </row>
    <row r="53" spans="1:5" ht="15" customHeight="1">
      <c r="A53" s="36" t="s">
        <v>82</v>
      </c>
      <c r="B53" s="13">
        <v>3618.0225</v>
      </c>
      <c r="C53" s="50">
        <f>VLOOKUP(A53,'Daily Requisition Analysis'!$A$8:$O$62,15,0)</f>
        <v>0</v>
      </c>
      <c r="D53" s="51">
        <f t="shared" si="0"/>
        <v>0</v>
      </c>
      <c r="E53" s="50"/>
    </row>
    <row r="54" spans="1:5" ht="15" customHeight="1">
      <c r="A54" s="36" t="s">
        <v>83</v>
      </c>
      <c r="B54" s="13">
        <v>3520.78</v>
      </c>
      <c r="C54" s="50">
        <f>VLOOKUP(A54,'Daily Requisition Analysis'!$A$8:$O$62,15,0)</f>
        <v>0</v>
      </c>
      <c r="D54" s="51">
        <f t="shared" si="0"/>
        <v>0</v>
      </c>
      <c r="E54" s="50"/>
    </row>
    <row r="55" spans="1:5" ht="15" customHeight="1">
      <c r="A55" s="36" t="s">
        <v>84</v>
      </c>
      <c r="B55" s="13">
        <v>3793.46</v>
      </c>
      <c r="C55" s="50">
        <f>VLOOKUP(A55,'Daily Requisition Analysis'!$A$8:$O$62,15,0)</f>
        <v>0</v>
      </c>
      <c r="D55" s="51">
        <f t="shared" si="0"/>
        <v>0</v>
      </c>
      <c r="E55" s="50"/>
    </row>
    <row r="56" spans="1:5" ht="15" customHeight="1">
      <c r="A56" s="36" t="s">
        <v>85</v>
      </c>
      <c r="B56" s="13">
        <v>4174.41</v>
      </c>
      <c r="C56" s="50">
        <f>VLOOKUP(A56,'Daily Requisition Analysis'!$A$8:$O$62,15,0)</f>
        <v>0</v>
      </c>
      <c r="D56" s="51">
        <f t="shared" si="0"/>
        <v>0</v>
      </c>
      <c r="E56" s="50"/>
    </row>
    <row r="57" spans="1:5" ht="15" customHeight="1">
      <c r="A57" s="36" t="s">
        <v>86</v>
      </c>
      <c r="B57" s="13">
        <v>4076.6833000000001</v>
      </c>
      <c r="C57" s="50">
        <f>VLOOKUP(A57,'Daily Requisition Analysis'!$A$8:$O$62,15,0)</f>
        <v>10</v>
      </c>
      <c r="D57" s="51">
        <f t="shared" si="0"/>
        <v>40766.832999999999</v>
      </c>
      <c r="E57" s="50"/>
    </row>
    <row r="58" spans="1:5" ht="15" customHeight="1">
      <c r="A58" s="36" t="s">
        <v>87</v>
      </c>
      <c r="B58" s="13">
        <v>7165.87</v>
      </c>
      <c r="C58" s="50">
        <f>VLOOKUP(A58,'Daily Requisition Analysis'!$A$8:$O$62,15,0)</f>
        <v>0</v>
      </c>
      <c r="D58" s="51">
        <f t="shared" si="0"/>
        <v>0</v>
      </c>
      <c r="E58" s="50"/>
    </row>
    <row r="59" spans="1:5" ht="15" customHeight="1">
      <c r="A59" s="36" t="s">
        <v>88</v>
      </c>
      <c r="B59" s="13">
        <v>7692.1824999999999</v>
      </c>
      <c r="C59" s="50">
        <f>VLOOKUP(A59,'Daily Requisition Analysis'!$A$8:$O$62,15,0)</f>
        <v>0</v>
      </c>
      <c r="D59" s="51">
        <f t="shared" si="0"/>
        <v>0</v>
      </c>
      <c r="E59" s="50"/>
    </row>
    <row r="60" spans="1:5" ht="15" customHeight="1">
      <c r="A60" s="36" t="s">
        <v>89</v>
      </c>
      <c r="B60" s="13">
        <v>8102.2049999999999</v>
      </c>
      <c r="C60" s="50">
        <f>VLOOKUP(A60,'Daily Requisition Analysis'!$A$8:$O$62,15,0)</f>
        <v>0</v>
      </c>
      <c r="D60" s="51">
        <f t="shared" si="0"/>
        <v>0</v>
      </c>
      <c r="E60" s="50"/>
    </row>
    <row r="61" spans="1:5" ht="15" customHeight="1">
      <c r="A61" s="36" t="s">
        <v>90</v>
      </c>
      <c r="B61" s="13">
        <v>8102.2049999999999</v>
      </c>
      <c r="C61" s="50">
        <f>VLOOKUP(A61,'Daily Requisition Analysis'!$A$8:$O$62,15,0)</f>
        <v>0</v>
      </c>
      <c r="D61" s="51">
        <f t="shared" si="0"/>
        <v>0</v>
      </c>
      <c r="E61" s="50"/>
    </row>
    <row r="62" spans="1:5" ht="15" customHeight="1">
      <c r="A62" s="107" t="s">
        <v>21</v>
      </c>
      <c r="B62" s="108"/>
      <c r="C62" s="52">
        <f>SUM(C7:C61)</f>
        <v>420</v>
      </c>
      <c r="D62" s="53">
        <f>SUM(D7:D61)</f>
        <v>508352.88299999997</v>
      </c>
      <c r="E62" s="54"/>
    </row>
    <row r="64" spans="1:5" ht="15" customHeight="1">
      <c r="B64" s="109" t="s">
        <v>33</v>
      </c>
      <c r="C64" s="109"/>
      <c r="D64" s="109"/>
      <c r="E64" s="109"/>
    </row>
    <row r="66" spans="2:5" ht="15" customHeight="1">
      <c r="B66" s="55" t="s">
        <v>34</v>
      </c>
      <c r="C66" s="65" t="s">
        <v>35</v>
      </c>
      <c r="D66" s="66" t="s">
        <v>41</v>
      </c>
      <c r="E66" s="67" t="s">
        <v>14</v>
      </c>
    </row>
    <row r="67" spans="2:5" ht="15" customHeight="1">
      <c r="B67" s="56" t="s">
        <v>36</v>
      </c>
      <c r="C67" s="57"/>
      <c r="D67" s="58"/>
      <c r="E67" s="61"/>
    </row>
    <row r="68" spans="2:5" ht="15" customHeight="1">
      <c r="B68" s="62" t="s">
        <v>37</v>
      </c>
      <c r="C68" s="63">
        <v>1013000</v>
      </c>
      <c r="D68" s="85">
        <v>11829</v>
      </c>
      <c r="E68" s="20"/>
    </row>
    <row r="69" spans="2:5" ht="15" customHeight="1">
      <c r="B69" s="62" t="s">
        <v>38</v>
      </c>
      <c r="C69" s="63"/>
      <c r="D69" s="64"/>
      <c r="E69" s="20"/>
    </row>
    <row r="70" spans="2:5" ht="15" customHeight="1">
      <c r="B70" s="62" t="s">
        <v>39</v>
      </c>
      <c r="C70" s="63"/>
      <c r="D70" s="64"/>
      <c r="E70" s="20"/>
    </row>
    <row r="71" spans="2:5" ht="15" customHeight="1">
      <c r="B71" s="56" t="s">
        <v>40</v>
      </c>
      <c r="C71" s="57"/>
      <c r="D71" s="58"/>
      <c r="E71" s="61"/>
    </row>
    <row r="72" spans="2:5">
      <c r="B72" s="56"/>
      <c r="C72" s="57"/>
      <c r="D72" s="58"/>
      <c r="E72" s="61"/>
    </row>
    <row r="73" spans="2:5">
      <c r="B73" s="59" t="s">
        <v>21</v>
      </c>
      <c r="C73" s="60">
        <f>SUM(C67:C72)</f>
        <v>1013000</v>
      </c>
      <c r="D73" s="68"/>
      <c r="E73" s="69"/>
    </row>
  </sheetData>
  <autoFilter ref="A6:E62"/>
  <mergeCells count="5">
    <mergeCell ref="A1:E2"/>
    <mergeCell ref="A3:E3"/>
    <mergeCell ref="A4:C4"/>
    <mergeCell ref="A62:B62"/>
    <mergeCell ref="B64:E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Requisition Analysis</vt:lpstr>
      <vt:lpstr>Segment wise Analysis</vt:lpstr>
      <vt:lpstr>Daily Final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2017-08-08T10:38:26Z</dcterms:created>
  <dcterms:modified xsi:type="dcterms:W3CDTF">2020-02-23T04:20:34Z</dcterms:modified>
</cp:coreProperties>
</file>