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0\Dec'20\Requisition\30\"/>
    </mc:Choice>
  </mc:AlternateContent>
  <bookViews>
    <workbookView xWindow="0" yWindow="0" windowWidth="20490" windowHeight="7755" tabRatio="828" firstSheet="2" activeTab="2"/>
  </bookViews>
  <sheets>
    <sheet name="Daily Requisition Analysis" sheetId="1" state="hidden" r:id="rId1"/>
    <sheet name="Segment Wise Analysis" sheetId="2" state="hidden" r:id="rId2"/>
    <sheet name="Daily Final Requisition" sheetId="3" r:id="rId3"/>
  </sheets>
  <definedNames>
    <definedName name="_xlnm._FilterDatabase" localSheetId="2" hidden="1">'Daily Final Requisition'!$A$5:$E$155</definedName>
    <definedName name="_xlnm._FilterDatabase" localSheetId="0" hidden="1">'Daily Requisition Analysis'!$A$6:$Q$88</definedName>
    <definedName name="_xlnm._FilterDatabase" localSheetId="1" hidden="1">'Segment Wise Analysis'!$A$6:$Q$20</definedName>
  </definedNames>
  <calcPr calcId="152511"/>
</workbook>
</file>

<file path=xl/calcChain.xml><?xml version="1.0" encoding="utf-8"?>
<calcChain xmlns="http://schemas.openxmlformats.org/spreadsheetml/2006/main">
  <c r="C163" i="3" l="1"/>
  <c r="D83" i="3" l="1"/>
  <c r="D96" i="3" l="1"/>
  <c r="D41" i="3" l="1"/>
  <c r="D79" i="3" l="1"/>
  <c r="D24" i="3" l="1"/>
  <c r="B150" i="3" l="1"/>
  <c r="D40" i="3" l="1"/>
  <c r="D131" i="3" l="1"/>
  <c r="B125" i="3" l="1"/>
  <c r="D132" i="3" l="1"/>
  <c r="D75" i="3" l="1"/>
  <c r="D122" i="3" l="1"/>
  <c r="D148" i="3" l="1"/>
  <c r="D151" i="3" l="1"/>
  <c r="D67" i="3" l="1"/>
  <c r="D141" i="3" l="1"/>
  <c r="D19" i="3" l="1"/>
  <c r="D125" i="3" l="1"/>
  <c r="D152" i="3" l="1"/>
  <c r="D118" i="3" l="1"/>
  <c r="D99" i="3" l="1"/>
  <c r="D36" i="3" l="1"/>
  <c r="B124" i="3" l="1"/>
  <c r="D29" i="3"/>
  <c r="B134" i="3" l="1"/>
  <c r="B146" i="3" l="1"/>
  <c r="B95" i="3"/>
  <c r="B130" i="3"/>
  <c r="D39" i="3" l="1"/>
  <c r="D15" i="3" l="1"/>
  <c r="C154" i="3" l="1"/>
  <c r="D153" i="3"/>
  <c r="D42" i="3" l="1"/>
  <c r="D123" i="3" l="1"/>
  <c r="B117" i="3" l="1"/>
  <c r="D130" i="3"/>
  <c r="D14" i="3" l="1"/>
  <c r="D26" i="3" l="1"/>
  <c r="D146" i="3" l="1"/>
  <c r="D149" i="3"/>
  <c r="D128" i="3" l="1"/>
  <c r="D150" i="3" l="1"/>
  <c r="D147" i="3"/>
  <c r="D82" i="3" l="1"/>
  <c r="D142" i="3" l="1"/>
  <c r="C114" i="3"/>
  <c r="C155" i="3" s="1"/>
  <c r="D143" i="3" l="1"/>
  <c r="D113" i="3" l="1"/>
  <c r="D66" i="3" l="1"/>
  <c r="D117" i="3" l="1"/>
  <c r="D89" i="3"/>
  <c r="D18" i="3" l="1"/>
  <c r="B144" i="3" l="1"/>
  <c r="D140" i="3" l="1"/>
  <c r="D126" i="3" l="1"/>
  <c r="D35" i="3" l="1"/>
  <c r="D145" i="3" l="1"/>
  <c r="D144" i="3"/>
  <c r="D139" i="3"/>
  <c r="B138" i="3"/>
  <c r="D138" i="3" s="1"/>
  <c r="B137" i="3"/>
  <c r="D137" i="3" s="1"/>
  <c r="D136" i="3"/>
  <c r="D135" i="3"/>
  <c r="D134" i="3"/>
  <c r="D133" i="3"/>
  <c r="D129" i="3"/>
  <c r="D127" i="3"/>
  <c r="D124" i="3"/>
  <c r="D121" i="3"/>
  <c r="D120" i="3"/>
  <c r="D119" i="3"/>
  <c r="D116" i="3"/>
  <c r="D115" i="3"/>
  <c r="D112" i="3"/>
  <c r="B111" i="3"/>
  <c r="D111" i="3" s="1"/>
  <c r="B110" i="3"/>
  <c r="D110" i="3" s="1"/>
  <c r="B109" i="3"/>
  <c r="D109" i="3" s="1"/>
  <c r="B108" i="3"/>
  <c r="D108" i="3" s="1"/>
  <c r="D107" i="3"/>
  <c r="D106" i="3"/>
  <c r="D105" i="3"/>
  <c r="D104" i="3"/>
  <c r="B103" i="3"/>
  <c r="D103" i="3" s="1"/>
  <c r="B102" i="3"/>
  <c r="D102" i="3" s="1"/>
  <c r="D101" i="3"/>
  <c r="B100" i="3"/>
  <c r="D100" i="3" s="1"/>
  <c r="D98" i="3"/>
  <c r="D97" i="3"/>
  <c r="D95" i="3"/>
  <c r="D94" i="3"/>
  <c r="D93" i="3"/>
  <c r="D92" i="3"/>
  <c r="D91" i="3"/>
  <c r="D90" i="3"/>
  <c r="D88" i="3"/>
  <c r="D87" i="3"/>
  <c r="D86" i="3"/>
  <c r="D85" i="3"/>
  <c r="D84" i="3"/>
  <c r="D81" i="3"/>
  <c r="D80" i="3"/>
  <c r="D78" i="3"/>
  <c r="D77" i="3"/>
  <c r="D76" i="3"/>
  <c r="B74" i="3"/>
  <c r="D74" i="3" s="1"/>
  <c r="D73" i="3"/>
  <c r="D72" i="3"/>
  <c r="D71" i="3"/>
  <c r="D70" i="3"/>
  <c r="B69" i="3"/>
  <c r="D69" i="3" s="1"/>
  <c r="D68" i="3"/>
  <c r="D65" i="3"/>
  <c r="D64" i="3"/>
  <c r="B63" i="3"/>
  <c r="D63" i="3" s="1"/>
  <c r="D62" i="3"/>
  <c r="D61" i="3"/>
  <c r="D60" i="3"/>
  <c r="D59" i="3"/>
  <c r="D58" i="3"/>
  <c r="D57" i="3"/>
  <c r="D56" i="3"/>
  <c r="D55" i="3"/>
  <c r="D54" i="3"/>
  <c r="D53" i="3"/>
  <c r="D52" i="3"/>
  <c r="B51" i="3"/>
  <c r="D51" i="3" s="1"/>
  <c r="B50" i="3"/>
  <c r="D50" i="3" s="1"/>
  <c r="D49" i="3"/>
  <c r="D48" i="3"/>
  <c r="B47" i="3"/>
  <c r="D47" i="3" s="1"/>
  <c r="D46" i="3"/>
  <c r="D45" i="3"/>
  <c r="B44" i="3"/>
  <c r="D44" i="3" s="1"/>
  <c r="D43" i="3"/>
  <c r="D38" i="3"/>
  <c r="D37" i="3"/>
  <c r="D34" i="3"/>
  <c r="D33" i="3"/>
  <c r="D32" i="3"/>
  <c r="B31" i="3"/>
  <c r="D31" i="3" s="1"/>
  <c r="B30" i="3"/>
  <c r="D30" i="3" s="1"/>
  <c r="D28" i="3"/>
  <c r="D27" i="3"/>
  <c r="D25" i="3"/>
  <c r="B23" i="3"/>
  <c r="D23" i="3" s="1"/>
  <c r="D22" i="3"/>
  <c r="D21" i="3"/>
  <c r="D20" i="3"/>
  <c r="D17" i="3"/>
  <c r="D16" i="3"/>
  <c r="B13" i="3"/>
  <c r="D13" i="3" s="1"/>
  <c r="D12" i="3"/>
  <c r="D11" i="3"/>
  <c r="D10" i="3"/>
  <c r="D9" i="3"/>
  <c r="D8" i="3"/>
  <c r="B7" i="3"/>
  <c r="D7" i="3" s="1"/>
  <c r="D6" i="3"/>
  <c r="E3" i="3"/>
  <c r="P20" i="2"/>
  <c r="O20" i="2"/>
  <c r="N20" i="2"/>
  <c r="M20" i="2"/>
  <c r="L20" i="2"/>
  <c r="K20" i="2"/>
  <c r="J20" i="2"/>
  <c r="I20" i="2"/>
  <c r="H20" i="2"/>
  <c r="G20" i="2"/>
  <c r="F20" i="2"/>
  <c r="P19" i="2"/>
  <c r="O19" i="2"/>
  <c r="N19" i="2"/>
  <c r="M19" i="2"/>
  <c r="L19" i="2"/>
  <c r="K19" i="2"/>
  <c r="J19" i="2"/>
  <c r="I19" i="2"/>
  <c r="H19" i="2"/>
  <c r="G19" i="2"/>
  <c r="F19" i="2"/>
  <c r="P18" i="2"/>
  <c r="O18" i="2"/>
  <c r="N18" i="2"/>
  <c r="M18" i="2"/>
  <c r="L18" i="2"/>
  <c r="K18" i="2"/>
  <c r="J18" i="2"/>
  <c r="I18" i="2"/>
  <c r="H18" i="2"/>
  <c r="G18" i="2"/>
  <c r="F18" i="2"/>
  <c r="P17" i="2"/>
  <c r="O17" i="2"/>
  <c r="N17" i="2"/>
  <c r="M17" i="2"/>
  <c r="L17" i="2"/>
  <c r="K17" i="2"/>
  <c r="J17" i="2"/>
  <c r="I17" i="2"/>
  <c r="H17" i="2"/>
  <c r="G17" i="2"/>
  <c r="F17" i="2"/>
  <c r="P16" i="2"/>
  <c r="O16" i="2"/>
  <c r="N16" i="2"/>
  <c r="M16" i="2"/>
  <c r="L16" i="2"/>
  <c r="K16" i="2"/>
  <c r="J16" i="2"/>
  <c r="I16" i="2"/>
  <c r="H16" i="2"/>
  <c r="G16" i="2"/>
  <c r="F16" i="2"/>
  <c r="P15" i="2"/>
  <c r="O15" i="2"/>
  <c r="N15" i="2"/>
  <c r="M15" i="2"/>
  <c r="L15" i="2"/>
  <c r="K15" i="2"/>
  <c r="J15" i="2"/>
  <c r="I15" i="2"/>
  <c r="H15" i="2"/>
  <c r="G15" i="2"/>
  <c r="F15" i="2"/>
  <c r="P14" i="2"/>
  <c r="O14" i="2"/>
  <c r="N14" i="2"/>
  <c r="M14" i="2"/>
  <c r="L14" i="2"/>
  <c r="K14" i="2"/>
  <c r="J14" i="2"/>
  <c r="I14" i="2"/>
  <c r="H14" i="2"/>
  <c r="G14" i="2"/>
  <c r="F14" i="2"/>
  <c r="P13" i="2"/>
  <c r="O13" i="2"/>
  <c r="N13" i="2"/>
  <c r="M13" i="2"/>
  <c r="L13" i="2"/>
  <c r="K13" i="2"/>
  <c r="J13" i="2"/>
  <c r="I13" i="2"/>
  <c r="H13" i="2"/>
  <c r="G13" i="2"/>
  <c r="F13" i="2"/>
  <c r="P12" i="2"/>
  <c r="O12" i="2"/>
  <c r="N12" i="2"/>
  <c r="M12" i="2"/>
  <c r="L12" i="2"/>
  <c r="K12" i="2"/>
  <c r="J12" i="2"/>
  <c r="I12" i="2"/>
  <c r="H12" i="2"/>
  <c r="G12" i="2"/>
  <c r="F12" i="2"/>
  <c r="P11" i="2"/>
  <c r="O11" i="2"/>
  <c r="N11" i="2"/>
  <c r="M11" i="2"/>
  <c r="L11" i="2"/>
  <c r="K11" i="2"/>
  <c r="J11" i="2"/>
  <c r="I11" i="2"/>
  <c r="H11" i="2"/>
  <c r="G11" i="2"/>
  <c r="F11" i="2"/>
  <c r="P10" i="2"/>
  <c r="O10" i="2"/>
  <c r="N10" i="2"/>
  <c r="M10" i="2"/>
  <c r="L10" i="2"/>
  <c r="K10" i="2"/>
  <c r="J10" i="2"/>
  <c r="I10" i="2"/>
  <c r="H10" i="2"/>
  <c r="G10" i="2"/>
  <c r="F10" i="2"/>
  <c r="P9" i="2"/>
  <c r="O9" i="2"/>
  <c r="N9" i="2"/>
  <c r="M9" i="2"/>
  <c r="L9" i="2"/>
  <c r="K9" i="2"/>
  <c r="J9" i="2"/>
  <c r="I9" i="2"/>
  <c r="H9" i="2"/>
  <c r="G9" i="2"/>
  <c r="F9" i="2"/>
  <c r="P8" i="2"/>
  <c r="O8" i="2"/>
  <c r="N8" i="2"/>
  <c r="M8" i="2"/>
  <c r="L8" i="2"/>
  <c r="K8" i="2"/>
  <c r="J8" i="2"/>
  <c r="I8" i="2"/>
  <c r="H8" i="2"/>
  <c r="G8" i="2"/>
  <c r="F8" i="2"/>
  <c r="P7" i="2"/>
  <c r="O7" i="2"/>
  <c r="N7" i="2"/>
  <c r="M7" i="2"/>
  <c r="L7" i="2"/>
  <c r="K7" i="2"/>
  <c r="J7" i="2"/>
  <c r="I7" i="2"/>
  <c r="H7" i="2"/>
  <c r="G7" i="2"/>
  <c r="F7" i="2"/>
  <c r="F5" i="2"/>
  <c r="Q4" i="2"/>
  <c r="P4" i="2"/>
  <c r="O4" i="2"/>
  <c r="N4" i="2"/>
  <c r="F4" i="2"/>
  <c r="P88" i="1"/>
  <c r="O88" i="1"/>
  <c r="N88" i="1"/>
  <c r="M88" i="1"/>
  <c r="L88" i="1"/>
  <c r="K88" i="1"/>
  <c r="J88" i="1"/>
  <c r="I88" i="1"/>
  <c r="H88" i="1"/>
  <c r="G88" i="1"/>
  <c r="F88" i="1"/>
  <c r="P87" i="1"/>
  <c r="M87" i="1"/>
  <c r="K87" i="1"/>
  <c r="I87" i="1"/>
  <c r="H87" i="1"/>
  <c r="P86" i="1"/>
  <c r="M86" i="1"/>
  <c r="K86" i="1"/>
  <c r="I86" i="1"/>
  <c r="H86" i="1"/>
  <c r="P85" i="1"/>
  <c r="M85" i="1"/>
  <c r="K85" i="1"/>
  <c r="I85" i="1"/>
  <c r="H85" i="1"/>
  <c r="P84" i="1"/>
  <c r="M84" i="1"/>
  <c r="K84" i="1"/>
  <c r="I84" i="1"/>
  <c r="H84" i="1"/>
  <c r="P83" i="1"/>
  <c r="M83" i="1"/>
  <c r="K83" i="1"/>
  <c r="I83" i="1"/>
  <c r="H83" i="1"/>
  <c r="P82" i="1"/>
  <c r="M82" i="1"/>
  <c r="K82" i="1"/>
  <c r="I82" i="1"/>
  <c r="H82" i="1"/>
  <c r="P81" i="1"/>
  <c r="M81" i="1"/>
  <c r="K81" i="1"/>
  <c r="I81" i="1"/>
  <c r="H81" i="1"/>
  <c r="P80" i="1"/>
  <c r="M80" i="1"/>
  <c r="K80" i="1"/>
  <c r="I80" i="1"/>
  <c r="H80" i="1"/>
  <c r="P79" i="1"/>
  <c r="M79" i="1"/>
  <c r="K79" i="1"/>
  <c r="I79" i="1"/>
  <c r="H79" i="1"/>
  <c r="P78" i="1"/>
  <c r="M78" i="1"/>
  <c r="K78" i="1"/>
  <c r="I78" i="1"/>
  <c r="H78" i="1"/>
  <c r="P77" i="1"/>
  <c r="M77" i="1"/>
  <c r="K77" i="1"/>
  <c r="I77" i="1"/>
  <c r="H77" i="1"/>
  <c r="P76" i="1"/>
  <c r="M76" i="1"/>
  <c r="K76" i="1"/>
  <c r="I76" i="1"/>
  <c r="H76" i="1"/>
  <c r="P75" i="1"/>
  <c r="M75" i="1"/>
  <c r="K75" i="1"/>
  <c r="I75" i="1"/>
  <c r="H75" i="1"/>
  <c r="P74" i="1"/>
  <c r="M74" i="1"/>
  <c r="K74" i="1"/>
  <c r="I74" i="1"/>
  <c r="H74" i="1"/>
  <c r="P73" i="1"/>
  <c r="M73" i="1"/>
  <c r="K73" i="1"/>
  <c r="I73" i="1"/>
  <c r="H73" i="1"/>
  <c r="P72" i="1"/>
  <c r="M72" i="1"/>
  <c r="K72" i="1"/>
  <c r="I72" i="1"/>
  <c r="H72" i="1"/>
  <c r="P71" i="1"/>
  <c r="M71" i="1"/>
  <c r="K71" i="1"/>
  <c r="I71" i="1"/>
  <c r="H71" i="1"/>
  <c r="P70" i="1"/>
  <c r="M70" i="1"/>
  <c r="K70" i="1"/>
  <c r="I70" i="1"/>
  <c r="H70" i="1"/>
  <c r="P69" i="1"/>
  <c r="M69" i="1"/>
  <c r="K69" i="1"/>
  <c r="I69" i="1"/>
  <c r="H69" i="1"/>
  <c r="P68" i="1"/>
  <c r="M68" i="1"/>
  <c r="K68" i="1"/>
  <c r="I68" i="1"/>
  <c r="H68" i="1"/>
  <c r="P67" i="1"/>
  <c r="M67" i="1"/>
  <c r="K67" i="1"/>
  <c r="I67" i="1"/>
  <c r="H67" i="1"/>
  <c r="P66" i="1"/>
  <c r="M66" i="1"/>
  <c r="K66" i="1"/>
  <c r="I66" i="1"/>
  <c r="H66" i="1"/>
  <c r="P65" i="1"/>
  <c r="M65" i="1"/>
  <c r="K65" i="1"/>
  <c r="I65" i="1"/>
  <c r="H65" i="1"/>
  <c r="P64" i="1"/>
  <c r="M64" i="1"/>
  <c r="K64" i="1"/>
  <c r="I64" i="1"/>
  <c r="H64" i="1"/>
  <c r="P63" i="1"/>
  <c r="M63" i="1"/>
  <c r="K63" i="1"/>
  <c r="I63" i="1"/>
  <c r="H63" i="1"/>
  <c r="P62" i="1"/>
  <c r="M62" i="1"/>
  <c r="K62" i="1"/>
  <c r="I62" i="1"/>
  <c r="H62" i="1"/>
  <c r="P61" i="1"/>
  <c r="M61" i="1"/>
  <c r="K61" i="1"/>
  <c r="I61" i="1"/>
  <c r="H61" i="1"/>
  <c r="P60" i="1"/>
  <c r="M60" i="1"/>
  <c r="K60" i="1"/>
  <c r="I60" i="1"/>
  <c r="H60" i="1"/>
  <c r="P59" i="1"/>
  <c r="M59" i="1"/>
  <c r="K59" i="1"/>
  <c r="I59" i="1"/>
  <c r="H59" i="1"/>
  <c r="P58" i="1"/>
  <c r="M58" i="1"/>
  <c r="K58" i="1"/>
  <c r="I58" i="1"/>
  <c r="H58" i="1"/>
  <c r="P57" i="1"/>
  <c r="M57" i="1"/>
  <c r="K57" i="1"/>
  <c r="I57" i="1"/>
  <c r="H57" i="1"/>
  <c r="P56" i="1"/>
  <c r="M56" i="1"/>
  <c r="K56" i="1"/>
  <c r="I56" i="1"/>
  <c r="H56" i="1"/>
  <c r="P55" i="1"/>
  <c r="M55" i="1"/>
  <c r="K55" i="1"/>
  <c r="I55" i="1"/>
  <c r="H55" i="1"/>
  <c r="P54" i="1"/>
  <c r="M54" i="1"/>
  <c r="K54" i="1"/>
  <c r="I54" i="1"/>
  <c r="H54" i="1"/>
  <c r="P53" i="1"/>
  <c r="M53" i="1"/>
  <c r="K53" i="1"/>
  <c r="I53" i="1"/>
  <c r="H53" i="1"/>
  <c r="P52" i="1"/>
  <c r="M52" i="1"/>
  <c r="K52" i="1"/>
  <c r="I52" i="1"/>
  <c r="H52" i="1"/>
  <c r="P51" i="1"/>
  <c r="M51" i="1"/>
  <c r="K51" i="1"/>
  <c r="I51" i="1"/>
  <c r="H51" i="1"/>
  <c r="P50" i="1"/>
  <c r="M50" i="1"/>
  <c r="K50" i="1"/>
  <c r="I50" i="1"/>
  <c r="H50" i="1"/>
  <c r="P49" i="1"/>
  <c r="M49" i="1"/>
  <c r="K49" i="1"/>
  <c r="I49" i="1"/>
  <c r="H49" i="1"/>
  <c r="P48" i="1"/>
  <c r="M48" i="1"/>
  <c r="K48" i="1"/>
  <c r="I48" i="1"/>
  <c r="H48" i="1"/>
  <c r="P47" i="1"/>
  <c r="M47" i="1"/>
  <c r="K47" i="1"/>
  <c r="I47" i="1"/>
  <c r="H47" i="1"/>
  <c r="P46" i="1"/>
  <c r="M46" i="1"/>
  <c r="K46" i="1"/>
  <c r="I46" i="1"/>
  <c r="H46" i="1"/>
  <c r="P45" i="1"/>
  <c r="M45" i="1"/>
  <c r="K45" i="1"/>
  <c r="I45" i="1"/>
  <c r="H45" i="1"/>
  <c r="P44" i="1"/>
  <c r="M44" i="1"/>
  <c r="K44" i="1"/>
  <c r="I44" i="1"/>
  <c r="H44" i="1"/>
  <c r="P43" i="1"/>
  <c r="M43" i="1"/>
  <c r="K43" i="1"/>
  <c r="I43" i="1"/>
  <c r="H43" i="1"/>
  <c r="P42" i="1"/>
  <c r="M42" i="1"/>
  <c r="K42" i="1"/>
  <c r="I42" i="1"/>
  <c r="H42" i="1"/>
  <c r="P41" i="1"/>
  <c r="M41" i="1"/>
  <c r="K41" i="1"/>
  <c r="I41" i="1"/>
  <c r="H41" i="1"/>
  <c r="P40" i="1"/>
  <c r="M40" i="1"/>
  <c r="K40" i="1"/>
  <c r="I40" i="1"/>
  <c r="H40" i="1"/>
  <c r="P39" i="1"/>
  <c r="M39" i="1"/>
  <c r="K39" i="1"/>
  <c r="I39" i="1"/>
  <c r="H39" i="1"/>
  <c r="P38" i="1"/>
  <c r="M38" i="1"/>
  <c r="K38" i="1"/>
  <c r="I38" i="1"/>
  <c r="H38" i="1"/>
  <c r="P37" i="1"/>
  <c r="M37" i="1"/>
  <c r="K37" i="1"/>
  <c r="I37" i="1"/>
  <c r="H37" i="1"/>
  <c r="P36" i="1"/>
  <c r="M36" i="1"/>
  <c r="K36" i="1"/>
  <c r="I36" i="1"/>
  <c r="H36" i="1"/>
  <c r="P35" i="1"/>
  <c r="M35" i="1"/>
  <c r="K35" i="1"/>
  <c r="I35" i="1"/>
  <c r="H35" i="1"/>
  <c r="P34" i="1"/>
  <c r="M34" i="1"/>
  <c r="K34" i="1"/>
  <c r="I34" i="1"/>
  <c r="H34" i="1"/>
  <c r="P33" i="1"/>
  <c r="M33" i="1"/>
  <c r="K33" i="1"/>
  <c r="I33" i="1"/>
  <c r="H33" i="1"/>
  <c r="P32" i="1"/>
  <c r="M32" i="1"/>
  <c r="K32" i="1"/>
  <c r="I32" i="1"/>
  <c r="H32" i="1"/>
  <c r="P31" i="1"/>
  <c r="M31" i="1"/>
  <c r="K31" i="1"/>
  <c r="I31" i="1"/>
  <c r="H31" i="1"/>
  <c r="P30" i="1"/>
  <c r="M30" i="1"/>
  <c r="K30" i="1"/>
  <c r="I30" i="1"/>
  <c r="H30" i="1"/>
  <c r="P29" i="1"/>
  <c r="M29" i="1"/>
  <c r="K29" i="1"/>
  <c r="I29" i="1"/>
  <c r="H29" i="1"/>
  <c r="P28" i="1"/>
  <c r="M28" i="1"/>
  <c r="K28" i="1"/>
  <c r="I28" i="1"/>
  <c r="H28" i="1"/>
  <c r="P27" i="1"/>
  <c r="M27" i="1"/>
  <c r="K27" i="1"/>
  <c r="I27" i="1"/>
  <c r="H27" i="1"/>
  <c r="P26" i="1"/>
  <c r="M26" i="1"/>
  <c r="K26" i="1"/>
  <c r="I26" i="1"/>
  <c r="H26" i="1"/>
  <c r="P25" i="1"/>
  <c r="M25" i="1"/>
  <c r="K25" i="1"/>
  <c r="I25" i="1"/>
  <c r="H25" i="1"/>
  <c r="P24" i="1"/>
  <c r="M24" i="1"/>
  <c r="K24" i="1"/>
  <c r="I24" i="1"/>
  <c r="H24" i="1"/>
  <c r="P23" i="1"/>
  <c r="M23" i="1"/>
  <c r="K23" i="1"/>
  <c r="I23" i="1"/>
  <c r="H23" i="1"/>
  <c r="P22" i="1"/>
  <c r="M22" i="1"/>
  <c r="K22" i="1"/>
  <c r="I22" i="1"/>
  <c r="H22" i="1"/>
  <c r="P21" i="1"/>
  <c r="M21" i="1"/>
  <c r="K21" i="1"/>
  <c r="I21" i="1"/>
  <c r="H21" i="1"/>
  <c r="P20" i="1"/>
  <c r="M20" i="1"/>
  <c r="K20" i="1"/>
  <c r="I20" i="1"/>
  <c r="H20" i="1"/>
  <c r="P19" i="1"/>
  <c r="M19" i="1"/>
  <c r="K19" i="1"/>
  <c r="I19" i="1"/>
  <c r="H19" i="1"/>
  <c r="P18" i="1"/>
  <c r="M18" i="1"/>
  <c r="K18" i="1"/>
  <c r="I18" i="1"/>
  <c r="H18" i="1"/>
  <c r="P17" i="1"/>
  <c r="M17" i="1"/>
  <c r="K17" i="1"/>
  <c r="I17" i="1"/>
  <c r="H17" i="1"/>
  <c r="P16" i="1"/>
  <c r="M16" i="1"/>
  <c r="K16" i="1"/>
  <c r="I16" i="1"/>
  <c r="H16" i="1"/>
  <c r="P15" i="1"/>
  <c r="M15" i="1"/>
  <c r="K15" i="1"/>
  <c r="I15" i="1"/>
  <c r="H15" i="1"/>
  <c r="P14" i="1"/>
  <c r="M14" i="1"/>
  <c r="K14" i="1"/>
  <c r="I14" i="1"/>
  <c r="H14" i="1"/>
  <c r="P13" i="1"/>
  <c r="M13" i="1"/>
  <c r="K13" i="1"/>
  <c r="I13" i="1"/>
  <c r="H13" i="1"/>
  <c r="P12" i="1"/>
  <c r="M12" i="1"/>
  <c r="K12" i="1"/>
  <c r="I12" i="1"/>
  <c r="H12" i="1"/>
  <c r="P11" i="1"/>
  <c r="M11" i="1"/>
  <c r="K11" i="1"/>
  <c r="I11" i="1"/>
  <c r="H11" i="1"/>
  <c r="P10" i="1"/>
  <c r="M10" i="1"/>
  <c r="K10" i="1"/>
  <c r="I10" i="1"/>
  <c r="H10" i="1"/>
  <c r="P9" i="1"/>
  <c r="M9" i="1"/>
  <c r="K9" i="1"/>
  <c r="I9" i="1"/>
  <c r="H9" i="1"/>
  <c r="P8" i="1"/>
  <c r="M8" i="1"/>
  <c r="L8" i="1"/>
  <c r="K8" i="1"/>
  <c r="I8" i="1"/>
  <c r="H8" i="1"/>
  <c r="P7" i="1"/>
  <c r="M7" i="1"/>
  <c r="L7" i="1"/>
  <c r="K7" i="1"/>
  <c r="I7" i="1"/>
  <c r="H7" i="1"/>
  <c r="Q4" i="1"/>
  <c r="P4" i="1"/>
  <c r="N4" i="1"/>
  <c r="D154" i="3" l="1"/>
  <c r="D114" i="3"/>
  <c r="D155" i="3" l="1"/>
</calcChain>
</file>

<file path=xl/sharedStrings.xml><?xml version="1.0" encoding="utf-8"?>
<sst xmlns="http://schemas.openxmlformats.org/spreadsheetml/2006/main" count="444" uniqueCount="288">
  <si>
    <t>Opening Stock</t>
  </si>
  <si>
    <t>Dealer Price</t>
  </si>
  <si>
    <t>EDISON Group</t>
  </si>
  <si>
    <t>Remarks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</si>
  <si>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</si>
  <si>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</si>
  <si>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</si>
  <si>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</si>
  <si>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</si>
  <si>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</si>
  <si>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</si>
  <si>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</si>
  <si>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</si>
  <si>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</si>
  <si>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</si>
  <si>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</si>
  <si>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</si>
  <si>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</si>
  <si>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</si>
  <si>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</si>
  <si>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</si>
  <si>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</si>
  <si>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</si>
  <si>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</si>
  <si>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</si>
  <si>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</si>
  <si>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</si>
  <si>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</si>
  <si>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</si>
  <si>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</si>
  <si>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</si>
  <si>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</si>
  <si>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</si>
  <si>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</si>
  <si>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</si>
  <si>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</si>
  <si>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</si>
  <si>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</si>
  <si>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</si>
  <si>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</si>
  <si>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</si>
  <si>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</si>
  <si>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</si>
  <si>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</si>
  <si>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</si>
  <si>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</si>
  <si>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P6_2GB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</si>
  <si>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</si>
  <si>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</si>
  <si>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</si>
  <si>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</si>
  <si>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</si>
  <si>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</si>
  <si>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</si>
  <si>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</si>
  <si>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</si>
  <si>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</si>
  <si>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</si>
  <si>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</si>
  <si>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</si>
  <si>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</si>
  <si>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</si>
  <si>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</si>
  <si>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</si>
  <si>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</si>
  <si>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</si>
  <si>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</si>
  <si>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</si>
  <si>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</si>
  <si>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</si>
  <si>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</si>
  <si>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</si>
  <si>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</si>
  <si>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</si>
  <si>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</si>
  <si>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</si>
  <si>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</si>
  <si>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Today Requisition</t>
  </si>
  <si>
    <t>Requisition Value</t>
  </si>
  <si>
    <t>Retail Price</t>
  </si>
  <si>
    <t>Daily Requisition analysis format</t>
  </si>
  <si>
    <t>Total product Value</t>
  </si>
  <si>
    <t>Investment details</t>
  </si>
  <si>
    <t>Company Required</t>
  </si>
  <si>
    <t>Stock Value</t>
  </si>
  <si>
    <t>Market Credit</t>
  </si>
  <si>
    <t>Cash in hand</t>
  </si>
  <si>
    <t>Last (5) day sales (value)</t>
  </si>
  <si>
    <r>
      <t xml:space="preserve">Last (5) day's Sec.  sales - </t>
    </r>
    <r>
      <rPr>
        <sz val="11"/>
        <color indexed="10"/>
        <rFont val="Calibri"/>
        <family val="2"/>
      </rPr>
      <t>ERMS</t>
    </r>
    <r>
      <rPr>
        <sz val="11"/>
        <color indexed="13"/>
        <rFont val="Calibri"/>
        <family val="2"/>
      </rPr>
      <t xml:space="preserve"> (qty)</t>
    </r>
  </si>
  <si>
    <t>Req. Days to be sold (Sec.)</t>
  </si>
  <si>
    <t>Today:                                                                                                              Allocation with avail. product</t>
  </si>
  <si>
    <t>Req. Lifting (Qty)</t>
  </si>
  <si>
    <t>Customer Price</t>
  </si>
  <si>
    <t>Price Segment</t>
  </si>
  <si>
    <t>S1</t>
  </si>
  <si>
    <t>S20</t>
  </si>
  <si>
    <t>P6</t>
  </si>
  <si>
    <t>E79</t>
  </si>
  <si>
    <t>SymTab20</t>
  </si>
  <si>
    <t>SymTab50</t>
  </si>
  <si>
    <t>T7Lite</t>
  </si>
  <si>
    <t>ZVII_2GB</t>
  </si>
  <si>
    <t>ZVII_3GB</t>
  </si>
  <si>
    <t>ZV Pro</t>
  </si>
  <si>
    <t>Below 1000</t>
  </si>
  <si>
    <t>1000-1200</t>
  </si>
  <si>
    <t>1500-2000</t>
  </si>
  <si>
    <t>1200-1500</t>
  </si>
  <si>
    <t>Below 3000</t>
  </si>
  <si>
    <t>3000-4500</t>
  </si>
  <si>
    <t>6000-8000</t>
  </si>
  <si>
    <t>8000-10000</t>
  </si>
  <si>
    <t>13000-16000</t>
  </si>
  <si>
    <t>Above 16000</t>
  </si>
  <si>
    <t>10000-13000</t>
  </si>
  <si>
    <t>2000-3000</t>
  </si>
  <si>
    <t>4500-6000</t>
  </si>
  <si>
    <t>EDISON GROUP</t>
  </si>
  <si>
    <t>Daily Requisition Form</t>
  </si>
  <si>
    <t xml:space="preserve">Date :  </t>
  </si>
  <si>
    <t>Order Value</t>
  </si>
  <si>
    <t>Total=</t>
  </si>
  <si>
    <t>Payment Details:</t>
  </si>
  <si>
    <t>Bank</t>
  </si>
  <si>
    <t>Amount</t>
  </si>
  <si>
    <t>BRAC</t>
  </si>
  <si>
    <t>Last Day's  Sales (Sec.)</t>
  </si>
  <si>
    <t>Actual Stock (Today's)</t>
  </si>
  <si>
    <t xml:space="preserve">Dealer: </t>
  </si>
  <si>
    <t>Prithibi Corporation</t>
  </si>
  <si>
    <t xml:space="preserve">Date: </t>
  </si>
  <si>
    <t>Dealer</t>
  </si>
  <si>
    <t>B17</t>
  </si>
  <si>
    <t>P7</t>
  </si>
  <si>
    <t xml:space="preserve"> Helio S25</t>
  </si>
  <si>
    <t>D52i</t>
  </si>
  <si>
    <t>D54i</t>
  </si>
  <si>
    <t>P7 Pro</t>
  </si>
  <si>
    <t>L65</t>
  </si>
  <si>
    <t>Helio S10</t>
  </si>
  <si>
    <t>BL90</t>
  </si>
  <si>
    <t>Sym Tab 25</t>
  </si>
  <si>
    <t>P8 Pro</t>
  </si>
  <si>
    <t>L100</t>
  </si>
  <si>
    <t>L300</t>
  </si>
  <si>
    <t>D10</t>
  </si>
  <si>
    <t>L55</t>
  </si>
  <si>
    <t>i60</t>
  </si>
  <si>
    <t>SymTab60</t>
  </si>
  <si>
    <t>L150</t>
  </si>
  <si>
    <t>i90</t>
  </si>
  <si>
    <t>V95</t>
  </si>
  <si>
    <t>i110</t>
  </si>
  <si>
    <t>B12i</t>
  </si>
  <si>
    <t>P11</t>
  </si>
  <si>
    <t>V130</t>
  </si>
  <si>
    <t>D38</t>
  </si>
  <si>
    <t>L21</t>
  </si>
  <si>
    <t>BL100</t>
  </si>
  <si>
    <t>i100</t>
  </si>
  <si>
    <t>i90-2GB</t>
  </si>
  <si>
    <t>BL75</t>
  </si>
  <si>
    <t>B22</t>
  </si>
  <si>
    <t>B21</t>
  </si>
  <si>
    <t>BL110</t>
  </si>
  <si>
    <t>V78</t>
  </si>
  <si>
    <t>D52j</t>
  </si>
  <si>
    <t>D69</t>
  </si>
  <si>
    <t>D54j</t>
  </si>
  <si>
    <t>V140</t>
  </si>
  <si>
    <t>V92</t>
  </si>
  <si>
    <t>V96</t>
  </si>
  <si>
    <t>L25i</t>
  </si>
  <si>
    <t>V44</t>
  </si>
  <si>
    <t>B23</t>
  </si>
  <si>
    <t>L23i</t>
  </si>
  <si>
    <t>L110</t>
  </si>
  <si>
    <t>V135</t>
  </si>
  <si>
    <t>i120</t>
  </si>
  <si>
    <t>i75</t>
  </si>
  <si>
    <t>Helio S60</t>
  </si>
  <si>
    <t>Helio S5</t>
  </si>
  <si>
    <t>L62</t>
  </si>
  <si>
    <t>BL95</t>
  </si>
  <si>
    <t>V155</t>
  </si>
  <si>
    <t>Gold</t>
  </si>
  <si>
    <t>T130</t>
  </si>
  <si>
    <t>L65j</t>
  </si>
  <si>
    <t>V94</t>
  </si>
  <si>
    <t>Black</t>
  </si>
  <si>
    <t>L52</t>
  </si>
  <si>
    <t>T140</t>
  </si>
  <si>
    <t>B17i</t>
  </si>
  <si>
    <t>D38i</t>
  </si>
  <si>
    <t>V142</t>
  </si>
  <si>
    <t>V97</t>
  </si>
  <si>
    <t>L55i</t>
  </si>
  <si>
    <t>L250</t>
  </si>
  <si>
    <t>Dark_Blue</t>
  </si>
  <si>
    <t>D52+</t>
  </si>
  <si>
    <t>GOLD</t>
  </si>
  <si>
    <t>Nothing but Black</t>
  </si>
  <si>
    <t>D54+</t>
  </si>
  <si>
    <t>Z15</t>
  </si>
  <si>
    <t>B60</t>
  </si>
  <si>
    <t>B12+</t>
  </si>
  <si>
    <t>D41</t>
  </si>
  <si>
    <t>White_Blue</t>
  </si>
  <si>
    <t>D37</t>
  </si>
  <si>
    <t>Blue</t>
  </si>
  <si>
    <t>BL97</t>
  </si>
  <si>
    <t>B65</t>
  </si>
  <si>
    <t>i97</t>
  </si>
  <si>
    <t>Black_Purple</t>
  </si>
  <si>
    <t>Dark_Grey</t>
  </si>
  <si>
    <t xml:space="preserve">GOLD </t>
  </si>
  <si>
    <t>D40_SKD</t>
  </si>
  <si>
    <t>E90_SKD</t>
  </si>
  <si>
    <t>V75_SKD</t>
  </si>
  <si>
    <t>V98_SKD</t>
  </si>
  <si>
    <t>V141_SKD</t>
  </si>
  <si>
    <t>i10+_SKD</t>
  </si>
  <si>
    <t>i65_SKD</t>
  </si>
  <si>
    <t>L40_SKD</t>
  </si>
  <si>
    <t>R40_SKD</t>
  </si>
  <si>
    <t>V128_SKD</t>
  </si>
  <si>
    <t>i95_SKD</t>
  </si>
  <si>
    <t>i15_SKD</t>
  </si>
  <si>
    <t>V48_SKD</t>
  </si>
  <si>
    <t>i18_SKD</t>
  </si>
  <si>
    <t>i72_SKD</t>
  </si>
  <si>
    <t>SB Tel Enterprise LTD</t>
  </si>
  <si>
    <t>Edison Industries LTD</t>
  </si>
  <si>
    <t>V97_SKD</t>
  </si>
  <si>
    <t>V94_SKD</t>
  </si>
  <si>
    <t>i97_SKD</t>
  </si>
  <si>
    <t>SL20</t>
  </si>
  <si>
    <t>L130</t>
  </si>
  <si>
    <t>gold</t>
  </si>
  <si>
    <t>D40i</t>
  </si>
  <si>
    <t>i68_SKD</t>
  </si>
  <si>
    <t>V99_SKD</t>
  </si>
  <si>
    <t>B66</t>
  </si>
  <si>
    <t>S40</t>
  </si>
  <si>
    <t>L42</t>
  </si>
  <si>
    <t>Z20</t>
  </si>
  <si>
    <t>V105_SKD</t>
  </si>
  <si>
    <t>V102_SKD</t>
  </si>
  <si>
    <t>E95_SKD</t>
  </si>
  <si>
    <t>L250i</t>
  </si>
  <si>
    <t>Z15_SKD</t>
  </si>
  <si>
    <t>Z20_SKD</t>
  </si>
  <si>
    <t>i74_SKD</t>
  </si>
  <si>
    <t>Z25_SKD</t>
  </si>
  <si>
    <t>Z12_SKD</t>
  </si>
  <si>
    <t>BL98</t>
  </si>
  <si>
    <t xml:space="preserve"> </t>
  </si>
  <si>
    <t>B24</t>
  </si>
  <si>
    <t>i30_SKD</t>
  </si>
  <si>
    <t>D92</t>
  </si>
  <si>
    <t>Z50_SKD</t>
  </si>
  <si>
    <t>B26</t>
  </si>
  <si>
    <t>D72</t>
  </si>
  <si>
    <t>BL120</t>
  </si>
  <si>
    <t>D47</t>
  </si>
  <si>
    <t>T180</t>
  </si>
  <si>
    <t>Z30_SKD</t>
  </si>
  <si>
    <t>i66_SKD</t>
  </si>
  <si>
    <t>G10_SKD</t>
  </si>
  <si>
    <t>B68</t>
  </si>
  <si>
    <t>V99+</t>
  </si>
  <si>
    <t>L45</t>
  </si>
  <si>
    <t>Z28_SKD</t>
  </si>
  <si>
    <t>Dhaka Bank</t>
  </si>
  <si>
    <t>Z16_SKD</t>
  </si>
  <si>
    <t>i12_SKD</t>
  </si>
  <si>
    <t>L95</t>
  </si>
  <si>
    <t>Tulip Distribution</t>
  </si>
  <si>
    <t>i99_SKD</t>
  </si>
  <si>
    <t>i98_SKD</t>
  </si>
  <si>
    <t>D74</t>
  </si>
  <si>
    <t>BL96</t>
  </si>
  <si>
    <t>Green</t>
  </si>
  <si>
    <t>L135</t>
  </si>
  <si>
    <t>D82</t>
  </si>
  <si>
    <t>T92</t>
  </si>
  <si>
    <t>L260</t>
  </si>
  <si>
    <t>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</si>
</sst>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[$-409]d/mmm;@"/>
    <numFmt numFmtId="165" formatCode="0.0"/>
    <numFmt numFmtId="166" formatCode="_(* #,##0_);_(* \(#,##0\);_(* &quot;-&quot;??_);_(@_)"/>
    <numFmt numFmtId="167" formatCode="[$-409]d\-mmm\-yy;@"/>
    <numFmt numFmtId="168" formatCode="0.00;[Red]0.00"/>
    <numFmt numFmtId="169" formatCode="_(* #,##0_);_(* \(#,##0\);_(* &quot;-&quot;?_);_(@_)"/>
    <numFmt numFmtId="170" formatCode="0.0%"/>
  </numFmts>
  <fonts count="46">
    <font>
      <sz val="11"/>
      <name val="Calibri"/>
    </font>
    <font>
      <sz val="11"/>
      <color rgb="FF000000"/>
      <name val="Calibri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00"/>
      <name val="Calibri"/>
      <family val="2"/>
    </font>
    <font>
      <sz val="11"/>
      <color rgb="FFFF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990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1"/>
      <color rgb="FF0099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6"/>
      <color indexed="8"/>
      <name val="Calibri"/>
      <family val="2"/>
    </font>
    <font>
      <b/>
      <sz val="16"/>
      <color rgb="FF009900"/>
      <name val="Calibri"/>
      <family val="2"/>
    </font>
    <font>
      <b/>
      <sz val="16"/>
      <color rgb="FFFF0000"/>
      <name val="Calibri"/>
      <family val="2"/>
    </font>
    <font>
      <b/>
      <sz val="12"/>
      <color indexed="8"/>
      <name val="Calibri"/>
      <family val="2"/>
    </font>
    <font>
      <b/>
      <sz val="12"/>
      <name val="Arial"/>
      <family val="2"/>
    </font>
    <font>
      <b/>
      <sz val="12"/>
      <color rgb="FF009900"/>
      <name val="Calibri"/>
      <family val="2"/>
    </font>
    <font>
      <b/>
      <sz val="12"/>
      <color rgb="FFFF000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Times New Roman"/>
      <family val="1"/>
    </font>
    <font>
      <b/>
      <sz val="9"/>
      <color rgb="FFFFFFFF"/>
      <name val="Times New Roman"/>
      <family val="1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10"/>
      <name val="Calibri"/>
      <family val="2"/>
    </font>
    <font>
      <sz val="11"/>
      <color indexed="13"/>
      <name val="Calibri"/>
      <family val="2"/>
    </font>
    <font>
      <b/>
      <sz val="1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Calibri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6"/>
      <color rgb="FF0070C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Cambria"/>
      <family val="1"/>
      <scheme val="major"/>
    </font>
    <font>
      <b/>
      <sz val="12"/>
      <color rgb="FF000000"/>
      <name val="Times New Roman"/>
      <family val="1"/>
    </font>
    <font>
      <sz val="11"/>
      <color rgb="FF000000"/>
      <name val="Arial"/>
      <family val="2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>
      <alignment vertical="center"/>
    </xf>
    <xf numFmtId="0" fontId="18" fillId="0" borderId="0">
      <protection locked="0"/>
    </xf>
    <xf numFmtId="43" fontId="29" fillId="0" borderId="0">
      <alignment vertical="top"/>
      <protection locked="0"/>
    </xf>
    <xf numFmtId="0" fontId="11" fillId="0" borderId="0">
      <protection locked="0"/>
    </xf>
    <xf numFmtId="43" fontId="11" fillId="0" borderId="0">
      <protection locked="0"/>
    </xf>
    <xf numFmtId="43" fontId="30" fillId="0" borderId="0">
      <alignment vertical="top"/>
      <protection locked="0"/>
    </xf>
    <xf numFmtId="9" fontId="45" fillId="0" borderId="0" applyFont="0" applyFill="0" applyBorder="0" applyAlignment="0" applyProtection="0"/>
  </cellStyleXfs>
  <cellXfs count="121">
    <xf numFmtId="0" fontId="0" fillId="0" borderId="0" xfId="0">
      <alignment vertical="center"/>
    </xf>
    <xf numFmtId="0" fontId="1" fillId="2" borderId="0" xfId="0" applyFont="1" applyFill="1" applyAlignment="1"/>
    <xf numFmtId="0" fontId="1" fillId="2" borderId="0" xfId="0" applyFont="1" applyFill="1" applyAlignment="1"/>
    <xf numFmtId="0" fontId="3" fillId="2" borderId="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4" fillId="4" borderId="5" xfId="0" applyFont="1" applyFill="1" applyBorder="1" applyAlignment="1"/>
    <xf numFmtId="0" fontId="3" fillId="2" borderId="0" xfId="0" applyFont="1" applyFill="1" applyAlignment="1"/>
    <xf numFmtId="0" fontId="4" fillId="5" borderId="0" xfId="0" applyFont="1" applyFill="1" applyAlignment="1">
      <alignment horizontal="left" vertical="center"/>
    </xf>
    <xf numFmtId="2" fontId="1" fillId="2" borderId="5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/>
    <xf numFmtId="0" fontId="1" fillId="2" borderId="0" xfId="0" applyFont="1" applyFill="1" applyAlignment="1"/>
    <xf numFmtId="0" fontId="7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2" borderId="5" xfId="1" applyFont="1" applyFill="1" applyBorder="1" applyAlignment="1" applyProtection="1">
      <alignment horizontal="center" vertical="center"/>
    </xf>
    <xf numFmtId="1" fontId="11" fillId="2" borderId="5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165" fontId="11" fillId="6" borderId="5" xfId="0" applyNumberFormat="1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165" fontId="11" fillId="2" borderId="5" xfId="0" applyNumberFormat="1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43" fontId="14" fillId="2" borderId="5" xfId="2" applyNumberFormat="1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/>
    <xf numFmtId="0" fontId="11" fillId="2" borderId="5" xfId="1" applyFont="1" applyFill="1" applyBorder="1" applyAlignment="1" applyProtection="1">
      <alignment horizontal="center" vertical="center"/>
    </xf>
    <xf numFmtId="0" fontId="15" fillId="2" borderId="5" xfId="3" applyFont="1" applyFill="1" applyBorder="1" applyAlignment="1" applyProtection="1">
      <alignment horizontal="center" vertical="center"/>
    </xf>
    <xf numFmtId="0" fontId="16" fillId="8" borderId="5" xfId="3" applyFont="1" applyFill="1" applyBorder="1" applyAlignment="1" applyProtection="1">
      <alignment horizontal="center" vertical="center"/>
    </xf>
    <xf numFmtId="0" fontId="17" fillId="9" borderId="5" xfId="3" applyFont="1" applyFill="1" applyBorder="1" applyAlignment="1" applyProtection="1">
      <alignment horizontal="center" vertical="center"/>
    </xf>
    <xf numFmtId="0" fontId="18" fillId="2" borderId="5" xfId="1" applyFill="1" applyBorder="1" applyAlignment="1" applyProtection="1">
      <alignment horizontal="center" vertical="center"/>
    </xf>
    <xf numFmtId="166" fontId="19" fillId="2" borderId="5" xfId="0" applyNumberFormat="1" applyFont="1" applyFill="1" applyBorder="1">
      <alignment vertical="center"/>
    </xf>
    <xf numFmtId="165" fontId="19" fillId="6" borderId="5" xfId="0" applyNumberFormat="1" applyFont="1" applyFill="1" applyBorder="1">
      <alignment vertical="center"/>
    </xf>
    <xf numFmtId="166" fontId="19" fillId="7" borderId="5" xfId="0" applyNumberFormat="1" applyFont="1" applyFill="1" applyBorder="1">
      <alignment vertical="center"/>
    </xf>
    <xf numFmtId="166" fontId="20" fillId="8" borderId="5" xfId="0" applyNumberFormat="1" applyFont="1" applyFill="1" applyBorder="1">
      <alignment vertical="center"/>
    </xf>
    <xf numFmtId="166" fontId="21" fillId="9" borderId="5" xfId="0" applyNumberFormat="1" applyFont="1" applyFill="1" applyBorder="1">
      <alignment vertical="center"/>
    </xf>
    <xf numFmtId="166" fontId="19" fillId="2" borderId="0" xfId="0" applyNumberFormat="1" applyFont="1" applyFill="1" applyBorder="1">
      <alignment vertical="center"/>
    </xf>
    <xf numFmtId="0" fontId="6" fillId="2" borderId="0" xfId="0" applyFont="1" applyFill="1" applyAlignment="1"/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10" fillId="2" borderId="10" xfId="1" applyFont="1" applyFill="1" applyBorder="1" applyAlignment="1" applyProtection="1">
      <alignment horizontal="center" vertical="center"/>
    </xf>
    <xf numFmtId="1" fontId="11" fillId="2" borderId="11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2" fontId="11" fillId="6" borderId="5" xfId="0" applyNumberFormat="1" applyFont="1" applyFill="1" applyBorder="1" applyAlignment="1">
      <alignment horizontal="center" vertical="center"/>
    </xf>
    <xf numFmtId="1" fontId="11" fillId="7" borderId="5" xfId="0" applyNumberFormat="1" applyFont="1" applyFill="1" applyBorder="1" applyAlignment="1">
      <alignment horizontal="center" vertical="center"/>
    </xf>
    <xf numFmtId="2" fontId="11" fillId="2" borderId="5" xfId="0" applyNumberFormat="1" applyFont="1" applyFill="1" applyBorder="1" applyAlignment="1">
      <alignment horizontal="center" vertical="center"/>
    </xf>
    <xf numFmtId="1" fontId="12" fillId="8" borderId="5" xfId="0" applyNumberFormat="1" applyFont="1" applyFill="1" applyBorder="1" applyAlignment="1">
      <alignment horizontal="center" vertical="center"/>
    </xf>
    <xf numFmtId="1" fontId="13" fillId="9" borderId="5" xfId="0" applyNumberFormat="1" applyFont="1" applyFill="1" applyBorder="1" applyAlignment="1">
      <alignment horizontal="center" vertical="center"/>
    </xf>
    <xf numFmtId="2" fontId="14" fillId="2" borderId="5" xfId="2" applyNumberFormat="1" applyFont="1" applyFill="1" applyBorder="1" applyAlignment="1" applyProtection="1">
      <alignment horizontal="center" vertical="center"/>
    </xf>
    <xf numFmtId="1" fontId="1" fillId="2" borderId="5" xfId="0" applyNumberFormat="1" applyFont="1" applyFill="1" applyBorder="1" applyAlignment="1"/>
    <xf numFmtId="0" fontId="11" fillId="2" borderId="10" xfId="1" applyFont="1" applyFill="1" applyBorder="1" applyAlignment="1" applyProtection="1">
      <alignment horizontal="center" vertical="center"/>
    </xf>
    <xf numFmtId="1" fontId="22" fillId="2" borderId="5" xfId="0" applyNumberFormat="1" applyFont="1" applyFill="1" applyBorder="1" applyAlignment="1">
      <alignment horizontal="center" vertical="center"/>
    </xf>
    <xf numFmtId="2" fontId="22" fillId="6" borderId="5" xfId="0" applyNumberFormat="1" applyFont="1" applyFill="1" applyBorder="1" applyAlignment="1">
      <alignment horizontal="center" vertical="center"/>
    </xf>
    <xf numFmtId="1" fontId="22" fillId="7" borderId="5" xfId="0" applyNumberFormat="1" applyFont="1" applyFill="1" applyBorder="1" applyAlignment="1">
      <alignment horizontal="center" vertical="center"/>
    </xf>
    <xf numFmtId="2" fontId="22" fillId="2" borderId="5" xfId="0" applyNumberFormat="1" applyFont="1" applyFill="1" applyBorder="1" applyAlignment="1">
      <alignment horizontal="center" vertical="center"/>
    </xf>
    <xf numFmtId="1" fontId="23" fillId="2" borderId="5" xfId="0" applyNumberFormat="1" applyFont="1" applyFill="1" applyBorder="1" applyAlignment="1">
      <alignment horizontal="center" vertical="center"/>
    </xf>
    <xf numFmtId="1" fontId="24" fillId="8" borderId="5" xfId="0" applyNumberFormat="1" applyFont="1" applyFill="1" applyBorder="1" applyAlignment="1">
      <alignment horizontal="center" vertical="center"/>
    </xf>
    <xf numFmtId="1" fontId="25" fillId="9" borderId="5" xfId="0" applyNumberFormat="1" applyFont="1" applyFill="1" applyBorder="1" applyAlignment="1">
      <alignment horizontal="center" vertical="center"/>
    </xf>
    <xf numFmtId="1" fontId="26" fillId="2" borderId="5" xfId="0" applyNumberFormat="1" applyFont="1" applyFill="1" applyBorder="1" applyAlignment="1">
      <alignment horizontal="center"/>
    </xf>
    <xf numFmtId="0" fontId="27" fillId="2" borderId="0" xfId="0" applyFont="1" applyFill="1" applyAlignment="1">
      <alignment horizontal="left" vertical="center"/>
    </xf>
    <xf numFmtId="0" fontId="28" fillId="10" borderId="13" xfId="0" applyFont="1" applyFill="1" applyBorder="1" applyAlignment="1">
      <alignment horizontal="left" vertical="top"/>
    </xf>
    <xf numFmtId="0" fontId="27" fillId="2" borderId="0" xfId="0" applyFont="1" applyFill="1" applyAlignment="1">
      <alignment horizontal="left"/>
    </xf>
    <xf numFmtId="0" fontId="1" fillId="2" borderId="0" xfId="0" applyFont="1" applyFill="1">
      <alignment vertical="center"/>
    </xf>
    <xf numFmtId="0" fontId="28" fillId="2" borderId="0" xfId="0" applyFont="1" applyFill="1" applyBorder="1" applyAlignment="1">
      <alignment horizontal="left" vertical="center"/>
    </xf>
    <xf numFmtId="43" fontId="28" fillId="2" borderId="0" xfId="0" applyNumberFormat="1" applyFont="1" applyFill="1" applyBorder="1" applyAlignment="1">
      <alignment horizontal="left" vertical="center"/>
    </xf>
    <xf numFmtId="0" fontId="28" fillId="2" borderId="0" xfId="0" applyFont="1" applyFill="1" applyBorder="1" applyAlignment="1">
      <alignment horizontal="left"/>
    </xf>
    <xf numFmtId="43" fontId="27" fillId="2" borderId="0" xfId="0" applyNumberFormat="1" applyFont="1" applyFill="1" applyAlignment="1">
      <alignment horizontal="left" vertical="center"/>
    </xf>
    <xf numFmtId="0" fontId="33" fillId="11" borderId="10" xfId="0" applyFont="1" applyFill="1" applyBorder="1" applyAlignment="1">
      <alignment horizontal="center" vertical="center"/>
    </xf>
    <xf numFmtId="0" fontId="34" fillId="11" borderId="10" xfId="0" applyFont="1" applyFill="1" applyBorder="1" applyAlignment="1">
      <alignment horizontal="center" vertical="center"/>
    </xf>
    <xf numFmtId="43" fontId="34" fillId="11" borderId="10" xfId="5" applyNumberFormat="1" applyFont="1" applyFill="1" applyBorder="1" applyAlignment="1" applyProtection="1">
      <alignment horizontal="center" vertical="center"/>
    </xf>
    <xf numFmtId="168" fontId="33" fillId="11" borderId="10" xfId="5" applyNumberFormat="1" applyFont="1" applyFill="1" applyBorder="1" applyAlignment="1" applyProtection="1">
      <alignment horizontal="center" vertical="center"/>
    </xf>
    <xf numFmtId="0" fontId="35" fillId="11" borderId="10" xfId="0" applyFont="1" applyFill="1" applyBorder="1" applyAlignment="1">
      <alignment horizontal="center" vertical="center"/>
    </xf>
    <xf numFmtId="0" fontId="36" fillId="11" borderId="10" xfId="0" applyFont="1" applyFill="1" applyBorder="1" applyAlignment="1">
      <alignment horizontal="center" vertical="center"/>
    </xf>
    <xf numFmtId="168" fontId="36" fillId="11" borderId="10" xfId="5" applyNumberFormat="1" applyFont="1" applyFill="1" applyBorder="1" applyAlignment="1" applyProtection="1">
      <alignment horizontal="center" vertical="center"/>
    </xf>
    <xf numFmtId="0" fontId="37" fillId="11" borderId="10" xfId="0" applyFont="1" applyFill="1" applyBorder="1" applyAlignment="1">
      <alignment horizontal="center" vertical="center"/>
    </xf>
    <xf numFmtId="0" fontId="38" fillId="11" borderId="10" xfId="0" applyFont="1" applyFill="1" applyBorder="1" applyAlignment="1">
      <alignment horizontal="center" vertical="center"/>
    </xf>
    <xf numFmtId="0" fontId="39" fillId="11" borderId="10" xfId="0" applyFont="1" applyFill="1" applyBorder="1" applyAlignment="1">
      <alignment horizontal="center" vertical="center"/>
    </xf>
    <xf numFmtId="168" fontId="39" fillId="11" borderId="10" xfId="5" applyNumberFormat="1" applyFont="1" applyFill="1" applyBorder="1" applyAlignment="1" applyProtection="1">
      <alignment horizontal="center" vertical="center"/>
    </xf>
    <xf numFmtId="168" fontId="37" fillId="11" borderId="10" xfId="5" applyNumberFormat="1" applyFont="1" applyFill="1" applyBorder="1" applyAlignment="1" applyProtection="1">
      <alignment horizontal="center" vertical="center"/>
    </xf>
    <xf numFmtId="0" fontId="39" fillId="11" borderId="10" xfId="5" applyNumberFormat="1" applyFont="1" applyFill="1" applyBorder="1" applyAlignment="1" applyProtection="1">
      <alignment horizontal="center" vertical="center"/>
    </xf>
    <xf numFmtId="168" fontId="39" fillId="11" borderId="10" xfId="0" applyNumberFormat="1" applyFont="1" applyFill="1" applyBorder="1" applyAlignment="1">
      <alignment horizontal="center" vertical="center"/>
    </xf>
    <xf numFmtId="0" fontId="33" fillId="11" borderId="10" xfId="5" applyNumberFormat="1" applyFont="1" applyFill="1" applyBorder="1" applyAlignment="1" applyProtection="1">
      <alignment horizontal="center" vertical="center"/>
    </xf>
    <xf numFmtId="168" fontId="33" fillId="11" borderId="10" xfId="0" applyNumberFormat="1" applyFont="1" applyFill="1" applyBorder="1" applyAlignment="1">
      <alignment horizontal="center" vertical="center"/>
    </xf>
    <xf numFmtId="0" fontId="36" fillId="11" borderId="10" xfId="5" applyNumberFormat="1" applyFont="1" applyFill="1" applyBorder="1" applyAlignment="1" applyProtection="1">
      <alignment horizontal="center" vertical="center"/>
    </xf>
    <xf numFmtId="168" fontId="36" fillId="11" borderId="10" xfId="0" applyNumberFormat="1" applyFont="1" applyFill="1" applyBorder="1" applyAlignment="1">
      <alignment horizontal="center" vertical="center"/>
    </xf>
    <xf numFmtId="0" fontId="37" fillId="11" borderId="10" xfId="5" applyNumberFormat="1" applyFont="1" applyFill="1" applyBorder="1" applyAlignment="1" applyProtection="1">
      <alignment horizontal="center" vertical="center"/>
    </xf>
    <xf numFmtId="168" fontId="37" fillId="11" borderId="10" xfId="0" applyNumberFormat="1" applyFont="1" applyFill="1" applyBorder="1" applyAlignment="1">
      <alignment horizontal="center" vertical="center"/>
    </xf>
    <xf numFmtId="0" fontId="39" fillId="11" borderId="10" xfId="1" applyFont="1" applyFill="1" applyBorder="1" applyAlignment="1" applyProtection="1">
      <alignment horizontal="center" vertical="center"/>
    </xf>
    <xf numFmtId="0" fontId="37" fillId="7" borderId="0" xfId="0" applyFont="1" applyFill="1" applyAlignment="1">
      <alignment horizontal="left" vertical="center"/>
    </xf>
    <xf numFmtId="167" fontId="37" fillId="7" borderId="0" xfId="0" applyNumberFormat="1" applyFont="1" applyFill="1" applyAlignment="1">
      <alignment horizontal="left" vertical="center"/>
    </xf>
    <xf numFmtId="0" fontId="42" fillId="2" borderId="5" xfId="0" applyFont="1" applyFill="1" applyBorder="1" applyAlignment="1">
      <alignment horizontal="center" vertical="center"/>
    </xf>
    <xf numFmtId="1" fontId="42" fillId="2" borderId="5" xfId="0" applyNumberFormat="1" applyFont="1" applyFill="1" applyBorder="1" applyAlignment="1">
      <alignment horizontal="center" vertical="center"/>
    </xf>
    <xf numFmtId="0" fontId="43" fillId="7" borderId="0" xfId="0" applyFont="1" applyFill="1" applyAlignment="1">
      <alignment horizontal="left" vertical="center"/>
    </xf>
    <xf numFmtId="0" fontId="39" fillId="12" borderId="10" xfId="0" applyFont="1" applyFill="1" applyBorder="1" applyAlignment="1">
      <alignment horizontal="center" vertical="center"/>
    </xf>
    <xf numFmtId="168" fontId="39" fillId="12" borderId="10" xfId="0" applyNumberFormat="1" applyFont="1" applyFill="1" applyBorder="1" applyAlignment="1">
      <alignment horizontal="center" vertical="center"/>
    </xf>
    <xf numFmtId="0" fontId="34" fillId="12" borderId="10" xfId="0" applyFont="1" applyFill="1" applyBorder="1" applyAlignment="1">
      <alignment horizontal="center" vertical="center"/>
    </xf>
    <xf numFmtId="0" fontId="39" fillId="13" borderId="14" xfId="0" applyFont="1" applyFill="1" applyBorder="1" applyAlignment="1">
      <alignment horizontal="center" vertical="center"/>
    </xf>
    <xf numFmtId="168" fontId="39" fillId="13" borderId="15" xfId="0" applyNumberFormat="1" applyFont="1" applyFill="1" applyBorder="1" applyAlignment="1">
      <alignment horizontal="center" vertical="center"/>
    </xf>
    <xf numFmtId="0" fontId="34" fillId="13" borderId="10" xfId="0" applyFont="1" applyFill="1" applyBorder="1" applyAlignment="1">
      <alignment horizontal="center" vertical="center"/>
    </xf>
    <xf numFmtId="0" fontId="35" fillId="13" borderId="10" xfId="0" applyFont="1" applyFill="1" applyBorder="1" applyAlignment="1">
      <alignment horizontal="center" vertical="center"/>
    </xf>
    <xf numFmtId="43" fontId="34" fillId="12" borderId="10" xfId="0" applyNumberFormat="1" applyFont="1" applyFill="1" applyBorder="1" applyAlignment="1">
      <alignment horizontal="center" vertical="center"/>
    </xf>
    <xf numFmtId="43" fontId="34" fillId="11" borderId="10" xfId="0" applyNumberFormat="1" applyFont="1" applyFill="1" applyBorder="1" applyAlignment="1">
      <alignment horizontal="center" vertical="center"/>
    </xf>
    <xf numFmtId="43" fontId="34" fillId="13" borderId="10" xfId="0" applyNumberFormat="1" applyFont="1" applyFill="1" applyBorder="1" applyAlignment="1">
      <alignment horizontal="center" vertical="center"/>
    </xf>
    <xf numFmtId="169" fontId="42" fillId="2" borderId="5" xfId="0" applyNumberFormat="1" applyFont="1" applyFill="1" applyBorder="1" applyAlignment="1">
      <alignment horizontal="center" vertical="center"/>
    </xf>
    <xf numFmtId="166" fontId="42" fillId="2" borderId="5" xfId="0" applyNumberFormat="1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44" fillId="11" borderId="10" xfId="0" applyFont="1" applyFill="1" applyBorder="1" applyAlignment="1">
      <alignment horizontal="center" vertical="center"/>
    </xf>
    <xf numFmtId="43" fontId="1" fillId="2" borderId="0" xfId="0" applyNumberFormat="1" applyFont="1" applyFill="1" applyAlignment="1"/>
    <xf numFmtId="170" fontId="1" fillId="2" borderId="0" xfId="6" applyNumberFormat="1" applyFont="1" applyFill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 vertical="center"/>
    </xf>
    <xf numFmtId="0" fontId="40" fillId="2" borderId="0" xfId="0" applyFont="1" applyFill="1" applyBorder="1" applyAlignment="1">
      <alignment horizontal="left" vertical="center"/>
    </xf>
    <xf numFmtId="0" fontId="39" fillId="11" borderId="14" xfId="0" applyFont="1" applyFill="1" applyBorder="1" applyAlignment="1">
      <alignment horizontal="center" vertical="center"/>
    </xf>
    <xf numFmtId="0" fontId="39" fillId="11" borderId="15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left" vertical="center"/>
    </xf>
  </cellXfs>
  <cellStyles count="7">
    <cellStyle name="Comma" xfId="2" builtinId="3"/>
    <cellStyle name="Comma 2 2" xfId="4"/>
    <cellStyle name="Comma 5" xfId="5"/>
    <cellStyle name="Normal" xfId="0" builtinId="0"/>
    <cellStyle name="Normal 2" xfId="3"/>
    <cellStyle name="Normal 3" xfId="1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V90"/>
  <sheetViews>
    <sheetView workbookViewId="0">
      <pane xSplit="2" ySplit="6" topLeftCell="C7" activePane="bottomRight" state="frozen"/>
      <selection pane="topRight"/>
      <selection pane="bottomLeft"/>
      <selection pane="bottomRight" sqref="A1:Q1"/>
    </sheetView>
  </sheetViews>
  <sheetFormatPr defaultColWidth="9" defaultRowHeight="15"/>
  <cols>
    <col min="1" max="1" width="9.875" style="1" customWidth="1"/>
    <col min="2" max="2" width="9.25" style="1" customWidth="1"/>
    <col min="3" max="3" width="8.875" style="1" customWidth="1"/>
    <col min="4" max="4" width="9.625" style="1" customWidth="1"/>
    <col min="5" max="5" width="12.375" style="1" customWidth="1"/>
    <col min="6" max="6" width="8.75" style="1" customWidth="1"/>
    <col min="7" max="7" width="9.75" style="2" customWidth="1"/>
    <col min="8" max="8" width="9" style="2" customWidth="1"/>
    <col min="9" max="9" width="15" style="2" customWidth="1"/>
    <col min="10" max="10" width="12.375" style="2" customWidth="1"/>
    <col min="11" max="11" width="13.875" style="2" customWidth="1"/>
    <col min="12" max="13" width="12.375" style="2" customWidth="1"/>
    <col min="14" max="14" width="15.75" style="2" customWidth="1"/>
    <col min="15" max="15" width="12.375" style="2" customWidth="1"/>
    <col min="16" max="256" width="12.375" style="1" customWidth="1"/>
  </cols>
  <sheetData>
    <row r="1" spans="1:17" ht="18.75">
      <c r="A1" s="111" t="s">
        <v>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3"/>
    </row>
    <row r="2" spans="1:17">
      <c r="A2" s="114" t="s">
        <v>80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</row>
    <row r="3" spans="1:17">
      <c r="A3" s="3"/>
      <c r="B3" s="3"/>
      <c r="C3" s="3"/>
      <c r="D3" s="3"/>
      <c r="E3" s="3"/>
      <c r="F3" s="3"/>
      <c r="G3" s="3"/>
      <c r="H3" s="3"/>
      <c r="I3" s="3"/>
      <c r="J3" s="115" t="s">
        <v>82</v>
      </c>
      <c r="K3" s="4" t="s">
        <v>83</v>
      </c>
      <c r="L3" s="5"/>
      <c r="M3" s="5"/>
      <c r="N3" s="6" t="s">
        <v>84</v>
      </c>
      <c r="O3" s="6" t="s">
        <v>85</v>
      </c>
      <c r="P3" s="6" t="s">
        <v>76</v>
      </c>
      <c r="Q3" s="7" t="s">
        <v>86</v>
      </c>
    </row>
    <row r="4" spans="1:17">
      <c r="A4" s="8" t="s">
        <v>128</v>
      </c>
      <c r="B4" s="116" t="s">
        <v>129</v>
      </c>
      <c r="C4" s="116"/>
      <c r="J4" s="115"/>
      <c r="K4" s="9">
        <v>3500000</v>
      </c>
      <c r="L4" s="9"/>
      <c r="M4" s="9"/>
      <c r="N4" s="10">
        <f>I88</f>
        <v>175257.19899999999</v>
      </c>
      <c r="O4" s="10"/>
      <c r="P4" s="10">
        <f>SUM(N4:O4)</f>
        <v>175257.19899999999</v>
      </c>
      <c r="Q4" s="10">
        <f>K4-P4</f>
        <v>3324742.801</v>
      </c>
    </row>
    <row r="5" spans="1:17">
      <c r="A5" s="8" t="s">
        <v>130</v>
      </c>
      <c r="B5" s="11">
        <v>42610</v>
      </c>
    </row>
    <row r="6" spans="1:17" s="12" customFormat="1" ht="53.25" customHeight="1">
      <c r="A6" s="13" t="s">
        <v>4</v>
      </c>
      <c r="B6" s="14" t="s">
        <v>1</v>
      </c>
      <c r="C6" s="14" t="s">
        <v>79</v>
      </c>
      <c r="D6" s="14" t="s">
        <v>92</v>
      </c>
      <c r="E6" s="14" t="s">
        <v>93</v>
      </c>
      <c r="F6" s="14" t="s">
        <v>0</v>
      </c>
      <c r="G6" s="14" t="s">
        <v>126</v>
      </c>
      <c r="H6" s="14" t="s">
        <v>127</v>
      </c>
      <c r="I6" s="14" t="s">
        <v>81</v>
      </c>
      <c r="J6" s="15" t="s">
        <v>88</v>
      </c>
      <c r="K6" s="14" t="s">
        <v>87</v>
      </c>
      <c r="L6" s="14" t="s">
        <v>89</v>
      </c>
      <c r="M6" s="14" t="s">
        <v>91</v>
      </c>
      <c r="N6" s="14" t="s">
        <v>90</v>
      </c>
      <c r="O6" s="16" t="s">
        <v>77</v>
      </c>
      <c r="P6" s="14" t="s">
        <v>78</v>
      </c>
      <c r="Q6" s="13" t="s">
        <v>3</v>
      </c>
    </row>
    <row r="7" spans="1:17">
      <c r="A7" s="17" t="s">
        <v>29</v>
      </c>
      <c r="B7" s="18">
        <v>705.10900000000004</v>
      </c>
      <c r="C7" s="18">
        <v>720</v>
      </c>
      <c r="D7" s="18">
        <v>770</v>
      </c>
      <c r="E7" s="18" t="s">
        <v>104</v>
      </c>
      <c r="F7" s="19">
        <v>36</v>
      </c>
      <c r="G7" s="19">
        <v>5</v>
      </c>
      <c r="H7" s="19">
        <f>F7-G7</f>
        <v>31</v>
      </c>
      <c r="I7" s="20">
        <f t="shared" ref="I7:I70" si="0">H7*B7</f>
        <v>21858.379000000001</v>
      </c>
      <c r="J7" s="21">
        <v>25</v>
      </c>
      <c r="K7" s="19">
        <f t="shared" ref="K7:K70" si="1">J7*C7</f>
        <v>18000</v>
      </c>
      <c r="L7" s="22">
        <f>I7/(K7/5)</f>
        <v>6.0717719444444445</v>
      </c>
      <c r="M7" s="18">
        <f>(J7/5)*7-H7</f>
        <v>4</v>
      </c>
      <c r="N7" s="23"/>
      <c r="O7" s="24"/>
      <c r="P7" s="25">
        <f t="shared" ref="P7:P70" si="2">O7*B7</f>
        <v>0</v>
      </c>
      <c r="Q7" s="26"/>
    </row>
    <row r="8" spans="1:17">
      <c r="A8" s="17" t="s">
        <v>5</v>
      </c>
      <c r="B8" s="18">
        <v>792.37</v>
      </c>
      <c r="C8" s="18">
        <v>810</v>
      </c>
      <c r="D8" s="18">
        <v>870</v>
      </c>
      <c r="E8" s="18" t="s">
        <v>104</v>
      </c>
      <c r="F8" s="19">
        <v>100</v>
      </c>
      <c r="G8" s="19"/>
      <c r="H8" s="19">
        <f t="shared" ref="H8:H71" si="3">F8-G8</f>
        <v>100</v>
      </c>
      <c r="I8" s="20">
        <f t="shared" si="0"/>
        <v>79237</v>
      </c>
      <c r="J8" s="21">
        <v>500</v>
      </c>
      <c r="K8" s="19">
        <f t="shared" si="1"/>
        <v>405000</v>
      </c>
      <c r="L8" s="22">
        <f>I8/(K8/5)</f>
        <v>0.97823456790123453</v>
      </c>
      <c r="M8" s="18">
        <f t="shared" ref="M8:M71" si="4">(J8/5)*7-H8</f>
        <v>600</v>
      </c>
      <c r="N8" s="23"/>
      <c r="O8" s="24"/>
      <c r="P8" s="25">
        <f t="shared" si="2"/>
        <v>0</v>
      </c>
      <c r="Q8" s="26"/>
    </row>
    <row r="9" spans="1:17">
      <c r="A9" s="17" t="s">
        <v>6</v>
      </c>
      <c r="B9" s="18">
        <v>812.43</v>
      </c>
      <c r="C9" s="18">
        <v>830</v>
      </c>
      <c r="D9" s="18">
        <v>890</v>
      </c>
      <c r="E9" s="18" t="s">
        <v>104</v>
      </c>
      <c r="F9" s="19"/>
      <c r="G9" s="19"/>
      <c r="H9" s="19">
        <f t="shared" si="3"/>
        <v>0</v>
      </c>
      <c r="I9" s="20">
        <f t="shared" si="0"/>
        <v>0</v>
      </c>
      <c r="J9" s="21"/>
      <c r="K9" s="19">
        <f t="shared" si="1"/>
        <v>0</v>
      </c>
      <c r="L9" s="22"/>
      <c r="M9" s="18">
        <f t="shared" si="4"/>
        <v>0</v>
      </c>
      <c r="N9" s="23"/>
      <c r="O9" s="24"/>
      <c r="P9" s="25">
        <f t="shared" si="2"/>
        <v>0</v>
      </c>
      <c r="Q9" s="26"/>
    </row>
    <row r="10" spans="1:17">
      <c r="A10" s="27" t="s">
        <v>52</v>
      </c>
      <c r="B10" s="18">
        <v>812.43</v>
      </c>
      <c r="C10" s="18">
        <v>830</v>
      </c>
      <c r="D10" s="18">
        <v>890</v>
      </c>
      <c r="E10" s="18" t="s">
        <v>104</v>
      </c>
      <c r="F10" s="19"/>
      <c r="G10" s="19"/>
      <c r="H10" s="19">
        <f t="shared" si="3"/>
        <v>0</v>
      </c>
      <c r="I10" s="20">
        <f t="shared" si="0"/>
        <v>0</v>
      </c>
      <c r="J10" s="21"/>
      <c r="K10" s="19">
        <f t="shared" si="1"/>
        <v>0</v>
      </c>
      <c r="L10" s="22"/>
      <c r="M10" s="18">
        <f t="shared" si="4"/>
        <v>0</v>
      </c>
      <c r="N10" s="23"/>
      <c r="O10" s="24"/>
      <c r="P10" s="25">
        <f t="shared" si="2"/>
        <v>0</v>
      </c>
      <c r="Q10" s="26"/>
    </row>
    <row r="11" spans="1:17">
      <c r="A11" s="17" t="s">
        <v>8</v>
      </c>
      <c r="B11" s="18">
        <v>842.52</v>
      </c>
      <c r="C11" s="18">
        <v>860</v>
      </c>
      <c r="D11" s="18">
        <v>920</v>
      </c>
      <c r="E11" s="18" t="s">
        <v>104</v>
      </c>
      <c r="F11" s="19"/>
      <c r="G11" s="19"/>
      <c r="H11" s="19">
        <f t="shared" si="3"/>
        <v>0</v>
      </c>
      <c r="I11" s="20">
        <f t="shared" si="0"/>
        <v>0</v>
      </c>
      <c r="J11" s="21"/>
      <c r="K11" s="19">
        <f t="shared" si="1"/>
        <v>0</v>
      </c>
      <c r="L11" s="22"/>
      <c r="M11" s="18">
        <f t="shared" si="4"/>
        <v>0</v>
      </c>
      <c r="N11" s="23"/>
      <c r="O11" s="24"/>
      <c r="P11" s="25">
        <f t="shared" si="2"/>
        <v>0</v>
      </c>
      <c r="Q11" s="26"/>
    </row>
    <row r="12" spans="1:17">
      <c r="A12" s="17" t="s">
        <v>63</v>
      </c>
      <c r="B12" s="18">
        <v>901.697</v>
      </c>
      <c r="C12" s="18">
        <v>920</v>
      </c>
      <c r="D12" s="18">
        <v>990</v>
      </c>
      <c r="E12" s="18" t="s">
        <v>104</v>
      </c>
      <c r="F12" s="28"/>
      <c r="G12" s="28"/>
      <c r="H12" s="19">
        <f t="shared" si="3"/>
        <v>0</v>
      </c>
      <c r="I12" s="20">
        <f t="shared" si="0"/>
        <v>0</v>
      </c>
      <c r="J12" s="21"/>
      <c r="K12" s="19">
        <f t="shared" si="1"/>
        <v>0</v>
      </c>
      <c r="L12" s="22"/>
      <c r="M12" s="18">
        <f t="shared" si="4"/>
        <v>0</v>
      </c>
      <c r="N12" s="29"/>
      <c r="O12" s="30">
        <v>20</v>
      </c>
      <c r="P12" s="25">
        <f t="shared" si="2"/>
        <v>18033.939999999999</v>
      </c>
      <c r="Q12" s="26"/>
    </row>
    <row r="13" spans="1:17">
      <c r="A13" s="17" t="s">
        <v>28</v>
      </c>
      <c r="B13" s="18">
        <v>901.697</v>
      </c>
      <c r="C13" s="18">
        <v>920</v>
      </c>
      <c r="D13" s="18">
        <v>990</v>
      </c>
      <c r="E13" s="18" t="s">
        <v>104</v>
      </c>
      <c r="F13" s="28"/>
      <c r="G13" s="19"/>
      <c r="H13" s="19">
        <f t="shared" si="3"/>
        <v>0</v>
      </c>
      <c r="I13" s="20">
        <f t="shared" si="0"/>
        <v>0</v>
      </c>
      <c r="J13" s="21"/>
      <c r="K13" s="19">
        <f t="shared" si="1"/>
        <v>0</v>
      </c>
      <c r="L13" s="22"/>
      <c r="M13" s="18">
        <f t="shared" si="4"/>
        <v>0</v>
      </c>
      <c r="N13" s="23"/>
      <c r="O13" s="24"/>
      <c r="P13" s="25">
        <f t="shared" si="2"/>
        <v>0</v>
      </c>
      <c r="Q13" s="26"/>
    </row>
    <row r="14" spans="1:17">
      <c r="A14" s="17" t="s">
        <v>21</v>
      </c>
      <c r="B14" s="18">
        <v>964.88599999999997</v>
      </c>
      <c r="C14" s="18">
        <v>985</v>
      </c>
      <c r="D14" s="18">
        <v>1050</v>
      </c>
      <c r="E14" s="18" t="s">
        <v>105</v>
      </c>
      <c r="F14" s="28">
        <v>10</v>
      </c>
      <c r="G14" s="28"/>
      <c r="H14" s="19">
        <f t="shared" si="3"/>
        <v>10</v>
      </c>
      <c r="I14" s="20">
        <f t="shared" si="0"/>
        <v>9648.86</v>
      </c>
      <c r="J14" s="21"/>
      <c r="K14" s="19">
        <f t="shared" si="1"/>
        <v>0</v>
      </c>
      <c r="L14" s="22"/>
      <c r="M14" s="18">
        <f t="shared" si="4"/>
        <v>-10</v>
      </c>
      <c r="N14" s="29"/>
      <c r="O14" s="30"/>
      <c r="P14" s="25">
        <f t="shared" si="2"/>
        <v>0</v>
      </c>
      <c r="Q14" s="26"/>
    </row>
    <row r="15" spans="1:17">
      <c r="A15" s="17" t="s">
        <v>25</v>
      </c>
      <c r="B15" s="18">
        <v>1519.5450000000001</v>
      </c>
      <c r="C15" s="18">
        <v>1550</v>
      </c>
      <c r="D15" s="18">
        <v>1650</v>
      </c>
      <c r="E15" s="18" t="s">
        <v>106</v>
      </c>
      <c r="F15" s="28">
        <v>20</v>
      </c>
      <c r="G15" s="28"/>
      <c r="H15" s="19">
        <f t="shared" si="3"/>
        <v>20</v>
      </c>
      <c r="I15" s="20">
        <f t="shared" si="0"/>
        <v>30390.9</v>
      </c>
      <c r="J15" s="21"/>
      <c r="K15" s="19">
        <f t="shared" si="1"/>
        <v>0</v>
      </c>
      <c r="L15" s="22"/>
      <c r="M15" s="18">
        <f t="shared" si="4"/>
        <v>-20</v>
      </c>
      <c r="N15" s="29"/>
      <c r="O15" s="30"/>
      <c r="P15" s="25">
        <f t="shared" si="2"/>
        <v>0</v>
      </c>
      <c r="Q15" s="26"/>
    </row>
    <row r="16" spans="1:17">
      <c r="A16" s="17" t="s">
        <v>40</v>
      </c>
      <c r="B16" s="18">
        <v>1460.3679999999999</v>
      </c>
      <c r="C16" s="18">
        <v>1490</v>
      </c>
      <c r="D16" s="18">
        <v>1590</v>
      </c>
      <c r="E16" s="18" t="s">
        <v>106</v>
      </c>
      <c r="F16" s="28"/>
      <c r="G16" s="28"/>
      <c r="H16" s="19">
        <f t="shared" si="3"/>
        <v>0</v>
      </c>
      <c r="I16" s="20">
        <f t="shared" si="0"/>
        <v>0</v>
      </c>
      <c r="J16" s="21"/>
      <c r="K16" s="19">
        <f t="shared" si="1"/>
        <v>0</v>
      </c>
      <c r="L16" s="22"/>
      <c r="M16" s="18">
        <f t="shared" si="4"/>
        <v>0</v>
      </c>
      <c r="N16" s="29"/>
      <c r="O16" s="30"/>
      <c r="P16" s="25">
        <f t="shared" si="2"/>
        <v>0</v>
      </c>
      <c r="Q16" s="26"/>
    </row>
    <row r="17" spans="1:17">
      <c r="A17" s="17" t="s">
        <v>41</v>
      </c>
      <c r="B17" s="18">
        <v>1421.251</v>
      </c>
      <c r="C17" s="18">
        <v>1450</v>
      </c>
      <c r="D17" s="18">
        <v>1550</v>
      </c>
      <c r="E17" s="18" t="s">
        <v>106</v>
      </c>
      <c r="F17" s="28"/>
      <c r="G17" s="28"/>
      <c r="H17" s="19">
        <f t="shared" si="3"/>
        <v>0</v>
      </c>
      <c r="I17" s="20">
        <f t="shared" si="0"/>
        <v>0</v>
      </c>
      <c r="J17" s="21"/>
      <c r="K17" s="19">
        <f t="shared" si="1"/>
        <v>0</v>
      </c>
      <c r="L17" s="22"/>
      <c r="M17" s="18">
        <f t="shared" si="4"/>
        <v>0</v>
      </c>
      <c r="N17" s="29"/>
      <c r="O17" s="30"/>
      <c r="P17" s="25">
        <f t="shared" si="2"/>
        <v>0</v>
      </c>
      <c r="Q17" s="26"/>
    </row>
    <row r="18" spans="1:17">
      <c r="A18" s="17" t="s">
        <v>11</v>
      </c>
      <c r="B18" s="18">
        <v>1654.95</v>
      </c>
      <c r="C18" s="18">
        <v>1690</v>
      </c>
      <c r="D18" s="18">
        <v>1840</v>
      </c>
      <c r="E18" s="18" t="s">
        <v>106</v>
      </c>
      <c r="F18" s="28"/>
      <c r="G18" s="28"/>
      <c r="H18" s="19">
        <f t="shared" si="3"/>
        <v>0</v>
      </c>
      <c r="I18" s="20">
        <f t="shared" si="0"/>
        <v>0</v>
      </c>
      <c r="J18" s="21"/>
      <c r="K18" s="19">
        <f t="shared" si="1"/>
        <v>0</v>
      </c>
      <c r="L18" s="22"/>
      <c r="M18" s="18">
        <f t="shared" si="4"/>
        <v>0</v>
      </c>
      <c r="N18" s="29"/>
      <c r="O18" s="30"/>
      <c r="P18" s="25">
        <f t="shared" si="2"/>
        <v>0</v>
      </c>
      <c r="Q18" s="26"/>
    </row>
    <row r="19" spans="1:17">
      <c r="A19" s="17" t="s">
        <v>30</v>
      </c>
      <c r="B19" s="18">
        <v>1137.402</v>
      </c>
      <c r="C19" s="18">
        <v>1160</v>
      </c>
      <c r="D19" s="18">
        <v>1240</v>
      </c>
      <c r="E19" s="18" t="s">
        <v>107</v>
      </c>
      <c r="F19" s="28">
        <v>30</v>
      </c>
      <c r="G19" s="28"/>
      <c r="H19" s="19">
        <f t="shared" si="3"/>
        <v>30</v>
      </c>
      <c r="I19" s="20">
        <f t="shared" si="0"/>
        <v>34122.06</v>
      </c>
      <c r="J19" s="21"/>
      <c r="K19" s="19">
        <f t="shared" si="1"/>
        <v>0</v>
      </c>
      <c r="L19" s="22"/>
      <c r="M19" s="18">
        <f t="shared" si="4"/>
        <v>-30</v>
      </c>
      <c r="N19" s="29"/>
      <c r="O19" s="30"/>
      <c r="P19" s="25">
        <f t="shared" si="2"/>
        <v>0</v>
      </c>
      <c r="Q19" s="26"/>
    </row>
    <row r="20" spans="1:17">
      <c r="A20" s="17" t="s">
        <v>57</v>
      </c>
      <c r="B20" s="18">
        <v>940.81399999999996</v>
      </c>
      <c r="C20" s="18">
        <v>960</v>
      </c>
      <c r="D20" s="18">
        <v>1040</v>
      </c>
      <c r="E20" s="18" t="s">
        <v>105</v>
      </c>
      <c r="F20" s="28"/>
      <c r="G20" s="28"/>
      <c r="H20" s="19">
        <f t="shared" si="3"/>
        <v>0</v>
      </c>
      <c r="I20" s="20">
        <f t="shared" si="0"/>
        <v>0</v>
      </c>
      <c r="J20" s="21"/>
      <c r="K20" s="19">
        <f t="shared" si="1"/>
        <v>0</v>
      </c>
      <c r="L20" s="22"/>
      <c r="M20" s="18">
        <f t="shared" si="4"/>
        <v>0</v>
      </c>
      <c r="N20" s="29"/>
      <c r="O20" s="30"/>
      <c r="P20" s="25">
        <f t="shared" si="2"/>
        <v>0</v>
      </c>
      <c r="Q20" s="26"/>
    </row>
    <row r="21" spans="1:17">
      <c r="A21" s="17" t="s">
        <v>64</v>
      </c>
      <c r="B21" s="18">
        <v>930.78399999999999</v>
      </c>
      <c r="C21" s="18">
        <v>950</v>
      </c>
      <c r="D21" s="18">
        <v>1030</v>
      </c>
      <c r="E21" s="18" t="s">
        <v>105</v>
      </c>
      <c r="F21" s="28"/>
      <c r="G21" s="28"/>
      <c r="H21" s="19">
        <f t="shared" si="3"/>
        <v>0</v>
      </c>
      <c r="I21" s="20">
        <f t="shared" si="0"/>
        <v>0</v>
      </c>
      <c r="J21" s="21"/>
      <c r="K21" s="19">
        <f t="shared" si="1"/>
        <v>0</v>
      </c>
      <c r="L21" s="22"/>
      <c r="M21" s="18">
        <f t="shared" si="4"/>
        <v>0</v>
      </c>
      <c r="N21" s="29"/>
      <c r="O21" s="30"/>
      <c r="P21" s="25">
        <f t="shared" si="2"/>
        <v>0</v>
      </c>
      <c r="Q21" s="26"/>
    </row>
    <row r="22" spans="1:17">
      <c r="A22" s="17" t="s">
        <v>16</v>
      </c>
      <c r="B22" s="18">
        <v>1058.165</v>
      </c>
      <c r="C22" s="18">
        <v>1080</v>
      </c>
      <c r="D22" s="18">
        <v>1150</v>
      </c>
      <c r="E22" s="18" t="s">
        <v>105</v>
      </c>
      <c r="F22" s="28"/>
      <c r="G22" s="28"/>
      <c r="H22" s="19">
        <f t="shared" si="3"/>
        <v>0</v>
      </c>
      <c r="I22" s="20">
        <f t="shared" si="0"/>
        <v>0</v>
      </c>
      <c r="J22" s="21"/>
      <c r="K22" s="19">
        <f t="shared" si="1"/>
        <v>0</v>
      </c>
      <c r="L22" s="22"/>
      <c r="M22" s="18">
        <f t="shared" si="4"/>
        <v>0</v>
      </c>
      <c r="N22" s="29"/>
      <c r="O22" s="30"/>
      <c r="P22" s="25">
        <f t="shared" si="2"/>
        <v>0</v>
      </c>
      <c r="Q22" s="26"/>
    </row>
    <row r="23" spans="1:17">
      <c r="A23" s="17" t="s">
        <v>7</v>
      </c>
      <c r="B23" s="18">
        <v>1364.08</v>
      </c>
      <c r="C23" s="18">
        <v>1390</v>
      </c>
      <c r="D23" s="18">
        <v>1490</v>
      </c>
      <c r="E23" s="18" t="s">
        <v>107</v>
      </c>
      <c r="F23" s="28"/>
      <c r="G23" s="28"/>
      <c r="H23" s="19">
        <f t="shared" si="3"/>
        <v>0</v>
      </c>
      <c r="I23" s="20">
        <f t="shared" si="0"/>
        <v>0</v>
      </c>
      <c r="J23" s="21"/>
      <c r="K23" s="19">
        <f t="shared" si="1"/>
        <v>0</v>
      </c>
      <c r="L23" s="22"/>
      <c r="M23" s="18">
        <f t="shared" si="4"/>
        <v>0</v>
      </c>
      <c r="N23" s="29"/>
      <c r="O23" s="30"/>
      <c r="P23" s="25">
        <f t="shared" si="2"/>
        <v>0</v>
      </c>
      <c r="Q23" s="26"/>
    </row>
    <row r="24" spans="1:17">
      <c r="A24" s="17" t="s">
        <v>68</v>
      </c>
      <c r="B24" s="18">
        <v>1166.489</v>
      </c>
      <c r="C24" s="18">
        <v>1190</v>
      </c>
      <c r="D24" s="18">
        <v>1270</v>
      </c>
      <c r="E24" s="18" t="s">
        <v>107</v>
      </c>
      <c r="F24" s="28"/>
      <c r="G24" s="28"/>
      <c r="H24" s="19">
        <f t="shared" si="3"/>
        <v>0</v>
      </c>
      <c r="I24" s="20">
        <f t="shared" si="0"/>
        <v>0</v>
      </c>
      <c r="J24" s="21"/>
      <c r="K24" s="19">
        <f t="shared" si="1"/>
        <v>0</v>
      </c>
      <c r="L24" s="22"/>
      <c r="M24" s="18">
        <f t="shared" si="4"/>
        <v>0</v>
      </c>
      <c r="N24" s="29"/>
      <c r="O24" s="30"/>
      <c r="P24" s="25">
        <f t="shared" si="2"/>
        <v>0</v>
      </c>
      <c r="Q24" s="26"/>
    </row>
    <row r="25" spans="1:17">
      <c r="A25" s="27" t="s">
        <v>47</v>
      </c>
      <c r="B25" s="18">
        <v>1195.576</v>
      </c>
      <c r="C25" s="18">
        <v>1220</v>
      </c>
      <c r="D25" s="18">
        <v>1300</v>
      </c>
      <c r="E25" s="18" t="s">
        <v>107</v>
      </c>
      <c r="F25" s="28"/>
      <c r="G25" s="28"/>
      <c r="H25" s="19">
        <f t="shared" si="3"/>
        <v>0</v>
      </c>
      <c r="I25" s="20">
        <f t="shared" si="0"/>
        <v>0</v>
      </c>
      <c r="J25" s="21"/>
      <c r="K25" s="19">
        <f t="shared" si="1"/>
        <v>0</v>
      </c>
      <c r="L25" s="22"/>
      <c r="M25" s="18">
        <f t="shared" si="4"/>
        <v>0</v>
      </c>
      <c r="N25" s="29"/>
      <c r="O25" s="30"/>
      <c r="P25" s="25">
        <f t="shared" si="2"/>
        <v>0</v>
      </c>
      <c r="Q25" s="26"/>
    </row>
    <row r="26" spans="1:17">
      <c r="A26" s="17" t="s">
        <v>22</v>
      </c>
      <c r="B26" s="18">
        <v>2519.5360000000001</v>
      </c>
      <c r="C26" s="18">
        <v>2570</v>
      </c>
      <c r="D26" s="18">
        <v>2740</v>
      </c>
      <c r="E26" s="18" t="s">
        <v>108</v>
      </c>
      <c r="F26" s="28"/>
      <c r="G26" s="28"/>
      <c r="H26" s="19">
        <f t="shared" si="3"/>
        <v>0</v>
      </c>
      <c r="I26" s="20">
        <f t="shared" si="0"/>
        <v>0</v>
      </c>
      <c r="J26" s="21"/>
      <c r="K26" s="19">
        <f t="shared" si="1"/>
        <v>0</v>
      </c>
      <c r="L26" s="22"/>
      <c r="M26" s="18">
        <f t="shared" si="4"/>
        <v>0</v>
      </c>
      <c r="N26" s="29"/>
      <c r="O26" s="30"/>
      <c r="P26" s="25">
        <f t="shared" si="2"/>
        <v>0</v>
      </c>
      <c r="Q26" s="26"/>
    </row>
    <row r="27" spans="1:17">
      <c r="A27" s="27" t="s">
        <v>53</v>
      </c>
      <c r="B27" s="18">
        <v>2186.54</v>
      </c>
      <c r="C27" s="18">
        <v>2230</v>
      </c>
      <c r="D27" s="18">
        <v>2390</v>
      </c>
      <c r="E27" s="18" t="s">
        <v>108</v>
      </c>
      <c r="F27" s="28"/>
      <c r="G27" s="28"/>
      <c r="H27" s="19">
        <f t="shared" si="3"/>
        <v>0</v>
      </c>
      <c r="I27" s="20">
        <f t="shared" si="0"/>
        <v>0</v>
      </c>
      <c r="J27" s="21"/>
      <c r="K27" s="19">
        <f t="shared" si="1"/>
        <v>0</v>
      </c>
      <c r="L27" s="22"/>
      <c r="M27" s="18">
        <f t="shared" si="4"/>
        <v>0</v>
      </c>
      <c r="N27" s="29"/>
      <c r="O27" s="30"/>
      <c r="P27" s="25">
        <f t="shared" si="2"/>
        <v>0</v>
      </c>
      <c r="Q27" s="26"/>
    </row>
    <row r="28" spans="1:17">
      <c r="A28" s="27" t="s">
        <v>71</v>
      </c>
      <c r="B28" s="18">
        <v>2485.4340000000002</v>
      </c>
      <c r="C28" s="18">
        <v>2535</v>
      </c>
      <c r="D28" s="18">
        <v>2695</v>
      </c>
      <c r="E28" s="18" t="s">
        <v>108</v>
      </c>
      <c r="F28" s="28"/>
      <c r="G28" s="28"/>
      <c r="H28" s="19">
        <f t="shared" si="3"/>
        <v>0</v>
      </c>
      <c r="I28" s="20">
        <f t="shared" si="0"/>
        <v>0</v>
      </c>
      <c r="J28" s="21"/>
      <c r="K28" s="19">
        <f t="shared" si="1"/>
        <v>0</v>
      </c>
      <c r="L28" s="22"/>
      <c r="M28" s="18">
        <f t="shared" si="4"/>
        <v>0</v>
      </c>
      <c r="N28" s="29"/>
      <c r="O28" s="30"/>
      <c r="P28" s="25">
        <f t="shared" si="2"/>
        <v>0</v>
      </c>
      <c r="Q28" s="26"/>
    </row>
    <row r="29" spans="1:17">
      <c r="A29" s="27" t="s">
        <v>18</v>
      </c>
      <c r="B29" s="18">
        <v>1910.7149999999999</v>
      </c>
      <c r="C29" s="18">
        <v>1950</v>
      </c>
      <c r="D29" s="18">
        <v>2090</v>
      </c>
      <c r="E29" s="18" t="s">
        <v>108</v>
      </c>
      <c r="F29" s="28"/>
      <c r="G29" s="28"/>
      <c r="H29" s="19">
        <f t="shared" si="3"/>
        <v>0</v>
      </c>
      <c r="I29" s="20">
        <f t="shared" si="0"/>
        <v>0</v>
      </c>
      <c r="J29" s="21"/>
      <c r="K29" s="19">
        <f t="shared" si="1"/>
        <v>0</v>
      </c>
      <c r="L29" s="22"/>
      <c r="M29" s="18">
        <f t="shared" si="4"/>
        <v>0</v>
      </c>
      <c r="N29" s="29"/>
      <c r="O29" s="30"/>
      <c r="P29" s="25">
        <f t="shared" si="2"/>
        <v>0</v>
      </c>
      <c r="Q29" s="26"/>
    </row>
    <row r="30" spans="1:17">
      <c r="A30" s="17" t="s">
        <v>26</v>
      </c>
      <c r="B30" s="18">
        <v>2470.3890000000001</v>
      </c>
      <c r="C30" s="18">
        <v>2520</v>
      </c>
      <c r="D30" s="18">
        <v>2690</v>
      </c>
      <c r="E30" s="18" t="s">
        <v>108</v>
      </c>
      <c r="F30" s="28"/>
      <c r="G30" s="28"/>
      <c r="H30" s="19">
        <f t="shared" si="3"/>
        <v>0</v>
      </c>
      <c r="I30" s="20">
        <f t="shared" si="0"/>
        <v>0</v>
      </c>
      <c r="J30" s="21"/>
      <c r="K30" s="19">
        <f t="shared" si="1"/>
        <v>0</v>
      </c>
      <c r="L30" s="22"/>
      <c r="M30" s="18">
        <f t="shared" si="4"/>
        <v>0</v>
      </c>
      <c r="N30" s="29"/>
      <c r="O30" s="30"/>
      <c r="P30" s="25">
        <f t="shared" si="2"/>
        <v>0</v>
      </c>
      <c r="Q30" s="26"/>
    </row>
    <row r="31" spans="1:17">
      <c r="A31" s="27" t="s">
        <v>51</v>
      </c>
      <c r="B31" s="18">
        <v>2362.0650000000001</v>
      </c>
      <c r="C31" s="18">
        <v>2410</v>
      </c>
      <c r="D31" s="18">
        <v>2590</v>
      </c>
      <c r="E31" s="18" t="s">
        <v>108</v>
      </c>
      <c r="F31" s="28"/>
      <c r="G31" s="28"/>
      <c r="H31" s="19">
        <f t="shared" si="3"/>
        <v>0</v>
      </c>
      <c r="I31" s="20">
        <f t="shared" si="0"/>
        <v>0</v>
      </c>
      <c r="J31" s="21"/>
      <c r="K31" s="19">
        <f t="shared" si="1"/>
        <v>0</v>
      </c>
      <c r="L31" s="22"/>
      <c r="M31" s="18">
        <f t="shared" si="4"/>
        <v>0</v>
      </c>
      <c r="N31" s="29"/>
      <c r="O31" s="30"/>
      <c r="P31" s="25">
        <f t="shared" si="2"/>
        <v>0</v>
      </c>
      <c r="Q31" s="26"/>
    </row>
    <row r="32" spans="1:17">
      <c r="A32" s="17" t="s">
        <v>72</v>
      </c>
      <c r="B32" s="18">
        <v>3106.2910000000002</v>
      </c>
      <c r="C32" s="18">
        <v>3170</v>
      </c>
      <c r="D32" s="18">
        <v>3390</v>
      </c>
      <c r="E32" s="18" t="s">
        <v>109</v>
      </c>
      <c r="F32" s="28"/>
      <c r="G32" s="28"/>
      <c r="H32" s="19">
        <f t="shared" si="3"/>
        <v>0</v>
      </c>
      <c r="I32" s="20">
        <f t="shared" si="0"/>
        <v>0</v>
      </c>
      <c r="J32" s="21"/>
      <c r="K32" s="19">
        <f t="shared" si="1"/>
        <v>0</v>
      </c>
      <c r="L32" s="22"/>
      <c r="M32" s="18">
        <f t="shared" si="4"/>
        <v>0</v>
      </c>
      <c r="N32" s="29"/>
      <c r="O32" s="30"/>
      <c r="P32" s="25">
        <f t="shared" si="2"/>
        <v>0</v>
      </c>
      <c r="Q32" s="26"/>
    </row>
    <row r="33" spans="1:17">
      <c r="A33" s="17" t="s">
        <v>38</v>
      </c>
      <c r="B33" s="18">
        <v>2281.8249999999998</v>
      </c>
      <c r="C33" s="18">
        <v>2330</v>
      </c>
      <c r="D33" s="18">
        <v>2490</v>
      </c>
      <c r="E33" s="18" t="s">
        <v>108</v>
      </c>
      <c r="F33" s="28"/>
      <c r="G33" s="28"/>
      <c r="H33" s="19">
        <f t="shared" si="3"/>
        <v>0</v>
      </c>
      <c r="I33" s="20">
        <f t="shared" si="0"/>
        <v>0</v>
      </c>
      <c r="J33" s="21"/>
      <c r="K33" s="19">
        <f t="shared" si="1"/>
        <v>0</v>
      </c>
      <c r="L33" s="22"/>
      <c r="M33" s="18">
        <f t="shared" si="4"/>
        <v>0</v>
      </c>
      <c r="N33" s="29"/>
      <c r="O33" s="30"/>
      <c r="P33" s="25">
        <f t="shared" si="2"/>
        <v>0</v>
      </c>
      <c r="Q33" s="26"/>
    </row>
    <row r="34" spans="1:17">
      <c r="A34" s="17" t="s">
        <v>23</v>
      </c>
      <c r="B34" s="18">
        <v>3380.11</v>
      </c>
      <c r="C34" s="18">
        <v>3450</v>
      </c>
      <c r="D34" s="18">
        <v>3690</v>
      </c>
      <c r="E34" s="18" t="s">
        <v>109</v>
      </c>
      <c r="F34" s="28"/>
      <c r="G34" s="28"/>
      <c r="H34" s="19">
        <f t="shared" si="3"/>
        <v>0</v>
      </c>
      <c r="I34" s="20">
        <f t="shared" si="0"/>
        <v>0</v>
      </c>
      <c r="J34" s="21"/>
      <c r="K34" s="19">
        <f t="shared" si="1"/>
        <v>0</v>
      </c>
      <c r="L34" s="22"/>
      <c r="M34" s="18">
        <f t="shared" si="4"/>
        <v>0</v>
      </c>
      <c r="N34" s="29"/>
      <c r="O34" s="30"/>
      <c r="P34" s="25">
        <f t="shared" si="2"/>
        <v>0</v>
      </c>
      <c r="Q34" s="26"/>
    </row>
    <row r="35" spans="1:17">
      <c r="A35" s="17" t="s">
        <v>37</v>
      </c>
      <c r="B35" s="18">
        <v>2929.7629999999999</v>
      </c>
      <c r="C35" s="18">
        <v>2990</v>
      </c>
      <c r="D35" s="18">
        <v>3190</v>
      </c>
      <c r="E35" s="18" t="s">
        <v>109</v>
      </c>
      <c r="F35" s="28"/>
      <c r="G35" s="28"/>
      <c r="H35" s="19">
        <f t="shared" si="3"/>
        <v>0</v>
      </c>
      <c r="I35" s="20">
        <f t="shared" si="0"/>
        <v>0</v>
      </c>
      <c r="J35" s="21"/>
      <c r="K35" s="19">
        <f t="shared" si="1"/>
        <v>0</v>
      </c>
      <c r="L35" s="22"/>
      <c r="M35" s="18">
        <f t="shared" si="4"/>
        <v>0</v>
      </c>
      <c r="N35" s="29"/>
      <c r="O35" s="30"/>
      <c r="P35" s="25">
        <f t="shared" si="2"/>
        <v>0</v>
      </c>
      <c r="Q35" s="26"/>
    </row>
    <row r="36" spans="1:17">
      <c r="A36" s="17" t="s">
        <v>32</v>
      </c>
      <c r="B36" s="18">
        <v>6409.17</v>
      </c>
      <c r="C36" s="18">
        <v>6540</v>
      </c>
      <c r="D36" s="18">
        <v>6990</v>
      </c>
      <c r="E36" s="18" t="s">
        <v>110</v>
      </c>
      <c r="F36" s="28"/>
      <c r="G36" s="28"/>
      <c r="H36" s="19">
        <f t="shared" si="3"/>
        <v>0</v>
      </c>
      <c r="I36" s="20">
        <f t="shared" si="0"/>
        <v>0</v>
      </c>
      <c r="J36" s="21"/>
      <c r="K36" s="19">
        <f t="shared" si="1"/>
        <v>0</v>
      </c>
      <c r="L36" s="22"/>
      <c r="M36" s="18">
        <f t="shared" si="4"/>
        <v>0</v>
      </c>
      <c r="N36" s="29"/>
      <c r="O36" s="30"/>
      <c r="P36" s="25">
        <f t="shared" si="2"/>
        <v>0</v>
      </c>
      <c r="Q36" s="26"/>
    </row>
    <row r="37" spans="1:17">
      <c r="A37" s="17" t="s">
        <v>39</v>
      </c>
      <c r="B37" s="18">
        <v>9236.6270000000004</v>
      </c>
      <c r="C37" s="18">
        <v>9420</v>
      </c>
      <c r="D37" s="18">
        <v>9990</v>
      </c>
      <c r="E37" s="18" t="s">
        <v>111</v>
      </c>
      <c r="F37" s="28"/>
      <c r="G37" s="28"/>
      <c r="H37" s="19">
        <f t="shared" si="3"/>
        <v>0</v>
      </c>
      <c r="I37" s="20">
        <f t="shared" si="0"/>
        <v>0</v>
      </c>
      <c r="J37" s="21"/>
      <c r="K37" s="19">
        <f t="shared" si="1"/>
        <v>0</v>
      </c>
      <c r="L37" s="22"/>
      <c r="M37" s="18">
        <f t="shared" si="4"/>
        <v>0</v>
      </c>
      <c r="N37" s="29"/>
      <c r="O37" s="30"/>
      <c r="P37" s="25">
        <f t="shared" si="2"/>
        <v>0</v>
      </c>
      <c r="Q37" s="26"/>
    </row>
    <row r="38" spans="1:17">
      <c r="A38" s="27" t="s">
        <v>9</v>
      </c>
      <c r="B38" s="18">
        <v>7351.99</v>
      </c>
      <c r="C38" s="18">
        <v>7500</v>
      </c>
      <c r="D38" s="18">
        <v>7990</v>
      </c>
      <c r="E38" s="18" t="s">
        <v>110</v>
      </c>
      <c r="F38" s="28"/>
      <c r="G38" s="28"/>
      <c r="H38" s="19">
        <f t="shared" si="3"/>
        <v>0</v>
      </c>
      <c r="I38" s="20">
        <f t="shared" si="0"/>
        <v>0</v>
      </c>
      <c r="J38" s="21"/>
      <c r="K38" s="19">
        <f t="shared" si="1"/>
        <v>0</v>
      </c>
      <c r="L38" s="22"/>
      <c r="M38" s="18">
        <f t="shared" si="4"/>
        <v>0</v>
      </c>
      <c r="N38" s="29"/>
      <c r="O38" s="30"/>
      <c r="P38" s="25">
        <f t="shared" si="2"/>
        <v>0</v>
      </c>
      <c r="Q38" s="26"/>
    </row>
    <row r="39" spans="1:17">
      <c r="A39" s="17" t="s">
        <v>31</v>
      </c>
      <c r="B39" s="18">
        <v>8450.2749999999996</v>
      </c>
      <c r="C39" s="18">
        <v>8620</v>
      </c>
      <c r="D39" s="18">
        <v>9190</v>
      </c>
      <c r="E39" s="18" t="s">
        <v>111</v>
      </c>
      <c r="F39" s="28"/>
      <c r="G39" s="28"/>
      <c r="H39" s="19">
        <f t="shared" si="3"/>
        <v>0</v>
      </c>
      <c r="I39" s="20">
        <f t="shared" si="0"/>
        <v>0</v>
      </c>
      <c r="J39" s="21"/>
      <c r="K39" s="19">
        <f t="shared" si="1"/>
        <v>0</v>
      </c>
      <c r="L39" s="22"/>
      <c r="M39" s="18">
        <f t="shared" si="4"/>
        <v>0</v>
      </c>
      <c r="N39" s="29"/>
      <c r="O39" s="30"/>
      <c r="P39" s="25">
        <f t="shared" si="2"/>
        <v>0</v>
      </c>
      <c r="Q39" s="26"/>
    </row>
    <row r="40" spans="1:17">
      <c r="A40" s="27" t="s">
        <v>50</v>
      </c>
      <c r="B40" s="18">
        <v>7928.7150000000001</v>
      </c>
      <c r="C40" s="18">
        <v>8090</v>
      </c>
      <c r="D40" s="18">
        <v>8590</v>
      </c>
      <c r="E40" s="18" t="s">
        <v>111</v>
      </c>
      <c r="F40" s="28"/>
      <c r="G40" s="28"/>
      <c r="H40" s="19">
        <f t="shared" si="3"/>
        <v>0</v>
      </c>
      <c r="I40" s="20">
        <f t="shared" si="0"/>
        <v>0</v>
      </c>
      <c r="J40" s="21"/>
      <c r="K40" s="19">
        <f t="shared" si="1"/>
        <v>0</v>
      </c>
      <c r="L40" s="22"/>
      <c r="M40" s="18">
        <f t="shared" si="4"/>
        <v>0</v>
      </c>
      <c r="N40" s="29"/>
      <c r="O40" s="30"/>
      <c r="P40" s="25">
        <f t="shared" si="2"/>
        <v>0</v>
      </c>
      <c r="Q40" s="26"/>
    </row>
    <row r="41" spans="1:17">
      <c r="A41" s="17" t="s">
        <v>60</v>
      </c>
      <c r="B41" s="18">
        <v>9202.5249999999996</v>
      </c>
      <c r="C41" s="18">
        <v>9390</v>
      </c>
      <c r="D41" s="18">
        <v>9990</v>
      </c>
      <c r="E41" s="18" t="s">
        <v>111</v>
      </c>
      <c r="F41" s="28"/>
      <c r="G41" s="28"/>
      <c r="H41" s="19">
        <f t="shared" si="3"/>
        <v>0</v>
      </c>
      <c r="I41" s="20">
        <f t="shared" si="0"/>
        <v>0</v>
      </c>
      <c r="J41" s="21"/>
      <c r="K41" s="19">
        <f t="shared" si="1"/>
        <v>0</v>
      </c>
      <c r="L41" s="22"/>
      <c r="M41" s="18">
        <f t="shared" si="4"/>
        <v>0</v>
      </c>
      <c r="N41" s="29"/>
      <c r="O41" s="30"/>
      <c r="P41" s="25">
        <f t="shared" si="2"/>
        <v>0</v>
      </c>
      <c r="Q41" s="26"/>
    </row>
    <row r="42" spans="1:17">
      <c r="A42" s="17" t="s">
        <v>45</v>
      </c>
      <c r="B42" s="18">
        <v>5792.3249999999998</v>
      </c>
      <c r="C42" s="18">
        <v>5910</v>
      </c>
      <c r="D42" s="18">
        <v>6290</v>
      </c>
      <c r="E42" s="18" t="s">
        <v>110</v>
      </c>
      <c r="F42" s="28"/>
      <c r="G42" s="28"/>
      <c r="H42" s="19">
        <f t="shared" si="3"/>
        <v>0</v>
      </c>
      <c r="I42" s="20">
        <f t="shared" si="0"/>
        <v>0</v>
      </c>
      <c r="J42" s="21"/>
      <c r="K42" s="19">
        <f t="shared" si="1"/>
        <v>0</v>
      </c>
      <c r="L42" s="22"/>
      <c r="M42" s="18">
        <f t="shared" si="4"/>
        <v>0</v>
      </c>
      <c r="N42" s="29"/>
      <c r="O42" s="30"/>
      <c r="P42" s="25">
        <f t="shared" si="2"/>
        <v>0</v>
      </c>
      <c r="Q42" s="26"/>
    </row>
    <row r="43" spans="1:17">
      <c r="A43" s="17" t="s">
        <v>34</v>
      </c>
      <c r="B43" s="18">
        <v>5967.85</v>
      </c>
      <c r="C43" s="18">
        <v>6090</v>
      </c>
      <c r="D43" s="18">
        <v>6490</v>
      </c>
      <c r="E43" s="18" t="s">
        <v>110</v>
      </c>
      <c r="F43" s="28"/>
      <c r="G43" s="28"/>
      <c r="H43" s="19">
        <f t="shared" si="3"/>
        <v>0</v>
      </c>
      <c r="I43" s="20">
        <f t="shared" si="0"/>
        <v>0</v>
      </c>
      <c r="J43" s="21"/>
      <c r="K43" s="19">
        <f t="shared" si="1"/>
        <v>0</v>
      </c>
      <c r="L43" s="22"/>
      <c r="M43" s="18">
        <f t="shared" si="4"/>
        <v>0</v>
      </c>
      <c r="N43" s="29"/>
      <c r="O43" s="30"/>
      <c r="P43" s="25">
        <f t="shared" si="2"/>
        <v>0</v>
      </c>
      <c r="Q43" s="26"/>
    </row>
    <row r="44" spans="1:17">
      <c r="A44" s="17" t="s">
        <v>94</v>
      </c>
      <c r="B44" s="18">
        <v>14021.94</v>
      </c>
      <c r="C44" s="18">
        <v>14290</v>
      </c>
      <c r="D44" s="18">
        <v>14990</v>
      </c>
      <c r="E44" s="18" t="s">
        <v>112</v>
      </c>
      <c r="F44" s="28"/>
      <c r="G44" s="28"/>
      <c r="H44" s="19">
        <f t="shared" si="3"/>
        <v>0</v>
      </c>
      <c r="I44" s="20">
        <f t="shared" si="0"/>
        <v>0</v>
      </c>
      <c r="J44" s="21"/>
      <c r="K44" s="19">
        <f t="shared" si="1"/>
        <v>0</v>
      </c>
      <c r="L44" s="22"/>
      <c r="M44" s="18">
        <f t="shared" si="4"/>
        <v>0</v>
      </c>
      <c r="N44" s="29"/>
      <c r="O44" s="30"/>
      <c r="P44" s="25">
        <f t="shared" si="2"/>
        <v>0</v>
      </c>
      <c r="Q44" s="26"/>
    </row>
    <row r="45" spans="1:17">
      <c r="A45" s="17" t="s">
        <v>95</v>
      </c>
      <c r="B45" s="18">
        <v>24267.584999999999</v>
      </c>
      <c r="C45" s="18">
        <v>24740</v>
      </c>
      <c r="D45" s="18">
        <v>25990</v>
      </c>
      <c r="E45" s="18" t="s">
        <v>113</v>
      </c>
      <c r="F45" s="28"/>
      <c r="G45" s="28"/>
      <c r="H45" s="19">
        <f t="shared" si="3"/>
        <v>0</v>
      </c>
      <c r="I45" s="20">
        <f t="shared" si="0"/>
        <v>0</v>
      </c>
      <c r="J45" s="21"/>
      <c r="K45" s="19">
        <f t="shared" si="1"/>
        <v>0</v>
      </c>
      <c r="L45" s="22"/>
      <c r="M45" s="18">
        <f t="shared" si="4"/>
        <v>0</v>
      </c>
      <c r="N45" s="29"/>
      <c r="O45" s="30"/>
      <c r="P45" s="25">
        <f t="shared" si="2"/>
        <v>0</v>
      </c>
      <c r="Q45" s="26"/>
    </row>
    <row r="46" spans="1:17">
      <c r="A46" s="17" t="s">
        <v>59</v>
      </c>
      <c r="B46" s="18">
        <v>6419.2</v>
      </c>
      <c r="C46" s="18">
        <v>6550</v>
      </c>
      <c r="D46" s="18">
        <v>6990</v>
      </c>
      <c r="E46" s="18" t="s">
        <v>110</v>
      </c>
      <c r="F46" s="28"/>
      <c r="G46" s="28"/>
      <c r="H46" s="19">
        <f t="shared" si="3"/>
        <v>0</v>
      </c>
      <c r="I46" s="20">
        <f t="shared" si="0"/>
        <v>0</v>
      </c>
      <c r="J46" s="21"/>
      <c r="K46" s="19">
        <f t="shared" si="1"/>
        <v>0</v>
      </c>
      <c r="L46" s="22"/>
      <c r="M46" s="18">
        <f t="shared" si="4"/>
        <v>0</v>
      </c>
      <c r="N46" s="29"/>
      <c r="O46" s="30"/>
      <c r="P46" s="25">
        <f t="shared" si="2"/>
        <v>0</v>
      </c>
      <c r="Q46" s="26"/>
    </row>
    <row r="47" spans="1:17">
      <c r="A47" s="27" t="s">
        <v>48</v>
      </c>
      <c r="B47" s="18">
        <v>1009.018</v>
      </c>
      <c r="C47" s="18">
        <v>1030</v>
      </c>
      <c r="D47" s="18">
        <v>1120</v>
      </c>
      <c r="E47" s="18" t="s">
        <v>105</v>
      </c>
      <c r="F47" s="28"/>
      <c r="G47" s="28"/>
      <c r="H47" s="19">
        <f t="shared" si="3"/>
        <v>0</v>
      </c>
      <c r="I47" s="20">
        <f t="shared" si="0"/>
        <v>0</v>
      </c>
      <c r="J47" s="21"/>
      <c r="K47" s="19">
        <f t="shared" si="1"/>
        <v>0</v>
      </c>
      <c r="L47" s="22"/>
      <c r="M47" s="18">
        <f t="shared" si="4"/>
        <v>0</v>
      </c>
      <c r="N47" s="29"/>
      <c r="O47" s="30"/>
      <c r="P47" s="25">
        <f t="shared" si="2"/>
        <v>0</v>
      </c>
      <c r="Q47" s="26"/>
    </row>
    <row r="48" spans="1:17">
      <c r="A48" s="17" t="s">
        <v>36</v>
      </c>
      <c r="B48" s="18">
        <v>1146.4290000000001</v>
      </c>
      <c r="C48" s="18">
        <v>1170</v>
      </c>
      <c r="D48" s="18">
        <v>1250</v>
      </c>
      <c r="E48" s="18" t="s">
        <v>107</v>
      </c>
      <c r="F48" s="28"/>
      <c r="G48" s="28"/>
      <c r="H48" s="19">
        <f t="shared" si="3"/>
        <v>0</v>
      </c>
      <c r="I48" s="20">
        <f t="shared" si="0"/>
        <v>0</v>
      </c>
      <c r="J48" s="21"/>
      <c r="K48" s="19">
        <f t="shared" si="1"/>
        <v>0</v>
      </c>
      <c r="L48" s="22"/>
      <c r="M48" s="18">
        <f t="shared" si="4"/>
        <v>0</v>
      </c>
      <c r="N48" s="29"/>
      <c r="O48" s="30"/>
      <c r="P48" s="25">
        <f t="shared" si="2"/>
        <v>0</v>
      </c>
      <c r="Q48" s="26"/>
    </row>
    <row r="49" spans="1:17">
      <c r="A49" s="27" t="s">
        <v>58</v>
      </c>
      <c r="B49" s="18">
        <v>1028.075</v>
      </c>
      <c r="C49" s="18">
        <v>1050</v>
      </c>
      <c r="D49" s="18">
        <v>1140</v>
      </c>
      <c r="E49" s="18" t="s">
        <v>105</v>
      </c>
      <c r="F49" s="28"/>
      <c r="G49" s="28"/>
      <c r="H49" s="19">
        <f t="shared" si="3"/>
        <v>0</v>
      </c>
      <c r="I49" s="20">
        <f t="shared" si="0"/>
        <v>0</v>
      </c>
      <c r="J49" s="21"/>
      <c r="K49" s="19">
        <f t="shared" si="1"/>
        <v>0</v>
      </c>
      <c r="L49" s="22"/>
      <c r="M49" s="18">
        <f t="shared" si="4"/>
        <v>0</v>
      </c>
      <c r="N49" s="29"/>
      <c r="O49" s="30"/>
      <c r="P49" s="25">
        <f t="shared" si="2"/>
        <v>0</v>
      </c>
      <c r="Q49" s="26"/>
    </row>
    <row r="50" spans="1:17">
      <c r="A50" s="17" t="s">
        <v>69</v>
      </c>
      <c r="B50" s="18">
        <v>1215.636</v>
      </c>
      <c r="C50" s="18">
        <v>1240</v>
      </c>
      <c r="D50" s="18">
        <v>1325</v>
      </c>
      <c r="E50" s="18" t="s">
        <v>107</v>
      </c>
      <c r="F50" s="28"/>
      <c r="G50" s="28"/>
      <c r="H50" s="19">
        <f t="shared" si="3"/>
        <v>0</v>
      </c>
      <c r="I50" s="20">
        <f t="shared" si="0"/>
        <v>0</v>
      </c>
      <c r="J50" s="21"/>
      <c r="K50" s="19">
        <f t="shared" si="1"/>
        <v>0</v>
      </c>
      <c r="L50" s="22"/>
      <c r="M50" s="18">
        <f t="shared" si="4"/>
        <v>0</v>
      </c>
      <c r="N50" s="29"/>
      <c r="O50" s="30"/>
      <c r="P50" s="25">
        <f t="shared" si="2"/>
        <v>0</v>
      </c>
      <c r="Q50" s="26"/>
    </row>
    <row r="51" spans="1:17">
      <c r="A51" s="17" t="s">
        <v>61</v>
      </c>
      <c r="B51" s="18">
        <v>1077.222</v>
      </c>
      <c r="C51" s="18">
        <v>1100</v>
      </c>
      <c r="D51" s="18">
        <v>1190</v>
      </c>
      <c r="E51" s="18" t="s">
        <v>105</v>
      </c>
      <c r="F51" s="28"/>
      <c r="G51" s="28"/>
      <c r="H51" s="19">
        <f t="shared" si="3"/>
        <v>0</v>
      </c>
      <c r="I51" s="20">
        <f t="shared" si="0"/>
        <v>0</v>
      </c>
      <c r="J51" s="21"/>
      <c r="K51" s="19">
        <f t="shared" si="1"/>
        <v>0</v>
      </c>
      <c r="L51" s="22"/>
      <c r="M51" s="18">
        <f t="shared" si="4"/>
        <v>0</v>
      </c>
      <c r="N51" s="29"/>
      <c r="O51" s="30"/>
      <c r="P51" s="25">
        <f t="shared" si="2"/>
        <v>0</v>
      </c>
      <c r="Q51" s="26"/>
    </row>
    <row r="52" spans="1:17">
      <c r="A52" s="27" t="s">
        <v>49</v>
      </c>
      <c r="B52" s="18">
        <v>1215.636</v>
      </c>
      <c r="C52" s="18">
        <v>1240</v>
      </c>
      <c r="D52" s="18">
        <v>1330</v>
      </c>
      <c r="E52" s="18" t="s">
        <v>107</v>
      </c>
      <c r="F52" s="28"/>
      <c r="G52" s="28"/>
      <c r="H52" s="19">
        <f t="shared" si="3"/>
        <v>0</v>
      </c>
      <c r="I52" s="20">
        <f t="shared" si="0"/>
        <v>0</v>
      </c>
      <c r="J52" s="21"/>
      <c r="K52" s="19">
        <f t="shared" si="1"/>
        <v>0</v>
      </c>
      <c r="L52" s="22"/>
      <c r="M52" s="18">
        <f t="shared" si="4"/>
        <v>0</v>
      </c>
      <c r="N52" s="29"/>
      <c r="O52" s="30"/>
      <c r="P52" s="25">
        <f t="shared" si="2"/>
        <v>0</v>
      </c>
      <c r="Q52" s="26"/>
    </row>
    <row r="53" spans="1:17">
      <c r="A53" s="17" t="s">
        <v>56</v>
      </c>
      <c r="B53" s="18">
        <v>1253.75</v>
      </c>
      <c r="C53" s="18">
        <v>1280</v>
      </c>
      <c r="D53" s="18">
        <v>1390</v>
      </c>
      <c r="E53" s="18" t="s">
        <v>107</v>
      </c>
      <c r="F53" s="28"/>
      <c r="G53" s="28"/>
      <c r="H53" s="19">
        <f t="shared" si="3"/>
        <v>0</v>
      </c>
      <c r="I53" s="20">
        <f t="shared" si="0"/>
        <v>0</v>
      </c>
      <c r="J53" s="21"/>
      <c r="K53" s="19">
        <f t="shared" si="1"/>
        <v>0</v>
      </c>
      <c r="L53" s="22"/>
      <c r="M53" s="18">
        <f t="shared" si="4"/>
        <v>0</v>
      </c>
      <c r="N53" s="29"/>
      <c r="O53" s="30"/>
      <c r="P53" s="25">
        <f t="shared" si="2"/>
        <v>0</v>
      </c>
      <c r="Q53" s="26"/>
    </row>
    <row r="54" spans="1:17">
      <c r="A54" s="17" t="s">
        <v>70</v>
      </c>
      <c r="B54" s="18">
        <v>1735.19</v>
      </c>
      <c r="C54" s="18">
        <v>1770</v>
      </c>
      <c r="D54" s="18">
        <v>1890</v>
      </c>
      <c r="E54" s="18" t="s">
        <v>106</v>
      </c>
      <c r="F54" s="28"/>
      <c r="G54" s="28"/>
      <c r="H54" s="19">
        <f t="shared" si="3"/>
        <v>0</v>
      </c>
      <c r="I54" s="20">
        <f t="shared" si="0"/>
        <v>0</v>
      </c>
      <c r="J54" s="21"/>
      <c r="K54" s="19">
        <f t="shared" si="1"/>
        <v>0</v>
      </c>
      <c r="L54" s="22"/>
      <c r="M54" s="18">
        <f t="shared" si="4"/>
        <v>0</v>
      </c>
      <c r="N54" s="29"/>
      <c r="O54" s="30"/>
      <c r="P54" s="25">
        <f t="shared" si="2"/>
        <v>0</v>
      </c>
      <c r="Q54" s="26"/>
    </row>
    <row r="55" spans="1:17">
      <c r="A55" s="31" t="s">
        <v>67</v>
      </c>
      <c r="B55" s="18">
        <v>1322.9570000000001</v>
      </c>
      <c r="C55" s="18">
        <v>1350</v>
      </c>
      <c r="D55" s="18">
        <v>1450</v>
      </c>
      <c r="E55" s="18" t="s">
        <v>107</v>
      </c>
      <c r="F55" s="28"/>
      <c r="G55" s="28"/>
      <c r="H55" s="19">
        <f t="shared" si="3"/>
        <v>0</v>
      </c>
      <c r="I55" s="20">
        <f t="shared" si="0"/>
        <v>0</v>
      </c>
      <c r="J55" s="21"/>
      <c r="K55" s="19">
        <f t="shared" si="1"/>
        <v>0</v>
      </c>
      <c r="L55" s="22"/>
      <c r="M55" s="18">
        <f t="shared" si="4"/>
        <v>0</v>
      </c>
      <c r="N55" s="29"/>
      <c r="O55" s="30"/>
      <c r="P55" s="25">
        <f t="shared" si="2"/>
        <v>0</v>
      </c>
      <c r="Q55" s="26"/>
    </row>
    <row r="56" spans="1:17">
      <c r="A56" s="17" t="s">
        <v>96</v>
      </c>
      <c r="B56" s="18">
        <v>7341.96</v>
      </c>
      <c r="C56" s="18">
        <v>7490</v>
      </c>
      <c r="D56" s="18">
        <v>7990</v>
      </c>
      <c r="E56" s="18" t="s">
        <v>110</v>
      </c>
      <c r="F56" s="28"/>
      <c r="G56" s="28"/>
      <c r="H56" s="19">
        <f t="shared" si="3"/>
        <v>0</v>
      </c>
      <c r="I56" s="20">
        <f t="shared" si="0"/>
        <v>0</v>
      </c>
      <c r="J56" s="21"/>
      <c r="K56" s="19">
        <f t="shared" si="1"/>
        <v>0</v>
      </c>
      <c r="L56" s="22"/>
      <c r="M56" s="18">
        <f t="shared" si="4"/>
        <v>0</v>
      </c>
      <c r="N56" s="29"/>
      <c r="O56" s="30"/>
      <c r="P56" s="25">
        <f t="shared" si="2"/>
        <v>0</v>
      </c>
      <c r="Q56" s="26"/>
    </row>
    <row r="57" spans="1:17">
      <c r="A57" s="17" t="s">
        <v>46</v>
      </c>
      <c r="B57" s="18">
        <v>7351.99</v>
      </c>
      <c r="C57" s="18">
        <v>7500</v>
      </c>
      <c r="D57" s="18">
        <v>7990</v>
      </c>
      <c r="E57" s="18" t="s">
        <v>110</v>
      </c>
      <c r="F57" s="28"/>
      <c r="G57" s="28"/>
      <c r="H57" s="19">
        <f t="shared" si="3"/>
        <v>0</v>
      </c>
      <c r="I57" s="20">
        <f t="shared" si="0"/>
        <v>0</v>
      </c>
      <c r="J57" s="21"/>
      <c r="K57" s="19">
        <f t="shared" si="1"/>
        <v>0</v>
      </c>
      <c r="L57" s="22"/>
      <c r="M57" s="18">
        <f t="shared" si="4"/>
        <v>0</v>
      </c>
      <c r="N57" s="29"/>
      <c r="O57" s="30"/>
      <c r="P57" s="25">
        <f t="shared" si="2"/>
        <v>0</v>
      </c>
      <c r="Q57" s="26"/>
    </row>
    <row r="58" spans="1:17">
      <c r="A58" s="17" t="s">
        <v>73</v>
      </c>
      <c r="B58" s="18">
        <v>8224.6</v>
      </c>
      <c r="C58" s="18">
        <v>8390</v>
      </c>
      <c r="D58" s="18">
        <v>8990</v>
      </c>
      <c r="E58" s="18" t="s">
        <v>111</v>
      </c>
      <c r="F58" s="28"/>
      <c r="G58" s="28"/>
      <c r="H58" s="19">
        <f t="shared" si="3"/>
        <v>0</v>
      </c>
      <c r="I58" s="20">
        <f t="shared" si="0"/>
        <v>0</v>
      </c>
      <c r="J58" s="21"/>
      <c r="K58" s="19">
        <f t="shared" si="1"/>
        <v>0</v>
      </c>
      <c r="L58" s="22"/>
      <c r="M58" s="18">
        <f t="shared" si="4"/>
        <v>0</v>
      </c>
      <c r="N58" s="29"/>
      <c r="O58" s="30"/>
      <c r="P58" s="25">
        <f t="shared" si="2"/>
        <v>0</v>
      </c>
      <c r="Q58" s="26"/>
    </row>
    <row r="59" spans="1:17">
      <c r="A59" s="17" t="s">
        <v>74</v>
      </c>
      <c r="B59" s="18">
        <v>9618.77</v>
      </c>
      <c r="C59" s="18">
        <v>9810</v>
      </c>
      <c r="D59" s="18">
        <v>10490</v>
      </c>
      <c r="E59" s="18" t="s">
        <v>114</v>
      </c>
      <c r="F59" s="28"/>
      <c r="G59" s="28"/>
      <c r="H59" s="19">
        <f t="shared" si="3"/>
        <v>0</v>
      </c>
      <c r="I59" s="20">
        <f t="shared" si="0"/>
        <v>0</v>
      </c>
      <c r="J59" s="21"/>
      <c r="K59" s="19">
        <f t="shared" si="1"/>
        <v>0</v>
      </c>
      <c r="L59" s="22"/>
      <c r="M59" s="18">
        <f t="shared" si="4"/>
        <v>0</v>
      </c>
      <c r="N59" s="29"/>
      <c r="O59" s="30"/>
      <c r="P59" s="25">
        <f t="shared" si="2"/>
        <v>0</v>
      </c>
      <c r="Q59" s="26"/>
    </row>
    <row r="60" spans="1:17">
      <c r="A60" s="27" t="s">
        <v>97</v>
      </c>
      <c r="B60" s="18">
        <v>2733.1750000000002</v>
      </c>
      <c r="C60" s="18">
        <v>2790</v>
      </c>
      <c r="D60" s="18">
        <v>2990</v>
      </c>
      <c r="E60" s="18" t="s">
        <v>108</v>
      </c>
      <c r="F60" s="28"/>
      <c r="G60" s="28"/>
      <c r="H60" s="19">
        <f t="shared" si="3"/>
        <v>0</v>
      </c>
      <c r="I60" s="20">
        <f t="shared" si="0"/>
        <v>0</v>
      </c>
      <c r="J60" s="21"/>
      <c r="K60" s="19">
        <f t="shared" si="1"/>
        <v>0</v>
      </c>
      <c r="L60" s="22"/>
      <c r="M60" s="18">
        <f t="shared" si="4"/>
        <v>0</v>
      </c>
      <c r="N60" s="29"/>
      <c r="O60" s="30"/>
      <c r="P60" s="25">
        <f t="shared" si="2"/>
        <v>0</v>
      </c>
      <c r="Q60" s="26"/>
    </row>
    <row r="61" spans="1:17">
      <c r="A61" s="17" t="s">
        <v>33</v>
      </c>
      <c r="B61" s="18">
        <v>1920.7449999999999</v>
      </c>
      <c r="C61" s="18">
        <v>1960</v>
      </c>
      <c r="D61" s="18">
        <v>2090</v>
      </c>
      <c r="E61" s="18" t="s">
        <v>115</v>
      </c>
      <c r="F61" s="28"/>
      <c r="G61" s="28"/>
      <c r="H61" s="19">
        <f t="shared" si="3"/>
        <v>0</v>
      </c>
      <c r="I61" s="20">
        <f t="shared" si="0"/>
        <v>0</v>
      </c>
      <c r="J61" s="21"/>
      <c r="K61" s="19">
        <f t="shared" si="1"/>
        <v>0</v>
      </c>
      <c r="L61" s="22"/>
      <c r="M61" s="18">
        <f t="shared" si="4"/>
        <v>0</v>
      </c>
      <c r="N61" s="29"/>
      <c r="O61" s="30"/>
      <c r="P61" s="25">
        <f t="shared" si="2"/>
        <v>0</v>
      </c>
      <c r="Q61" s="26"/>
    </row>
    <row r="62" spans="1:17">
      <c r="A62" s="17" t="s">
        <v>17</v>
      </c>
      <c r="B62" s="18">
        <v>2326.96</v>
      </c>
      <c r="C62" s="18">
        <v>2375</v>
      </c>
      <c r="D62" s="18">
        <v>2550</v>
      </c>
      <c r="E62" s="18" t="s">
        <v>115</v>
      </c>
      <c r="F62" s="28"/>
      <c r="G62" s="28"/>
      <c r="H62" s="19">
        <f t="shared" si="3"/>
        <v>0</v>
      </c>
      <c r="I62" s="20">
        <f t="shared" si="0"/>
        <v>0</v>
      </c>
      <c r="J62" s="21"/>
      <c r="K62" s="19">
        <f t="shared" si="1"/>
        <v>0</v>
      </c>
      <c r="L62" s="22"/>
      <c r="M62" s="18">
        <f t="shared" si="4"/>
        <v>0</v>
      </c>
      <c r="N62" s="29"/>
      <c r="O62" s="30"/>
      <c r="P62" s="25">
        <f t="shared" si="2"/>
        <v>0</v>
      </c>
      <c r="Q62" s="26"/>
    </row>
    <row r="63" spans="1:17">
      <c r="A63" s="17" t="s">
        <v>14</v>
      </c>
      <c r="B63" s="18">
        <v>2301.8850000000002</v>
      </c>
      <c r="C63" s="18">
        <v>2340</v>
      </c>
      <c r="D63" s="18">
        <v>2490</v>
      </c>
      <c r="E63" s="18" t="s">
        <v>115</v>
      </c>
      <c r="F63" s="28"/>
      <c r="G63" s="28"/>
      <c r="H63" s="19">
        <f t="shared" si="3"/>
        <v>0</v>
      </c>
      <c r="I63" s="20">
        <f t="shared" si="0"/>
        <v>0</v>
      </c>
      <c r="J63" s="21"/>
      <c r="K63" s="19">
        <f t="shared" si="1"/>
        <v>0</v>
      </c>
      <c r="L63" s="22"/>
      <c r="M63" s="18">
        <f t="shared" si="4"/>
        <v>0</v>
      </c>
      <c r="N63" s="29"/>
      <c r="O63" s="30"/>
      <c r="P63" s="25">
        <f t="shared" si="2"/>
        <v>0</v>
      </c>
      <c r="Q63" s="26"/>
    </row>
    <row r="64" spans="1:17">
      <c r="A64" s="17" t="s">
        <v>66</v>
      </c>
      <c r="B64" s="18">
        <v>1234.693</v>
      </c>
      <c r="C64" s="18">
        <v>1260</v>
      </c>
      <c r="D64" s="18">
        <v>1350</v>
      </c>
      <c r="E64" s="18" t="s">
        <v>107</v>
      </c>
      <c r="F64" s="28"/>
      <c r="G64" s="28"/>
      <c r="H64" s="19">
        <f t="shared" si="3"/>
        <v>0</v>
      </c>
      <c r="I64" s="20">
        <f t="shared" si="0"/>
        <v>0</v>
      </c>
      <c r="J64" s="21"/>
      <c r="K64" s="19">
        <f t="shared" si="1"/>
        <v>0</v>
      </c>
      <c r="L64" s="22"/>
      <c r="M64" s="18">
        <f t="shared" si="4"/>
        <v>0</v>
      </c>
      <c r="N64" s="29"/>
      <c r="O64" s="30"/>
      <c r="P64" s="25">
        <f t="shared" si="2"/>
        <v>0</v>
      </c>
      <c r="Q64" s="26"/>
    </row>
    <row r="65" spans="1:17">
      <c r="A65" s="27" t="s">
        <v>98</v>
      </c>
      <c r="B65" s="18">
        <v>5476.38</v>
      </c>
      <c r="C65" s="18">
        <v>5590</v>
      </c>
      <c r="D65" s="18">
        <v>0</v>
      </c>
      <c r="E65" s="18">
        <v>0</v>
      </c>
      <c r="F65" s="28"/>
      <c r="G65" s="28"/>
      <c r="H65" s="19">
        <f t="shared" si="3"/>
        <v>0</v>
      </c>
      <c r="I65" s="20">
        <f t="shared" si="0"/>
        <v>0</v>
      </c>
      <c r="J65" s="21"/>
      <c r="K65" s="19">
        <f t="shared" si="1"/>
        <v>0</v>
      </c>
      <c r="L65" s="22"/>
      <c r="M65" s="18">
        <f t="shared" si="4"/>
        <v>0</v>
      </c>
      <c r="N65" s="29"/>
      <c r="O65" s="30"/>
      <c r="P65" s="25">
        <f t="shared" si="2"/>
        <v>0</v>
      </c>
      <c r="Q65" s="26"/>
    </row>
    <row r="66" spans="1:17">
      <c r="A66" s="27" t="s">
        <v>99</v>
      </c>
      <c r="B66" s="18">
        <v>7682.98</v>
      </c>
      <c r="C66" s="18">
        <v>7840</v>
      </c>
      <c r="D66" s="18">
        <v>0</v>
      </c>
      <c r="E66" s="18">
        <v>0</v>
      </c>
      <c r="F66" s="28"/>
      <c r="G66" s="28"/>
      <c r="H66" s="19">
        <f t="shared" si="3"/>
        <v>0</v>
      </c>
      <c r="I66" s="20">
        <f t="shared" si="0"/>
        <v>0</v>
      </c>
      <c r="J66" s="21"/>
      <c r="K66" s="19">
        <f t="shared" si="1"/>
        <v>0</v>
      </c>
      <c r="L66" s="22"/>
      <c r="M66" s="18">
        <f t="shared" si="4"/>
        <v>0</v>
      </c>
      <c r="N66" s="29"/>
      <c r="O66" s="30"/>
      <c r="P66" s="25">
        <f t="shared" si="2"/>
        <v>0</v>
      </c>
      <c r="Q66" s="26"/>
    </row>
    <row r="67" spans="1:17">
      <c r="A67" s="17" t="s">
        <v>13</v>
      </c>
      <c r="B67" s="18">
        <v>1814.4269999999999</v>
      </c>
      <c r="C67" s="18">
        <v>1850</v>
      </c>
      <c r="D67" s="18">
        <v>1990</v>
      </c>
      <c r="E67" s="18" t="s">
        <v>106</v>
      </c>
      <c r="F67" s="28"/>
      <c r="G67" s="28"/>
      <c r="H67" s="19">
        <f t="shared" si="3"/>
        <v>0</v>
      </c>
      <c r="I67" s="20">
        <f t="shared" si="0"/>
        <v>0</v>
      </c>
      <c r="J67" s="21"/>
      <c r="K67" s="19">
        <f t="shared" si="1"/>
        <v>0</v>
      </c>
      <c r="L67" s="22"/>
      <c r="M67" s="18">
        <f t="shared" si="4"/>
        <v>0</v>
      </c>
      <c r="N67" s="29"/>
      <c r="O67" s="30"/>
      <c r="P67" s="25">
        <f t="shared" si="2"/>
        <v>0</v>
      </c>
      <c r="Q67" s="26"/>
    </row>
    <row r="68" spans="1:17">
      <c r="A68" s="17" t="s">
        <v>12</v>
      </c>
      <c r="B68" s="18">
        <v>1782.3309999999999</v>
      </c>
      <c r="C68" s="18">
        <v>1820</v>
      </c>
      <c r="D68" s="18">
        <v>1990</v>
      </c>
      <c r="E68" s="18" t="s">
        <v>106</v>
      </c>
      <c r="F68" s="28"/>
      <c r="G68" s="28"/>
      <c r="H68" s="19">
        <f t="shared" si="3"/>
        <v>0</v>
      </c>
      <c r="I68" s="20">
        <f t="shared" si="0"/>
        <v>0</v>
      </c>
      <c r="J68" s="21"/>
      <c r="K68" s="19">
        <f t="shared" si="1"/>
        <v>0</v>
      </c>
      <c r="L68" s="22"/>
      <c r="M68" s="18">
        <f t="shared" si="4"/>
        <v>0</v>
      </c>
      <c r="N68" s="29"/>
      <c r="O68" s="30"/>
      <c r="P68" s="25">
        <f t="shared" si="2"/>
        <v>0</v>
      </c>
      <c r="Q68" s="26"/>
    </row>
    <row r="69" spans="1:17">
      <c r="A69" s="17" t="s">
        <v>100</v>
      </c>
      <c r="B69" s="18">
        <v>5516.5</v>
      </c>
      <c r="C69" s="18">
        <v>5630</v>
      </c>
      <c r="D69" s="18">
        <v>0</v>
      </c>
      <c r="E69" s="18">
        <v>0</v>
      </c>
      <c r="F69" s="28"/>
      <c r="G69" s="28"/>
      <c r="H69" s="19">
        <f t="shared" si="3"/>
        <v>0</v>
      </c>
      <c r="I69" s="20">
        <f t="shared" si="0"/>
        <v>0</v>
      </c>
      <c r="J69" s="21"/>
      <c r="K69" s="19">
        <f t="shared" si="1"/>
        <v>0</v>
      </c>
      <c r="L69" s="22"/>
      <c r="M69" s="18">
        <f t="shared" si="4"/>
        <v>0</v>
      </c>
      <c r="N69" s="29"/>
      <c r="O69" s="30"/>
      <c r="P69" s="25">
        <f t="shared" si="2"/>
        <v>0</v>
      </c>
      <c r="Q69" s="26"/>
    </row>
    <row r="70" spans="1:17">
      <c r="A70" s="17" t="s">
        <v>43</v>
      </c>
      <c r="B70" s="18">
        <v>1382.134</v>
      </c>
      <c r="C70" s="18">
        <v>1410</v>
      </c>
      <c r="D70" s="18">
        <v>1500</v>
      </c>
      <c r="E70" s="18" t="s">
        <v>106</v>
      </c>
      <c r="F70" s="28"/>
      <c r="G70" s="28"/>
      <c r="H70" s="19">
        <f t="shared" si="3"/>
        <v>0</v>
      </c>
      <c r="I70" s="20">
        <f t="shared" si="0"/>
        <v>0</v>
      </c>
      <c r="J70" s="21"/>
      <c r="K70" s="19">
        <f t="shared" si="1"/>
        <v>0</v>
      </c>
      <c r="L70" s="22"/>
      <c r="M70" s="18">
        <f t="shared" si="4"/>
        <v>0</v>
      </c>
      <c r="N70" s="29"/>
      <c r="O70" s="30"/>
      <c r="P70" s="25">
        <f t="shared" si="2"/>
        <v>0</v>
      </c>
      <c r="Q70" s="26"/>
    </row>
    <row r="71" spans="1:17">
      <c r="A71" s="27" t="s">
        <v>55</v>
      </c>
      <c r="B71" s="18">
        <v>5020.0150000000003</v>
      </c>
      <c r="C71" s="18">
        <v>5120</v>
      </c>
      <c r="D71" s="18">
        <v>5490</v>
      </c>
      <c r="E71" s="18" t="s">
        <v>116</v>
      </c>
      <c r="F71" s="28"/>
      <c r="G71" s="28"/>
      <c r="H71" s="19">
        <f t="shared" si="3"/>
        <v>0</v>
      </c>
      <c r="I71" s="20">
        <f t="shared" ref="I71:I87" si="5">H71*B71</f>
        <v>0</v>
      </c>
      <c r="J71" s="21"/>
      <c r="K71" s="19">
        <f t="shared" ref="K71:K87" si="6">J71*C71</f>
        <v>0</v>
      </c>
      <c r="L71" s="22"/>
      <c r="M71" s="18">
        <f t="shared" si="4"/>
        <v>0</v>
      </c>
      <c r="N71" s="29"/>
      <c r="O71" s="30"/>
      <c r="P71" s="25">
        <f t="shared" ref="P71:P87" si="7">O71*B71</f>
        <v>0</v>
      </c>
      <c r="Q71" s="26"/>
    </row>
    <row r="72" spans="1:17">
      <c r="A72" s="17" t="s">
        <v>35</v>
      </c>
      <c r="B72" s="18">
        <v>3365.0650000000001</v>
      </c>
      <c r="C72" s="18">
        <v>3440</v>
      </c>
      <c r="D72" s="18">
        <v>3690</v>
      </c>
      <c r="E72" s="18" t="s">
        <v>109</v>
      </c>
      <c r="F72" s="28"/>
      <c r="G72" s="28"/>
      <c r="H72" s="19">
        <f t="shared" ref="H72:H87" si="8">F72-G72</f>
        <v>0</v>
      </c>
      <c r="I72" s="20">
        <f t="shared" si="5"/>
        <v>0</v>
      </c>
      <c r="J72" s="21"/>
      <c r="K72" s="19">
        <f t="shared" si="6"/>
        <v>0</v>
      </c>
      <c r="L72" s="22"/>
      <c r="M72" s="18">
        <f t="shared" ref="M72:M88" si="9">(J72/5)*7-H72</f>
        <v>0</v>
      </c>
      <c r="N72" s="29"/>
      <c r="O72" s="30"/>
      <c r="P72" s="25">
        <f t="shared" si="7"/>
        <v>0</v>
      </c>
      <c r="Q72" s="26"/>
    </row>
    <row r="73" spans="1:17">
      <c r="A73" s="17" t="s">
        <v>10</v>
      </c>
      <c r="B73" s="18">
        <v>3676.998</v>
      </c>
      <c r="C73" s="18">
        <v>3750</v>
      </c>
      <c r="D73" s="18">
        <v>3990</v>
      </c>
      <c r="E73" s="18" t="s">
        <v>109</v>
      </c>
      <c r="F73" s="28"/>
      <c r="G73" s="28"/>
      <c r="H73" s="19">
        <f t="shared" si="8"/>
        <v>0</v>
      </c>
      <c r="I73" s="20">
        <f t="shared" si="5"/>
        <v>0</v>
      </c>
      <c r="J73" s="21"/>
      <c r="K73" s="19">
        <f t="shared" si="6"/>
        <v>0</v>
      </c>
      <c r="L73" s="22"/>
      <c r="M73" s="18">
        <f t="shared" si="9"/>
        <v>0</v>
      </c>
      <c r="N73" s="29"/>
      <c r="O73" s="30"/>
      <c r="P73" s="25">
        <f t="shared" si="7"/>
        <v>0</v>
      </c>
      <c r="Q73" s="26"/>
    </row>
    <row r="74" spans="1:17">
      <c r="A74" s="31" t="s">
        <v>65</v>
      </c>
      <c r="B74" s="18">
        <v>3380.11</v>
      </c>
      <c r="C74" s="18">
        <v>3450</v>
      </c>
      <c r="D74" s="18">
        <v>3690</v>
      </c>
      <c r="E74" s="18" t="s">
        <v>109</v>
      </c>
      <c r="F74" s="28"/>
      <c r="G74" s="28"/>
      <c r="H74" s="19">
        <f t="shared" si="8"/>
        <v>0</v>
      </c>
      <c r="I74" s="20">
        <f t="shared" si="5"/>
        <v>0</v>
      </c>
      <c r="J74" s="21"/>
      <c r="K74" s="19">
        <f t="shared" si="6"/>
        <v>0</v>
      </c>
      <c r="L74" s="22"/>
      <c r="M74" s="18">
        <f t="shared" si="9"/>
        <v>0</v>
      </c>
      <c r="N74" s="29"/>
      <c r="O74" s="30"/>
      <c r="P74" s="25">
        <f t="shared" si="7"/>
        <v>0</v>
      </c>
      <c r="Q74" s="26"/>
    </row>
    <row r="75" spans="1:17">
      <c r="A75" s="17" t="s">
        <v>24</v>
      </c>
      <c r="B75" s="18">
        <v>4502.4669999999996</v>
      </c>
      <c r="C75" s="18">
        <v>4595</v>
      </c>
      <c r="D75" s="18">
        <v>4890</v>
      </c>
      <c r="E75" s="18" t="s">
        <v>116</v>
      </c>
      <c r="F75" s="28"/>
      <c r="G75" s="28"/>
      <c r="H75" s="19">
        <f t="shared" si="8"/>
        <v>0</v>
      </c>
      <c r="I75" s="20">
        <f t="shared" si="5"/>
        <v>0</v>
      </c>
      <c r="J75" s="21"/>
      <c r="K75" s="19">
        <f t="shared" si="6"/>
        <v>0</v>
      </c>
      <c r="L75" s="22"/>
      <c r="M75" s="18">
        <f t="shared" si="9"/>
        <v>0</v>
      </c>
      <c r="N75" s="29"/>
      <c r="O75" s="30"/>
      <c r="P75" s="25">
        <f t="shared" si="7"/>
        <v>0</v>
      </c>
      <c r="Q75" s="26"/>
    </row>
    <row r="76" spans="1:17">
      <c r="A76" s="17" t="s">
        <v>62</v>
      </c>
      <c r="B76" s="18">
        <v>3655.9349999999999</v>
      </c>
      <c r="C76" s="18">
        <v>3730</v>
      </c>
      <c r="D76" s="18">
        <v>3990</v>
      </c>
      <c r="E76" s="18" t="s">
        <v>109</v>
      </c>
      <c r="F76" s="28"/>
      <c r="G76" s="28"/>
      <c r="H76" s="19">
        <f t="shared" si="8"/>
        <v>0</v>
      </c>
      <c r="I76" s="20">
        <f t="shared" si="5"/>
        <v>0</v>
      </c>
      <c r="J76" s="21"/>
      <c r="K76" s="19">
        <f t="shared" si="6"/>
        <v>0</v>
      </c>
      <c r="L76" s="22"/>
      <c r="M76" s="18">
        <f t="shared" si="9"/>
        <v>0</v>
      </c>
      <c r="N76" s="29"/>
      <c r="O76" s="30"/>
      <c r="P76" s="25">
        <f t="shared" si="7"/>
        <v>0</v>
      </c>
      <c r="Q76" s="26"/>
    </row>
    <row r="77" spans="1:17">
      <c r="A77" s="17" t="s">
        <v>44</v>
      </c>
      <c r="B77" s="18">
        <v>4212.6000000000004</v>
      </c>
      <c r="C77" s="18">
        <v>4300</v>
      </c>
      <c r="D77" s="18">
        <v>4590</v>
      </c>
      <c r="E77" s="18" t="s">
        <v>116</v>
      </c>
      <c r="F77" s="28"/>
      <c r="G77" s="28"/>
      <c r="H77" s="19">
        <f t="shared" si="8"/>
        <v>0</v>
      </c>
      <c r="I77" s="20">
        <f t="shared" si="5"/>
        <v>0</v>
      </c>
      <c r="J77" s="21"/>
      <c r="K77" s="19">
        <f t="shared" si="6"/>
        <v>0</v>
      </c>
      <c r="L77" s="22"/>
      <c r="M77" s="18">
        <f t="shared" si="9"/>
        <v>0</v>
      </c>
      <c r="N77" s="29"/>
      <c r="O77" s="30"/>
      <c r="P77" s="25">
        <f t="shared" si="7"/>
        <v>0</v>
      </c>
      <c r="Q77" s="26"/>
    </row>
    <row r="78" spans="1:17">
      <c r="A78" s="17" t="s">
        <v>27</v>
      </c>
      <c r="B78" s="18">
        <v>5518.5060000000003</v>
      </c>
      <c r="C78" s="18">
        <v>5630</v>
      </c>
      <c r="D78" s="18">
        <v>5990</v>
      </c>
      <c r="E78" s="18" t="s">
        <v>116</v>
      </c>
      <c r="F78" s="28"/>
      <c r="G78" s="28"/>
      <c r="H78" s="19">
        <f t="shared" si="8"/>
        <v>0</v>
      </c>
      <c r="I78" s="20">
        <f t="shared" si="5"/>
        <v>0</v>
      </c>
      <c r="J78" s="21"/>
      <c r="K78" s="19">
        <f t="shared" si="6"/>
        <v>0</v>
      </c>
      <c r="L78" s="22"/>
      <c r="M78" s="18">
        <f t="shared" si="9"/>
        <v>0</v>
      </c>
      <c r="N78" s="29"/>
      <c r="O78" s="30"/>
      <c r="P78" s="25">
        <f t="shared" si="7"/>
        <v>0</v>
      </c>
      <c r="Q78" s="26"/>
    </row>
    <row r="79" spans="1:17">
      <c r="A79" s="27" t="s">
        <v>54</v>
      </c>
      <c r="B79" s="18">
        <v>4578.6949999999997</v>
      </c>
      <c r="C79" s="18">
        <v>4670</v>
      </c>
      <c r="D79" s="18">
        <v>4990</v>
      </c>
      <c r="E79" s="18" t="s">
        <v>116</v>
      </c>
      <c r="F79" s="28"/>
      <c r="G79" s="28"/>
      <c r="H79" s="19">
        <f t="shared" si="8"/>
        <v>0</v>
      </c>
      <c r="I79" s="20">
        <f t="shared" si="5"/>
        <v>0</v>
      </c>
      <c r="J79" s="21"/>
      <c r="K79" s="19">
        <f t="shared" si="6"/>
        <v>0</v>
      </c>
      <c r="L79" s="22"/>
      <c r="M79" s="18">
        <f t="shared" si="9"/>
        <v>0</v>
      </c>
      <c r="N79" s="29"/>
      <c r="O79" s="30"/>
      <c r="P79" s="25">
        <f t="shared" si="7"/>
        <v>0</v>
      </c>
      <c r="Q79" s="26"/>
    </row>
    <row r="80" spans="1:17">
      <c r="A80" s="17" t="s">
        <v>15</v>
      </c>
      <c r="B80" s="18">
        <v>5806.3670000000002</v>
      </c>
      <c r="C80" s="18">
        <v>5920</v>
      </c>
      <c r="D80" s="18">
        <v>6290</v>
      </c>
      <c r="E80" s="18" t="s">
        <v>110</v>
      </c>
      <c r="F80" s="28"/>
      <c r="G80" s="28"/>
      <c r="H80" s="19">
        <f t="shared" si="8"/>
        <v>0</v>
      </c>
      <c r="I80" s="20">
        <f t="shared" si="5"/>
        <v>0</v>
      </c>
      <c r="J80" s="21"/>
      <c r="K80" s="19">
        <f t="shared" si="6"/>
        <v>0</v>
      </c>
      <c r="L80" s="22"/>
      <c r="M80" s="18">
        <f t="shared" si="9"/>
        <v>0</v>
      </c>
      <c r="N80" s="29"/>
      <c r="O80" s="30"/>
      <c r="P80" s="25">
        <f t="shared" si="7"/>
        <v>0</v>
      </c>
      <c r="Q80" s="26"/>
    </row>
    <row r="81" spans="1:17">
      <c r="A81" s="17" t="s">
        <v>42</v>
      </c>
      <c r="B81" s="18">
        <v>5486.41</v>
      </c>
      <c r="C81" s="18">
        <v>5600</v>
      </c>
      <c r="D81" s="18">
        <v>5990</v>
      </c>
      <c r="E81" s="18" t="s">
        <v>116</v>
      </c>
      <c r="F81" s="28"/>
      <c r="G81" s="28"/>
      <c r="H81" s="19">
        <f t="shared" si="8"/>
        <v>0</v>
      </c>
      <c r="I81" s="20">
        <f t="shared" si="5"/>
        <v>0</v>
      </c>
      <c r="J81" s="21"/>
      <c r="K81" s="19">
        <f t="shared" si="6"/>
        <v>0</v>
      </c>
      <c r="L81" s="22"/>
      <c r="M81" s="18">
        <f t="shared" si="9"/>
        <v>0</v>
      </c>
      <c r="N81" s="29"/>
      <c r="O81" s="30"/>
      <c r="P81" s="25">
        <f t="shared" si="7"/>
        <v>0</v>
      </c>
      <c r="Q81" s="26"/>
    </row>
    <row r="82" spans="1:17">
      <c r="A82" s="17" t="s">
        <v>19</v>
      </c>
      <c r="B82" s="18">
        <v>6618.7969999999996</v>
      </c>
      <c r="C82" s="18">
        <v>6750</v>
      </c>
      <c r="D82" s="18">
        <v>7190</v>
      </c>
      <c r="E82" s="18" t="s">
        <v>110</v>
      </c>
      <c r="F82" s="28"/>
      <c r="G82" s="28"/>
      <c r="H82" s="19">
        <f t="shared" si="8"/>
        <v>0</v>
      </c>
      <c r="I82" s="20">
        <f t="shared" si="5"/>
        <v>0</v>
      </c>
      <c r="J82" s="21"/>
      <c r="K82" s="19">
        <f t="shared" si="6"/>
        <v>0</v>
      </c>
      <c r="L82" s="22"/>
      <c r="M82" s="18">
        <f t="shared" si="9"/>
        <v>0</v>
      </c>
      <c r="N82" s="29"/>
      <c r="O82" s="30"/>
      <c r="P82" s="25">
        <f t="shared" si="7"/>
        <v>0</v>
      </c>
      <c r="Q82" s="26"/>
    </row>
    <row r="83" spans="1:17">
      <c r="A83" s="17" t="s">
        <v>75</v>
      </c>
      <c r="B83" s="18">
        <v>10596.695</v>
      </c>
      <c r="C83" s="18">
        <v>10810</v>
      </c>
      <c r="D83" s="18">
        <v>11490</v>
      </c>
      <c r="E83" s="18" t="s">
        <v>114</v>
      </c>
      <c r="F83" s="28"/>
      <c r="G83" s="28"/>
      <c r="H83" s="19">
        <f t="shared" si="8"/>
        <v>0</v>
      </c>
      <c r="I83" s="20">
        <f t="shared" si="5"/>
        <v>0</v>
      </c>
      <c r="J83" s="21"/>
      <c r="K83" s="19">
        <f t="shared" si="6"/>
        <v>0</v>
      </c>
      <c r="L83" s="22"/>
      <c r="M83" s="18">
        <f t="shared" si="9"/>
        <v>0</v>
      </c>
      <c r="N83" s="29"/>
      <c r="O83" s="30"/>
      <c r="P83" s="25">
        <f t="shared" si="7"/>
        <v>0</v>
      </c>
      <c r="Q83" s="26"/>
    </row>
    <row r="84" spans="1:17" ht="15.75" customHeight="1">
      <c r="A84" s="17" t="s">
        <v>20</v>
      </c>
      <c r="B84" s="18">
        <v>11103.21</v>
      </c>
      <c r="C84" s="18">
        <v>11320</v>
      </c>
      <c r="D84" s="18">
        <v>11890</v>
      </c>
      <c r="E84" s="18" t="s">
        <v>114</v>
      </c>
      <c r="F84" s="28"/>
      <c r="G84" s="28"/>
      <c r="H84" s="19">
        <f t="shared" si="8"/>
        <v>0</v>
      </c>
      <c r="I84" s="20">
        <f t="shared" si="5"/>
        <v>0</v>
      </c>
      <c r="J84" s="21"/>
      <c r="K84" s="19">
        <f t="shared" si="6"/>
        <v>0</v>
      </c>
      <c r="L84" s="22"/>
      <c r="M84" s="18">
        <f t="shared" si="9"/>
        <v>0</v>
      </c>
      <c r="N84" s="29"/>
      <c r="O84" s="30"/>
      <c r="P84" s="25">
        <f t="shared" si="7"/>
        <v>0</v>
      </c>
      <c r="Q84" s="26"/>
    </row>
    <row r="85" spans="1:17">
      <c r="A85" s="17" t="s">
        <v>101</v>
      </c>
      <c r="B85" s="18">
        <v>10576.635</v>
      </c>
      <c r="C85" s="18">
        <v>10790</v>
      </c>
      <c r="D85" s="18">
        <v>11490</v>
      </c>
      <c r="E85" s="18" t="s">
        <v>114</v>
      </c>
      <c r="F85" s="28"/>
      <c r="G85" s="28"/>
      <c r="H85" s="19">
        <f t="shared" si="8"/>
        <v>0</v>
      </c>
      <c r="I85" s="20">
        <f t="shared" si="5"/>
        <v>0</v>
      </c>
      <c r="J85" s="21"/>
      <c r="K85" s="19">
        <f t="shared" si="6"/>
        <v>0</v>
      </c>
      <c r="L85" s="22"/>
      <c r="M85" s="18">
        <f t="shared" si="9"/>
        <v>0</v>
      </c>
      <c r="N85" s="29"/>
      <c r="O85" s="30"/>
      <c r="P85" s="25">
        <f t="shared" si="7"/>
        <v>0</v>
      </c>
      <c r="Q85" s="26"/>
    </row>
    <row r="86" spans="1:17">
      <c r="A86" s="17" t="s">
        <v>102</v>
      </c>
      <c r="B86" s="18">
        <v>11459.275</v>
      </c>
      <c r="C86" s="18">
        <v>11690</v>
      </c>
      <c r="D86" s="18">
        <v>12490</v>
      </c>
      <c r="E86" s="18" t="s">
        <v>114</v>
      </c>
      <c r="F86" s="28"/>
      <c r="G86" s="28"/>
      <c r="H86" s="19">
        <f t="shared" si="8"/>
        <v>0</v>
      </c>
      <c r="I86" s="20">
        <f t="shared" si="5"/>
        <v>0</v>
      </c>
      <c r="J86" s="21"/>
      <c r="K86" s="19">
        <f t="shared" si="6"/>
        <v>0</v>
      </c>
      <c r="L86" s="22"/>
      <c r="M86" s="18">
        <f t="shared" si="9"/>
        <v>0</v>
      </c>
      <c r="N86" s="29"/>
      <c r="O86" s="30"/>
      <c r="P86" s="25">
        <f t="shared" si="7"/>
        <v>0</v>
      </c>
      <c r="Q86" s="26"/>
    </row>
    <row r="87" spans="1:17">
      <c r="A87" s="17" t="s">
        <v>103</v>
      </c>
      <c r="B87" s="18">
        <v>11188.465</v>
      </c>
      <c r="C87" s="18">
        <v>11410</v>
      </c>
      <c r="D87" s="18">
        <v>11990</v>
      </c>
      <c r="E87" s="18" t="s">
        <v>114</v>
      </c>
      <c r="F87" s="28"/>
      <c r="G87" s="28"/>
      <c r="H87" s="19">
        <f t="shared" si="8"/>
        <v>0</v>
      </c>
      <c r="I87" s="20">
        <f t="shared" si="5"/>
        <v>0</v>
      </c>
      <c r="J87" s="21"/>
      <c r="K87" s="19">
        <f t="shared" si="6"/>
        <v>0</v>
      </c>
      <c r="L87" s="22"/>
      <c r="M87" s="18">
        <f t="shared" si="9"/>
        <v>0</v>
      </c>
      <c r="N87" s="29"/>
      <c r="O87" s="30"/>
      <c r="P87" s="25">
        <f t="shared" si="7"/>
        <v>0</v>
      </c>
      <c r="Q87" s="26"/>
    </row>
    <row r="88" spans="1:17" ht="21">
      <c r="A88" s="26"/>
      <c r="B88" s="26"/>
      <c r="C88" s="32"/>
      <c r="D88" s="18"/>
      <c r="E88" s="18"/>
      <c r="F88" s="32">
        <f t="shared" ref="F88:P88" si="10">SUM(F7:F87)</f>
        <v>196</v>
      </c>
      <c r="G88" s="32">
        <f t="shared" si="10"/>
        <v>5</v>
      </c>
      <c r="H88" s="32">
        <f t="shared" si="10"/>
        <v>191</v>
      </c>
      <c r="I88" s="33">
        <f t="shared" si="10"/>
        <v>175257.19899999999</v>
      </c>
      <c r="J88" s="34">
        <f t="shared" si="10"/>
        <v>525</v>
      </c>
      <c r="K88" s="32">
        <f t="shared" si="10"/>
        <v>423000</v>
      </c>
      <c r="L88" s="22">
        <f>I88/(K88/5)</f>
        <v>2.071598096926714</v>
      </c>
      <c r="M88" s="18">
        <f t="shared" si="9"/>
        <v>544</v>
      </c>
      <c r="N88" s="35">
        <f t="shared" si="10"/>
        <v>0</v>
      </c>
      <c r="O88" s="36">
        <f t="shared" si="10"/>
        <v>20</v>
      </c>
      <c r="P88" s="32">
        <f t="shared" si="10"/>
        <v>18033.939999999999</v>
      </c>
      <c r="Q88" s="26"/>
    </row>
    <row r="89" spans="1:17" ht="21">
      <c r="A89" s="8"/>
      <c r="B89" s="8"/>
      <c r="C89" s="8"/>
      <c r="D89" s="8"/>
      <c r="E89" s="8"/>
      <c r="F89" s="8"/>
      <c r="G89" s="37"/>
      <c r="H89" s="37"/>
      <c r="I89" s="37"/>
      <c r="J89" s="37"/>
      <c r="K89" s="37"/>
      <c r="L89" s="37"/>
      <c r="M89" s="37"/>
      <c r="N89" s="37"/>
      <c r="O89" s="37"/>
      <c r="P89" s="37"/>
    </row>
    <row r="90" spans="1:17">
      <c r="G90" s="1"/>
      <c r="H90" s="1"/>
      <c r="I90" s="1"/>
      <c r="J90" s="1"/>
      <c r="K90" s="1"/>
      <c r="L90" s="1"/>
      <c r="M90" s="1"/>
      <c r="N90" s="1"/>
      <c r="O90" s="1"/>
    </row>
  </sheetData>
  <mergeCells count="4">
    <mergeCell ref="A1:Q1"/>
    <mergeCell ref="A2:Q2"/>
    <mergeCell ref="J3:J4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V22"/>
  <sheetViews>
    <sheetView workbookViewId="0">
      <pane xSplit="2" ySplit="6" topLeftCell="E7" activePane="bottomRight" state="frozen"/>
      <selection pane="topRight"/>
      <selection pane="bottomLeft"/>
      <selection pane="bottomRight" activeCell="K13" sqref="K13"/>
    </sheetView>
  </sheetViews>
  <sheetFormatPr defaultColWidth="9" defaultRowHeight="15"/>
  <cols>
    <col min="1" max="1" width="9.875" style="1" hidden="1"/>
    <col min="2" max="2" width="10.625" style="1" hidden="1"/>
    <col min="3" max="3" width="8.875" style="1" hidden="1"/>
    <col min="4" max="4" width="9.625" style="1" hidden="1"/>
    <col min="5" max="5" width="13.375" style="1" customWidth="1"/>
    <col min="6" max="6" width="8.75" style="1" customWidth="1"/>
    <col min="7" max="7" width="9.75" style="2" customWidth="1"/>
    <col min="8" max="8" width="12" style="2" customWidth="1"/>
    <col min="9" max="9" width="18.875" style="2" customWidth="1"/>
    <col min="10" max="10" width="12.375" style="2" customWidth="1"/>
    <col min="11" max="11" width="13.875" style="2" customWidth="1"/>
    <col min="12" max="15" width="12.375" style="2" customWidth="1"/>
    <col min="16" max="256" width="12.375" style="1" customWidth="1"/>
  </cols>
  <sheetData>
    <row r="1" spans="1:17" ht="18.75">
      <c r="A1" s="111" t="s">
        <v>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3"/>
    </row>
    <row r="2" spans="1:17">
      <c r="A2" s="114" t="s">
        <v>80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</row>
    <row r="3" spans="1:17">
      <c r="A3" s="3"/>
      <c r="B3" s="3"/>
      <c r="C3" s="3"/>
      <c r="D3" s="3"/>
      <c r="E3" s="3"/>
      <c r="F3" s="3"/>
      <c r="G3" s="3"/>
      <c r="H3" s="3"/>
      <c r="I3" s="3"/>
      <c r="J3" s="115" t="s">
        <v>82</v>
      </c>
      <c r="K3" s="4" t="s">
        <v>83</v>
      </c>
      <c r="L3" s="5"/>
      <c r="M3" s="5"/>
      <c r="N3" s="6" t="s">
        <v>84</v>
      </c>
      <c r="O3" s="6" t="s">
        <v>85</v>
      </c>
      <c r="P3" s="6" t="s">
        <v>76</v>
      </c>
      <c r="Q3" s="7" t="s">
        <v>86</v>
      </c>
    </row>
    <row r="4" spans="1:17">
      <c r="E4" s="8" t="s">
        <v>128</v>
      </c>
      <c r="F4" s="38" t="str">
        <f>'Daily Requisition Analysis'!B4</f>
        <v>Prithibi Corporation</v>
      </c>
      <c r="J4" s="115"/>
      <c r="K4" s="9">
        <v>3500000</v>
      </c>
      <c r="L4" s="9"/>
      <c r="M4" s="9"/>
      <c r="N4" s="10">
        <f>I20</f>
        <v>175257.19899999999</v>
      </c>
      <c r="O4" s="10">
        <f>'Daily Requisition Analysis'!O4</f>
        <v>0</v>
      </c>
      <c r="P4" s="10">
        <f>SUM(N4:O4)</f>
        <v>175257.19899999999</v>
      </c>
      <c r="Q4" s="10">
        <f>K4-P4</f>
        <v>3324742.801</v>
      </c>
    </row>
    <row r="5" spans="1:17">
      <c r="E5" s="8" t="s">
        <v>130</v>
      </c>
      <c r="F5" s="11">
        <f>'Daily Requisition Analysis'!B5</f>
        <v>42610</v>
      </c>
    </row>
    <row r="6" spans="1:17" s="12" customFormat="1" ht="45">
      <c r="A6" s="39" t="s">
        <v>4</v>
      </c>
      <c r="B6" s="40" t="s">
        <v>1</v>
      </c>
      <c r="C6" s="40" t="s">
        <v>79</v>
      </c>
      <c r="D6" s="41" t="s">
        <v>92</v>
      </c>
      <c r="E6" s="14" t="s">
        <v>93</v>
      </c>
      <c r="F6" s="14" t="s">
        <v>0</v>
      </c>
      <c r="G6" s="14" t="s">
        <v>126</v>
      </c>
      <c r="H6" s="14" t="s">
        <v>127</v>
      </c>
      <c r="I6" s="14" t="s">
        <v>81</v>
      </c>
      <c r="J6" s="15" t="s">
        <v>88</v>
      </c>
      <c r="K6" s="14" t="s">
        <v>87</v>
      </c>
      <c r="L6" s="14" t="s">
        <v>89</v>
      </c>
      <c r="M6" s="14" t="s">
        <v>91</v>
      </c>
      <c r="N6" s="14" t="s">
        <v>90</v>
      </c>
      <c r="O6" s="16" t="s">
        <v>77</v>
      </c>
      <c r="P6" s="14" t="s">
        <v>78</v>
      </c>
      <c r="Q6" s="13" t="s">
        <v>3</v>
      </c>
    </row>
    <row r="7" spans="1:17">
      <c r="A7" s="42"/>
      <c r="B7" s="43"/>
      <c r="C7" s="43"/>
      <c r="D7" s="44"/>
      <c r="E7" s="18" t="s">
        <v>104</v>
      </c>
      <c r="F7" s="18">
        <f>SUMIFS('Daily Requisition Analysis'!F$7:F$87,'Daily Requisition Analysis'!$E$7:$E$87,'Segment Wise Analysis'!$E7)</f>
        <v>136</v>
      </c>
      <c r="G7" s="18">
        <f>SUMIFS('Daily Requisition Analysis'!G$7:G$87,'Daily Requisition Analysis'!$E$7:$E$87,'Segment Wise Analysis'!$E7)</f>
        <v>5</v>
      </c>
      <c r="H7" s="18">
        <f>F7-G7</f>
        <v>131</v>
      </c>
      <c r="I7" s="45">
        <f>SUMIFS('Daily Requisition Analysis'!I$7:I$87,'Daily Requisition Analysis'!$E$7:$E$87,'Segment Wise Analysis'!$E7)</f>
        <v>101095.379</v>
      </c>
      <c r="J7" s="46">
        <f>SUMIFS('Daily Requisition Analysis'!J$7:J$87,'Daily Requisition Analysis'!$E$7:$E$87,'Segment Wise Analysis'!$E7)</f>
        <v>525</v>
      </c>
      <c r="K7" s="47">
        <f>SUMIFS('Daily Requisition Analysis'!K$7:K$87,'Daily Requisition Analysis'!$E$7:$E$87,'Segment Wise Analysis'!$E7)</f>
        <v>423000</v>
      </c>
      <c r="L7" s="18">
        <f>IFERROR(I7/(K7/5),0)</f>
        <v>1.1949808392434988</v>
      </c>
      <c r="M7" s="18">
        <f>(J7/5)*7-H7</f>
        <v>604</v>
      </c>
      <c r="N7" s="48">
        <f>SUMIFS('Daily Requisition Analysis'!N$7:N$87,'Daily Requisition Analysis'!$E$7:$E$87,'Segment Wise Analysis'!$E7)</f>
        <v>0</v>
      </c>
      <c r="O7" s="49">
        <f>SUMIFS('Daily Requisition Analysis'!O$7:O$87,'Daily Requisition Analysis'!$E$7:$E$87,'Segment Wise Analysis'!$E7)</f>
        <v>20</v>
      </c>
      <c r="P7" s="50">
        <f t="shared" ref="P7:P19" si="0">O7*B7</f>
        <v>0</v>
      </c>
      <c r="Q7" s="51"/>
    </row>
    <row r="8" spans="1:17">
      <c r="A8" s="42"/>
      <c r="B8" s="43"/>
      <c r="C8" s="43"/>
      <c r="D8" s="44"/>
      <c r="E8" s="18" t="s">
        <v>105</v>
      </c>
      <c r="F8" s="18">
        <f>SUMIFS('Daily Requisition Analysis'!F$7:F$87,'Daily Requisition Analysis'!$E$7:$E$87,'Segment Wise Analysis'!$E8)</f>
        <v>10</v>
      </c>
      <c r="G8" s="18">
        <f>SUMIFS('Daily Requisition Analysis'!G$7:G$87,'Daily Requisition Analysis'!$E$7:$E$87,'Segment Wise Analysis'!$E8)</f>
        <v>0</v>
      </c>
      <c r="H8" s="18">
        <f t="shared" ref="H8:H19" si="1">F8-G8</f>
        <v>10</v>
      </c>
      <c r="I8" s="45">
        <f>SUMIFS('Daily Requisition Analysis'!I$7:I$87,'Daily Requisition Analysis'!$E$7:$E$87,'Segment Wise Analysis'!$E8)</f>
        <v>9648.86</v>
      </c>
      <c r="J8" s="46">
        <f>SUMIFS('Daily Requisition Analysis'!J$7:J$87,'Daily Requisition Analysis'!$E$7:$E$87,'Segment Wise Analysis'!$E8)</f>
        <v>0</v>
      </c>
      <c r="K8" s="47">
        <f>SUMIFS('Daily Requisition Analysis'!K$7:K$87,'Daily Requisition Analysis'!$E$7:$E$87,'Segment Wise Analysis'!$E8)</f>
        <v>0</v>
      </c>
      <c r="L8" s="18">
        <f t="shared" ref="L8:L19" si="2">IFERROR(I8/(K8/5),0)</f>
        <v>0</v>
      </c>
      <c r="M8" s="18">
        <f t="shared" ref="M8:M19" si="3">(J8/5)*7-H8</f>
        <v>-10</v>
      </c>
      <c r="N8" s="48">
        <f>SUMIFS('Daily Requisition Analysis'!N$7:N$87,'Daily Requisition Analysis'!$E$7:$E$87,'Segment Wise Analysis'!$E8)</f>
        <v>0</v>
      </c>
      <c r="O8" s="49">
        <f>SUMIFS('Daily Requisition Analysis'!O$7:O$87,'Daily Requisition Analysis'!$E$7:$E$87,'Segment Wise Analysis'!$E8)</f>
        <v>0</v>
      </c>
      <c r="P8" s="50">
        <f t="shared" si="0"/>
        <v>0</v>
      </c>
      <c r="Q8" s="51"/>
    </row>
    <row r="9" spans="1:17">
      <c r="A9" s="42"/>
      <c r="B9" s="43"/>
      <c r="C9" s="43"/>
      <c r="D9" s="44"/>
      <c r="E9" s="18" t="s">
        <v>107</v>
      </c>
      <c r="F9" s="18">
        <f>SUMIFS('Daily Requisition Analysis'!F$7:F$87,'Daily Requisition Analysis'!$E$7:$E$87,'Segment Wise Analysis'!$E9)</f>
        <v>30</v>
      </c>
      <c r="G9" s="18">
        <f>SUMIFS('Daily Requisition Analysis'!G$7:G$87,'Daily Requisition Analysis'!$E$7:$E$87,'Segment Wise Analysis'!$E9)</f>
        <v>0</v>
      </c>
      <c r="H9" s="18">
        <f t="shared" si="1"/>
        <v>30</v>
      </c>
      <c r="I9" s="45">
        <f>SUMIFS('Daily Requisition Analysis'!I$7:I$87,'Daily Requisition Analysis'!$E$7:$E$87,'Segment Wise Analysis'!$E9)</f>
        <v>34122.06</v>
      </c>
      <c r="J9" s="46">
        <f>SUMIFS('Daily Requisition Analysis'!J$7:J$87,'Daily Requisition Analysis'!$E$7:$E$87,'Segment Wise Analysis'!$E9)</f>
        <v>0</v>
      </c>
      <c r="K9" s="47">
        <f>SUMIFS('Daily Requisition Analysis'!K$7:K$87,'Daily Requisition Analysis'!$E$7:$E$87,'Segment Wise Analysis'!$E9)</f>
        <v>0</v>
      </c>
      <c r="L9" s="18">
        <f t="shared" si="2"/>
        <v>0</v>
      </c>
      <c r="M9" s="18">
        <f t="shared" si="3"/>
        <v>-30</v>
      </c>
      <c r="N9" s="48">
        <f>SUMIFS('Daily Requisition Analysis'!N$7:N$87,'Daily Requisition Analysis'!$E$7:$E$87,'Segment Wise Analysis'!$E9)</f>
        <v>0</v>
      </c>
      <c r="O9" s="49">
        <f>SUMIFS('Daily Requisition Analysis'!O$7:O$87,'Daily Requisition Analysis'!$E$7:$E$87,'Segment Wise Analysis'!$E9)</f>
        <v>0</v>
      </c>
      <c r="P9" s="50">
        <f t="shared" si="0"/>
        <v>0</v>
      </c>
      <c r="Q9" s="51"/>
    </row>
    <row r="10" spans="1:17">
      <c r="A10" s="52"/>
      <c r="B10" s="43"/>
      <c r="C10" s="43"/>
      <c r="D10" s="44"/>
      <c r="E10" s="18" t="s">
        <v>106</v>
      </c>
      <c r="F10" s="18">
        <f>SUMIFS('Daily Requisition Analysis'!F$7:F$87,'Daily Requisition Analysis'!$E$7:$E$87,'Segment Wise Analysis'!$E10)</f>
        <v>20</v>
      </c>
      <c r="G10" s="18">
        <f>SUMIFS('Daily Requisition Analysis'!G$7:G$87,'Daily Requisition Analysis'!$E$7:$E$87,'Segment Wise Analysis'!$E10)</f>
        <v>0</v>
      </c>
      <c r="H10" s="18">
        <f t="shared" si="1"/>
        <v>20</v>
      </c>
      <c r="I10" s="45">
        <f>SUMIFS('Daily Requisition Analysis'!I$7:I$87,'Daily Requisition Analysis'!$E$7:$E$87,'Segment Wise Analysis'!$E10)</f>
        <v>30390.9</v>
      </c>
      <c r="J10" s="46">
        <f>SUMIFS('Daily Requisition Analysis'!J$7:J$87,'Daily Requisition Analysis'!$E$7:$E$87,'Segment Wise Analysis'!$E10)</f>
        <v>0</v>
      </c>
      <c r="K10" s="47">
        <f>SUMIFS('Daily Requisition Analysis'!K$7:K$87,'Daily Requisition Analysis'!$E$7:$E$87,'Segment Wise Analysis'!$E10)</f>
        <v>0</v>
      </c>
      <c r="L10" s="18">
        <f t="shared" si="2"/>
        <v>0</v>
      </c>
      <c r="M10" s="18">
        <f t="shared" si="3"/>
        <v>-20</v>
      </c>
      <c r="N10" s="48">
        <f>SUMIFS('Daily Requisition Analysis'!N$7:N$87,'Daily Requisition Analysis'!$E$7:$E$87,'Segment Wise Analysis'!$E10)</f>
        <v>0</v>
      </c>
      <c r="O10" s="49">
        <f>SUMIFS('Daily Requisition Analysis'!O$7:O$87,'Daily Requisition Analysis'!$E$7:$E$87,'Segment Wise Analysis'!$E10)</f>
        <v>0</v>
      </c>
      <c r="P10" s="50">
        <f t="shared" si="0"/>
        <v>0</v>
      </c>
      <c r="Q10" s="51"/>
    </row>
    <row r="11" spans="1:17">
      <c r="A11" s="42"/>
      <c r="B11" s="43"/>
      <c r="C11" s="43"/>
      <c r="D11" s="44"/>
      <c r="E11" s="18" t="s">
        <v>115</v>
      </c>
      <c r="F11" s="18">
        <f>SUMIFS('Daily Requisition Analysis'!F$7:F$87,'Daily Requisition Analysis'!$E$7:$E$87,'Segment Wise Analysis'!$E11)</f>
        <v>0</v>
      </c>
      <c r="G11" s="18">
        <f>SUMIFS('Daily Requisition Analysis'!G$7:G$87,'Daily Requisition Analysis'!$E$7:$E$87,'Segment Wise Analysis'!$E11)</f>
        <v>0</v>
      </c>
      <c r="H11" s="18">
        <f t="shared" si="1"/>
        <v>0</v>
      </c>
      <c r="I11" s="45">
        <f>SUMIFS('Daily Requisition Analysis'!I$7:I$87,'Daily Requisition Analysis'!$E$7:$E$87,'Segment Wise Analysis'!$E11)</f>
        <v>0</v>
      </c>
      <c r="J11" s="46">
        <f>SUMIFS('Daily Requisition Analysis'!J$7:J$87,'Daily Requisition Analysis'!$E$7:$E$87,'Segment Wise Analysis'!$E11)</f>
        <v>0</v>
      </c>
      <c r="K11" s="47">
        <f>SUMIFS('Daily Requisition Analysis'!K$7:K$87,'Daily Requisition Analysis'!$E$7:$E$87,'Segment Wise Analysis'!$E11)</f>
        <v>0</v>
      </c>
      <c r="L11" s="18">
        <f t="shared" si="2"/>
        <v>0</v>
      </c>
      <c r="M11" s="18">
        <f t="shared" si="3"/>
        <v>0</v>
      </c>
      <c r="N11" s="48">
        <f>SUMIFS('Daily Requisition Analysis'!N$7:N$87,'Daily Requisition Analysis'!$E$7:$E$87,'Segment Wise Analysis'!$E11)</f>
        <v>0</v>
      </c>
      <c r="O11" s="49">
        <f>SUMIFS('Daily Requisition Analysis'!O$7:O$87,'Daily Requisition Analysis'!$E$7:$E$87,'Segment Wise Analysis'!$E11)</f>
        <v>0</v>
      </c>
      <c r="P11" s="50">
        <f t="shared" si="0"/>
        <v>0</v>
      </c>
      <c r="Q11" s="51"/>
    </row>
    <row r="12" spans="1:17">
      <c r="A12" s="42"/>
      <c r="B12" s="43"/>
      <c r="C12" s="43"/>
      <c r="D12" s="44"/>
      <c r="E12" s="18" t="s">
        <v>108</v>
      </c>
      <c r="F12" s="18">
        <f>SUMIFS('Daily Requisition Analysis'!F$7:F$87,'Daily Requisition Analysis'!$E$7:$E$87,'Segment Wise Analysis'!$E12)</f>
        <v>0</v>
      </c>
      <c r="G12" s="18">
        <f>SUMIFS('Daily Requisition Analysis'!G$7:G$87,'Daily Requisition Analysis'!$E$7:$E$87,'Segment Wise Analysis'!$E12)</f>
        <v>0</v>
      </c>
      <c r="H12" s="18">
        <f t="shared" si="1"/>
        <v>0</v>
      </c>
      <c r="I12" s="45">
        <f>SUMIFS('Daily Requisition Analysis'!I$7:I$87,'Daily Requisition Analysis'!$E$7:$E$87,'Segment Wise Analysis'!$E12)</f>
        <v>0</v>
      </c>
      <c r="J12" s="46">
        <f>SUMIFS('Daily Requisition Analysis'!J$7:J$87,'Daily Requisition Analysis'!$E$7:$E$87,'Segment Wise Analysis'!$E12)</f>
        <v>0</v>
      </c>
      <c r="K12" s="47">
        <f>SUMIFS('Daily Requisition Analysis'!K$7:K$87,'Daily Requisition Analysis'!$E$7:$E$87,'Segment Wise Analysis'!$E12)</f>
        <v>0</v>
      </c>
      <c r="L12" s="18">
        <f t="shared" si="2"/>
        <v>0</v>
      </c>
      <c r="M12" s="18">
        <f t="shared" si="3"/>
        <v>0</v>
      </c>
      <c r="N12" s="48">
        <f>SUMIFS('Daily Requisition Analysis'!N$7:N$87,'Daily Requisition Analysis'!$E$7:$E$87,'Segment Wise Analysis'!$E12)</f>
        <v>0</v>
      </c>
      <c r="O12" s="49">
        <f>SUMIFS('Daily Requisition Analysis'!O$7:O$87,'Daily Requisition Analysis'!$E$7:$E$87,'Segment Wise Analysis'!$E12)</f>
        <v>0</v>
      </c>
      <c r="P12" s="50">
        <f t="shared" si="0"/>
        <v>0</v>
      </c>
      <c r="Q12" s="51"/>
    </row>
    <row r="13" spans="1:17">
      <c r="A13" s="42"/>
      <c r="B13" s="43"/>
      <c r="C13" s="43"/>
      <c r="D13" s="44"/>
      <c r="E13" s="18" t="s">
        <v>109</v>
      </c>
      <c r="F13" s="18">
        <f>SUMIFS('Daily Requisition Analysis'!F$7:F$87,'Daily Requisition Analysis'!$E$7:$E$87,'Segment Wise Analysis'!$E13)</f>
        <v>0</v>
      </c>
      <c r="G13" s="18">
        <f>SUMIFS('Daily Requisition Analysis'!G$7:G$87,'Daily Requisition Analysis'!$E$7:$E$87,'Segment Wise Analysis'!$E13)</f>
        <v>0</v>
      </c>
      <c r="H13" s="18">
        <f t="shared" si="1"/>
        <v>0</v>
      </c>
      <c r="I13" s="45">
        <f>SUMIFS('Daily Requisition Analysis'!I$7:I$87,'Daily Requisition Analysis'!$E$7:$E$87,'Segment Wise Analysis'!$E13)</f>
        <v>0</v>
      </c>
      <c r="J13" s="46">
        <f>SUMIFS('Daily Requisition Analysis'!J$7:J$87,'Daily Requisition Analysis'!$E$7:$E$87,'Segment Wise Analysis'!$E13)</f>
        <v>0</v>
      </c>
      <c r="K13" s="47">
        <f>SUMIFS('Daily Requisition Analysis'!K$7:K$87,'Daily Requisition Analysis'!$E$7:$E$87,'Segment Wise Analysis'!$E13)</f>
        <v>0</v>
      </c>
      <c r="L13" s="18">
        <f t="shared" si="2"/>
        <v>0</v>
      </c>
      <c r="M13" s="18">
        <f t="shared" si="3"/>
        <v>0</v>
      </c>
      <c r="N13" s="48">
        <f>SUMIFS('Daily Requisition Analysis'!N$7:N$87,'Daily Requisition Analysis'!$E$7:$E$87,'Segment Wise Analysis'!$E13)</f>
        <v>0</v>
      </c>
      <c r="O13" s="49">
        <f>SUMIFS('Daily Requisition Analysis'!O$7:O$87,'Daily Requisition Analysis'!$E$7:$E$87,'Segment Wise Analysis'!$E13)</f>
        <v>0</v>
      </c>
      <c r="P13" s="50">
        <f t="shared" si="0"/>
        <v>0</v>
      </c>
      <c r="Q13" s="51"/>
    </row>
    <row r="14" spans="1:17">
      <c r="A14" s="42"/>
      <c r="B14" s="43"/>
      <c r="C14" s="43"/>
      <c r="D14" s="44"/>
      <c r="E14" s="18" t="s">
        <v>116</v>
      </c>
      <c r="F14" s="18">
        <f>SUMIFS('Daily Requisition Analysis'!F$7:F$87,'Daily Requisition Analysis'!$E$7:$E$87,'Segment Wise Analysis'!$E14)</f>
        <v>0</v>
      </c>
      <c r="G14" s="18">
        <f>SUMIFS('Daily Requisition Analysis'!G$7:G$87,'Daily Requisition Analysis'!$E$7:$E$87,'Segment Wise Analysis'!$E14)</f>
        <v>0</v>
      </c>
      <c r="H14" s="18">
        <f t="shared" si="1"/>
        <v>0</v>
      </c>
      <c r="I14" s="45">
        <f>SUMIFS('Daily Requisition Analysis'!I$7:I$87,'Daily Requisition Analysis'!$E$7:$E$87,'Segment Wise Analysis'!$E14)</f>
        <v>0</v>
      </c>
      <c r="J14" s="46">
        <f>SUMIFS('Daily Requisition Analysis'!J$7:J$87,'Daily Requisition Analysis'!$E$7:$E$87,'Segment Wise Analysis'!$E14)</f>
        <v>0</v>
      </c>
      <c r="K14" s="47">
        <f>SUMIFS('Daily Requisition Analysis'!K$7:K$87,'Daily Requisition Analysis'!$E$7:$E$87,'Segment Wise Analysis'!$E14)</f>
        <v>0</v>
      </c>
      <c r="L14" s="18">
        <f t="shared" si="2"/>
        <v>0</v>
      </c>
      <c r="M14" s="18">
        <f t="shared" si="3"/>
        <v>0</v>
      </c>
      <c r="N14" s="48">
        <f>SUMIFS('Daily Requisition Analysis'!N$7:N$87,'Daily Requisition Analysis'!$E$7:$E$87,'Segment Wise Analysis'!$E14)</f>
        <v>0</v>
      </c>
      <c r="O14" s="49">
        <f>SUMIFS('Daily Requisition Analysis'!O$7:O$87,'Daily Requisition Analysis'!$E$7:$E$87,'Segment Wise Analysis'!$E14)</f>
        <v>0</v>
      </c>
      <c r="P14" s="50">
        <f t="shared" si="0"/>
        <v>0</v>
      </c>
      <c r="Q14" s="51"/>
    </row>
    <row r="15" spans="1:17">
      <c r="A15" s="42"/>
      <c r="B15" s="43"/>
      <c r="C15" s="43"/>
      <c r="D15" s="44"/>
      <c r="E15" s="18" t="s">
        <v>110</v>
      </c>
      <c r="F15" s="18">
        <f>SUMIFS('Daily Requisition Analysis'!F$7:F$87,'Daily Requisition Analysis'!$E$7:$E$87,'Segment Wise Analysis'!$E15)</f>
        <v>0</v>
      </c>
      <c r="G15" s="18">
        <f>SUMIFS('Daily Requisition Analysis'!G$7:G$87,'Daily Requisition Analysis'!$E$7:$E$87,'Segment Wise Analysis'!$E15)</f>
        <v>0</v>
      </c>
      <c r="H15" s="18">
        <f t="shared" si="1"/>
        <v>0</v>
      </c>
      <c r="I15" s="45">
        <f>SUMIFS('Daily Requisition Analysis'!I$7:I$87,'Daily Requisition Analysis'!$E$7:$E$87,'Segment Wise Analysis'!$E15)</f>
        <v>0</v>
      </c>
      <c r="J15" s="46">
        <f>SUMIFS('Daily Requisition Analysis'!J$7:J$87,'Daily Requisition Analysis'!$E$7:$E$87,'Segment Wise Analysis'!$E15)</f>
        <v>0</v>
      </c>
      <c r="K15" s="47">
        <f>SUMIFS('Daily Requisition Analysis'!K$7:K$87,'Daily Requisition Analysis'!$E$7:$E$87,'Segment Wise Analysis'!$E15)</f>
        <v>0</v>
      </c>
      <c r="L15" s="18">
        <f t="shared" si="2"/>
        <v>0</v>
      </c>
      <c r="M15" s="18">
        <f t="shared" si="3"/>
        <v>0</v>
      </c>
      <c r="N15" s="48">
        <f>SUMIFS('Daily Requisition Analysis'!N$7:N$87,'Daily Requisition Analysis'!$E$7:$E$87,'Segment Wise Analysis'!$E15)</f>
        <v>0</v>
      </c>
      <c r="O15" s="49">
        <f>SUMIFS('Daily Requisition Analysis'!O$7:O$87,'Daily Requisition Analysis'!$E$7:$E$87,'Segment Wise Analysis'!$E15)</f>
        <v>0</v>
      </c>
      <c r="P15" s="50">
        <f t="shared" si="0"/>
        <v>0</v>
      </c>
      <c r="Q15" s="51"/>
    </row>
    <row r="16" spans="1:17">
      <c r="A16" s="42"/>
      <c r="B16" s="43"/>
      <c r="C16" s="43"/>
      <c r="D16" s="44"/>
      <c r="E16" s="18" t="s">
        <v>111</v>
      </c>
      <c r="F16" s="18">
        <f>SUMIFS('Daily Requisition Analysis'!F$7:F$87,'Daily Requisition Analysis'!$E$7:$E$87,'Segment Wise Analysis'!$E16)</f>
        <v>0</v>
      </c>
      <c r="G16" s="18">
        <f>SUMIFS('Daily Requisition Analysis'!G$7:G$87,'Daily Requisition Analysis'!$E$7:$E$87,'Segment Wise Analysis'!$E16)</f>
        <v>0</v>
      </c>
      <c r="H16" s="18">
        <f t="shared" si="1"/>
        <v>0</v>
      </c>
      <c r="I16" s="45">
        <f>SUMIFS('Daily Requisition Analysis'!I$7:I$87,'Daily Requisition Analysis'!$E$7:$E$87,'Segment Wise Analysis'!$E16)</f>
        <v>0</v>
      </c>
      <c r="J16" s="46">
        <f>SUMIFS('Daily Requisition Analysis'!J$7:J$87,'Daily Requisition Analysis'!$E$7:$E$87,'Segment Wise Analysis'!$E16)</f>
        <v>0</v>
      </c>
      <c r="K16" s="47">
        <f>SUMIFS('Daily Requisition Analysis'!K$7:K$87,'Daily Requisition Analysis'!$E$7:$E$87,'Segment Wise Analysis'!$E16)</f>
        <v>0</v>
      </c>
      <c r="L16" s="18">
        <f t="shared" si="2"/>
        <v>0</v>
      </c>
      <c r="M16" s="18">
        <f t="shared" si="3"/>
        <v>0</v>
      </c>
      <c r="N16" s="48">
        <f>SUMIFS('Daily Requisition Analysis'!N$7:N$87,'Daily Requisition Analysis'!$E$7:$E$87,'Segment Wise Analysis'!$E16)</f>
        <v>0</v>
      </c>
      <c r="O16" s="49">
        <f>SUMIFS('Daily Requisition Analysis'!O$7:O$87,'Daily Requisition Analysis'!$E$7:$E$87,'Segment Wise Analysis'!$E16)</f>
        <v>0</v>
      </c>
      <c r="P16" s="50">
        <f t="shared" si="0"/>
        <v>0</v>
      </c>
      <c r="Q16" s="51"/>
    </row>
    <row r="17" spans="1:17">
      <c r="A17" s="42"/>
      <c r="B17" s="43"/>
      <c r="C17" s="43"/>
      <c r="D17" s="44"/>
      <c r="E17" s="18" t="s">
        <v>114</v>
      </c>
      <c r="F17" s="18">
        <f>SUMIFS('Daily Requisition Analysis'!F$7:F$87,'Daily Requisition Analysis'!$E$7:$E$87,'Segment Wise Analysis'!$E17)</f>
        <v>0</v>
      </c>
      <c r="G17" s="18">
        <f>SUMIFS('Daily Requisition Analysis'!G$7:G$87,'Daily Requisition Analysis'!$E$7:$E$87,'Segment Wise Analysis'!$E17)</f>
        <v>0</v>
      </c>
      <c r="H17" s="18">
        <f t="shared" si="1"/>
        <v>0</v>
      </c>
      <c r="I17" s="45">
        <f>SUMIFS('Daily Requisition Analysis'!I$7:I$87,'Daily Requisition Analysis'!$E$7:$E$87,'Segment Wise Analysis'!$E17)</f>
        <v>0</v>
      </c>
      <c r="J17" s="46">
        <f>SUMIFS('Daily Requisition Analysis'!J$7:J$87,'Daily Requisition Analysis'!$E$7:$E$87,'Segment Wise Analysis'!$E17)</f>
        <v>0</v>
      </c>
      <c r="K17" s="47">
        <f>SUMIFS('Daily Requisition Analysis'!K$7:K$87,'Daily Requisition Analysis'!$E$7:$E$87,'Segment Wise Analysis'!$E17)</f>
        <v>0</v>
      </c>
      <c r="L17" s="18">
        <f t="shared" si="2"/>
        <v>0</v>
      </c>
      <c r="M17" s="18">
        <f t="shared" si="3"/>
        <v>0</v>
      </c>
      <c r="N17" s="48">
        <f>SUMIFS('Daily Requisition Analysis'!N$7:N$87,'Daily Requisition Analysis'!$E$7:$E$87,'Segment Wise Analysis'!$E17)</f>
        <v>0</v>
      </c>
      <c r="O17" s="49">
        <f>SUMIFS('Daily Requisition Analysis'!O$7:O$87,'Daily Requisition Analysis'!$E$7:$E$87,'Segment Wise Analysis'!$E17)</f>
        <v>0</v>
      </c>
      <c r="P17" s="50">
        <f t="shared" si="0"/>
        <v>0</v>
      </c>
      <c r="Q17" s="51"/>
    </row>
    <row r="18" spans="1:17">
      <c r="A18" s="42"/>
      <c r="B18" s="43"/>
      <c r="C18" s="43"/>
      <c r="D18" s="44"/>
      <c r="E18" s="18" t="s">
        <v>112</v>
      </c>
      <c r="F18" s="18">
        <f>SUMIFS('Daily Requisition Analysis'!F$7:F$87,'Daily Requisition Analysis'!$E$7:$E$87,'Segment Wise Analysis'!$E18)</f>
        <v>0</v>
      </c>
      <c r="G18" s="18">
        <f>SUMIFS('Daily Requisition Analysis'!G$7:G$87,'Daily Requisition Analysis'!$E$7:$E$87,'Segment Wise Analysis'!$E18)</f>
        <v>0</v>
      </c>
      <c r="H18" s="18">
        <f t="shared" si="1"/>
        <v>0</v>
      </c>
      <c r="I18" s="45">
        <f>SUMIFS('Daily Requisition Analysis'!I$7:I$87,'Daily Requisition Analysis'!$E$7:$E$87,'Segment Wise Analysis'!$E18)</f>
        <v>0</v>
      </c>
      <c r="J18" s="46">
        <f>SUMIFS('Daily Requisition Analysis'!J$7:J$87,'Daily Requisition Analysis'!$E$7:$E$87,'Segment Wise Analysis'!$E18)</f>
        <v>0</v>
      </c>
      <c r="K18" s="47">
        <f>SUMIFS('Daily Requisition Analysis'!K$7:K$87,'Daily Requisition Analysis'!$E$7:$E$87,'Segment Wise Analysis'!$E18)</f>
        <v>0</v>
      </c>
      <c r="L18" s="18">
        <f t="shared" si="2"/>
        <v>0</v>
      </c>
      <c r="M18" s="18">
        <f t="shared" si="3"/>
        <v>0</v>
      </c>
      <c r="N18" s="48">
        <f>SUMIFS('Daily Requisition Analysis'!N$7:N$87,'Daily Requisition Analysis'!$E$7:$E$87,'Segment Wise Analysis'!$E18)</f>
        <v>0</v>
      </c>
      <c r="O18" s="49">
        <f>SUMIFS('Daily Requisition Analysis'!O$7:O$87,'Daily Requisition Analysis'!$E$7:$E$87,'Segment Wise Analysis'!$E18)</f>
        <v>0</v>
      </c>
      <c r="P18" s="50">
        <f t="shared" si="0"/>
        <v>0</v>
      </c>
      <c r="Q18" s="51"/>
    </row>
    <row r="19" spans="1:17">
      <c r="A19" s="42"/>
      <c r="B19" s="43"/>
      <c r="C19" s="43"/>
      <c r="D19" s="44"/>
      <c r="E19" s="18" t="s">
        <v>113</v>
      </c>
      <c r="F19" s="18">
        <f>SUMIFS('Daily Requisition Analysis'!F$7:F$87,'Daily Requisition Analysis'!$E$7:$E$87,'Segment Wise Analysis'!$E19)</f>
        <v>0</v>
      </c>
      <c r="G19" s="18">
        <f>SUMIFS('Daily Requisition Analysis'!G$7:G$87,'Daily Requisition Analysis'!$E$7:$E$87,'Segment Wise Analysis'!$E19)</f>
        <v>0</v>
      </c>
      <c r="H19" s="18">
        <f t="shared" si="1"/>
        <v>0</v>
      </c>
      <c r="I19" s="45">
        <f>SUMIFS('Daily Requisition Analysis'!I$7:I$87,'Daily Requisition Analysis'!$E$7:$E$87,'Segment Wise Analysis'!$E19)</f>
        <v>0</v>
      </c>
      <c r="J19" s="46">
        <f>SUMIFS('Daily Requisition Analysis'!J$7:J$87,'Daily Requisition Analysis'!$E$7:$E$87,'Segment Wise Analysis'!$E19)</f>
        <v>0</v>
      </c>
      <c r="K19" s="47">
        <f>SUMIFS('Daily Requisition Analysis'!K$7:K$87,'Daily Requisition Analysis'!$E$7:$E$87,'Segment Wise Analysis'!$E19)</f>
        <v>0</v>
      </c>
      <c r="L19" s="18">
        <f t="shared" si="2"/>
        <v>0</v>
      </c>
      <c r="M19" s="18">
        <f t="shared" si="3"/>
        <v>0</v>
      </c>
      <c r="N19" s="48">
        <f>SUMIFS('Daily Requisition Analysis'!N$7:N$87,'Daily Requisition Analysis'!$E$7:$E$87,'Segment Wise Analysis'!$E19)</f>
        <v>0</v>
      </c>
      <c r="O19" s="49">
        <f>SUMIFS('Daily Requisition Analysis'!O$7:O$87,'Daily Requisition Analysis'!$E$7:$E$87,'Segment Wise Analysis'!$E19)</f>
        <v>0</v>
      </c>
      <c r="P19" s="50">
        <f t="shared" si="0"/>
        <v>0</v>
      </c>
      <c r="Q19" s="51"/>
    </row>
    <row r="20" spans="1:17" ht="21">
      <c r="A20" s="26"/>
      <c r="B20" s="26"/>
      <c r="C20" s="32"/>
      <c r="D20" s="44"/>
      <c r="E20" s="18"/>
      <c r="F20" s="53">
        <f t="shared" ref="F20:K20" si="4">SUM(F7:F19)</f>
        <v>196</v>
      </c>
      <c r="G20" s="53">
        <f t="shared" si="4"/>
        <v>5</v>
      </c>
      <c r="H20" s="53">
        <f t="shared" si="4"/>
        <v>191</v>
      </c>
      <c r="I20" s="54">
        <f t="shared" si="4"/>
        <v>175257.19899999999</v>
      </c>
      <c r="J20" s="55">
        <f t="shared" si="4"/>
        <v>525</v>
      </c>
      <c r="K20" s="56">
        <f t="shared" si="4"/>
        <v>423000</v>
      </c>
      <c r="L20" s="57">
        <f>I20/(K20/5)</f>
        <v>2.071598096926714</v>
      </c>
      <c r="M20" s="57">
        <f>(J20/5)*7-H20</f>
        <v>544</v>
      </c>
      <c r="N20" s="58">
        <f>SUM(N7:N19)</f>
        <v>0</v>
      </c>
      <c r="O20" s="59">
        <f>SUM(O7:O19)</f>
        <v>20</v>
      </c>
      <c r="P20" s="56">
        <f>SUM(P7:P19)</f>
        <v>0</v>
      </c>
      <c r="Q20" s="60"/>
    </row>
    <row r="21" spans="1:17" ht="21">
      <c r="A21" s="8"/>
      <c r="B21" s="8"/>
      <c r="C21" s="8"/>
      <c r="D21" s="8"/>
      <c r="E21" s="8"/>
      <c r="F21" s="8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17">
      <c r="G22" s="1"/>
      <c r="H22" s="1"/>
      <c r="I22" s="1"/>
      <c r="J22" s="1"/>
      <c r="K22" s="1"/>
      <c r="L22" s="1"/>
      <c r="M22" s="1"/>
      <c r="N22" s="1"/>
      <c r="O22" s="1"/>
    </row>
  </sheetData>
  <mergeCells count="3">
    <mergeCell ref="A1:Q1"/>
    <mergeCell ref="A2:Q2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IS167"/>
  <sheetViews>
    <sheetView tabSelected="1" zoomScaleNormal="100" workbookViewId="0">
      <pane xSplit="1" ySplit="5" topLeftCell="B19" activePane="bottomRight" state="frozen"/>
      <selection pane="topRight"/>
      <selection pane="bottomLeft"/>
      <selection pane="bottomRight" activeCell="C151" sqref="C151"/>
    </sheetView>
  </sheetViews>
  <sheetFormatPr defaultColWidth="9" defaultRowHeight="15"/>
  <cols>
    <col min="1" max="1" width="25.625" style="61" customWidth="1"/>
    <col min="2" max="2" width="25.875" style="61" bestFit="1" customWidth="1"/>
    <col min="3" max="3" width="21.625" style="61" bestFit="1" customWidth="1"/>
    <col min="4" max="4" width="22.875" style="61" customWidth="1"/>
    <col min="5" max="5" width="21" style="61" bestFit="1" customWidth="1"/>
    <col min="6" max="253" width="5.125" style="61" customWidth="1"/>
  </cols>
  <sheetData>
    <row r="1" spans="1:5" ht="20.25">
      <c r="A1" s="117" t="s">
        <v>117</v>
      </c>
      <c r="B1" s="117"/>
      <c r="C1" s="117"/>
      <c r="D1" s="117"/>
      <c r="E1" s="117"/>
    </row>
    <row r="2" spans="1:5" ht="11.25" customHeight="1">
      <c r="A2" s="120" t="s">
        <v>118</v>
      </c>
      <c r="B2" s="120"/>
      <c r="C2" s="120"/>
      <c r="D2" s="120"/>
      <c r="E2" s="120"/>
    </row>
    <row r="3" spans="1:5" ht="12.75" customHeight="1">
      <c r="A3" s="90" t="s">
        <v>131</v>
      </c>
      <c r="B3" s="94" t="s">
        <v>277</v>
      </c>
      <c r="C3" s="90"/>
      <c r="D3" s="90" t="s">
        <v>119</v>
      </c>
      <c r="E3" s="91">
        <f ca="1">TODAY()</f>
        <v>44196</v>
      </c>
    </row>
    <row r="4" spans="1:5" ht="5.25" customHeight="1"/>
    <row r="5" spans="1:5" ht="12.75" customHeight="1">
      <c r="A5" s="62" t="s">
        <v>4</v>
      </c>
      <c r="B5" s="62" t="s">
        <v>1</v>
      </c>
      <c r="C5" s="62"/>
      <c r="D5" s="62" t="s">
        <v>120</v>
      </c>
      <c r="E5" s="62" t="s">
        <v>3</v>
      </c>
    </row>
    <row r="6" spans="1:5" s="1" customFormat="1" ht="15" hidden="1" customHeight="1">
      <c r="A6" s="69" t="s">
        <v>5</v>
      </c>
      <c r="B6" s="72">
        <v>807.01</v>
      </c>
      <c r="C6" s="70"/>
      <c r="D6" s="71">
        <f t="shared" ref="D6:D59" si="0">B6*C6</f>
        <v>0</v>
      </c>
      <c r="E6" s="70"/>
    </row>
    <row r="7" spans="1:5" s="1" customFormat="1" ht="15" hidden="1" customHeight="1">
      <c r="A7" s="69" t="s">
        <v>153</v>
      </c>
      <c r="B7" s="72">
        <f>779.94-23</f>
        <v>756.94</v>
      </c>
      <c r="C7" s="70"/>
      <c r="D7" s="71">
        <f t="shared" si="0"/>
        <v>0</v>
      </c>
      <c r="E7" s="73"/>
    </row>
    <row r="8" spans="1:5" s="63" customFormat="1" ht="15" hidden="1" customHeight="1">
      <c r="A8" s="74" t="s">
        <v>205</v>
      </c>
      <c r="B8" s="75">
        <v>760.9</v>
      </c>
      <c r="C8" s="76"/>
      <c r="D8" s="71">
        <f t="shared" si="0"/>
        <v>0</v>
      </c>
      <c r="E8" s="76" t="s">
        <v>189</v>
      </c>
    </row>
    <row r="9" spans="1:5" s="1" customFormat="1" ht="15" hidden="1" customHeight="1">
      <c r="A9" s="69" t="s">
        <v>132</v>
      </c>
      <c r="B9" s="72">
        <v>847.54</v>
      </c>
      <c r="C9" s="70"/>
      <c r="D9" s="71">
        <f t="shared" si="0"/>
        <v>0</v>
      </c>
      <c r="E9" s="70"/>
    </row>
    <row r="10" spans="1:5" s="1" customFormat="1" ht="15" hidden="1" customHeight="1">
      <c r="A10" s="69" t="s">
        <v>192</v>
      </c>
      <c r="B10" s="72">
        <v>789.97</v>
      </c>
      <c r="C10" s="70"/>
      <c r="D10" s="71">
        <f t="shared" si="0"/>
        <v>0</v>
      </c>
      <c r="E10" s="77" t="s">
        <v>198</v>
      </c>
    </row>
    <row r="11" spans="1:5" s="64" customFormat="1" ht="15" hidden="1" customHeight="1">
      <c r="A11" s="78" t="s">
        <v>163</v>
      </c>
      <c r="B11" s="79">
        <v>779.94</v>
      </c>
      <c r="C11" s="70"/>
      <c r="D11" s="71">
        <f t="shared" si="0"/>
        <v>0</v>
      </c>
      <c r="E11" s="70"/>
    </row>
    <row r="12" spans="1:5" s="1" customFormat="1" ht="15" hidden="1" customHeight="1">
      <c r="A12" s="78" t="s">
        <v>162</v>
      </c>
      <c r="B12" s="79">
        <v>774.93</v>
      </c>
      <c r="C12" s="70"/>
      <c r="D12" s="71">
        <f t="shared" si="0"/>
        <v>0</v>
      </c>
      <c r="E12" s="70"/>
    </row>
    <row r="13" spans="1:5" ht="15" hidden="1" customHeight="1">
      <c r="A13" s="76" t="s">
        <v>174</v>
      </c>
      <c r="B13" s="80">
        <f>769.92-33</f>
        <v>736.92</v>
      </c>
      <c r="C13" s="76"/>
      <c r="D13" s="71">
        <f t="shared" si="0"/>
        <v>0</v>
      </c>
      <c r="E13" s="76" t="s">
        <v>198</v>
      </c>
    </row>
    <row r="14" spans="1:5" ht="15" hidden="1" customHeight="1">
      <c r="A14" s="76" t="s">
        <v>257</v>
      </c>
      <c r="B14" s="80">
        <v>741.85</v>
      </c>
      <c r="C14" s="76"/>
      <c r="D14" s="71">
        <f t="shared" ref="D14" si="1">B14*C14</f>
        <v>0</v>
      </c>
      <c r="E14" s="76"/>
    </row>
    <row r="15" spans="1:5" ht="15" hidden="1" customHeight="1">
      <c r="A15" s="76" t="s">
        <v>261</v>
      </c>
      <c r="B15" s="80">
        <v>721.8</v>
      </c>
      <c r="C15" s="76"/>
      <c r="D15" s="71">
        <f t="shared" ref="D15" si="2">B15*C15</f>
        <v>0</v>
      </c>
      <c r="E15" s="76"/>
    </row>
    <row r="16" spans="1:5" s="1" customFormat="1" ht="15" hidden="1" customHeight="1">
      <c r="A16" s="78" t="s">
        <v>204</v>
      </c>
      <c r="B16" s="79">
        <v>779.95</v>
      </c>
      <c r="C16" s="70"/>
      <c r="D16" s="71">
        <f t="shared" si="0"/>
        <v>0</v>
      </c>
      <c r="E16" s="70"/>
    </row>
    <row r="17" spans="1:5" s="1" customFormat="1" ht="15" hidden="1" customHeight="1">
      <c r="A17" s="78" t="s">
        <v>211</v>
      </c>
      <c r="B17" s="79">
        <v>770.92</v>
      </c>
      <c r="C17" s="70"/>
      <c r="D17" s="71">
        <f t="shared" si="0"/>
        <v>0</v>
      </c>
      <c r="E17" s="73"/>
    </row>
    <row r="18" spans="1:5" s="12" customFormat="1" ht="15" hidden="1" customHeight="1">
      <c r="A18" s="78" t="s">
        <v>242</v>
      </c>
      <c r="B18" s="79">
        <v>770.92</v>
      </c>
      <c r="C18" s="70"/>
      <c r="D18" s="71">
        <f t="shared" ref="D18:D19" si="3">B18*C18</f>
        <v>0</v>
      </c>
      <c r="E18" s="73"/>
    </row>
    <row r="19" spans="1:5" s="12" customFormat="1" ht="15" customHeight="1">
      <c r="A19" s="78" t="s">
        <v>269</v>
      </c>
      <c r="B19" s="79">
        <v>770.92</v>
      </c>
      <c r="C19" s="70">
        <v>300</v>
      </c>
      <c r="D19" s="71">
        <f t="shared" si="3"/>
        <v>231276</v>
      </c>
      <c r="E19" s="73"/>
    </row>
    <row r="20" spans="1:5" s="1" customFormat="1" ht="15" hidden="1" customHeight="1">
      <c r="A20" s="81" t="s">
        <v>21</v>
      </c>
      <c r="B20" s="79">
        <v>916.29</v>
      </c>
      <c r="C20" s="70"/>
      <c r="D20" s="71">
        <f>B20*C20</f>
        <v>0</v>
      </c>
      <c r="E20" s="73" t="s">
        <v>189</v>
      </c>
    </row>
    <row r="21" spans="1:5" s="1" customFormat="1" ht="15" hidden="1" customHeight="1">
      <c r="A21" s="81" t="s">
        <v>161</v>
      </c>
      <c r="B21" s="79">
        <v>868.17</v>
      </c>
      <c r="C21" s="70"/>
      <c r="D21" s="71">
        <f t="shared" si="0"/>
        <v>0</v>
      </c>
      <c r="E21" s="77"/>
    </row>
    <row r="22" spans="1:5" s="1" customFormat="1" ht="15" hidden="1" customHeight="1">
      <c r="A22" s="81" t="s">
        <v>140</v>
      </c>
      <c r="B22" s="79">
        <v>901.24</v>
      </c>
      <c r="C22" s="70"/>
      <c r="D22" s="71">
        <f t="shared" si="0"/>
        <v>0</v>
      </c>
      <c r="E22" s="70"/>
    </row>
    <row r="23" spans="1:5" s="64" customFormat="1" ht="15" hidden="1" customHeight="1">
      <c r="A23" s="81" t="s">
        <v>183</v>
      </c>
      <c r="B23" s="79">
        <f>858.14-43</f>
        <v>815.14</v>
      </c>
      <c r="C23" s="70"/>
      <c r="D23" s="71">
        <f t="shared" si="0"/>
        <v>0</v>
      </c>
      <c r="E23" s="73" t="s">
        <v>189</v>
      </c>
    </row>
    <row r="24" spans="1:5" s="64" customFormat="1" ht="15" hidden="1" customHeight="1">
      <c r="A24" s="81" t="s">
        <v>281</v>
      </c>
      <c r="B24" s="79">
        <v>814.03</v>
      </c>
      <c r="C24" s="70"/>
      <c r="D24" s="71">
        <f t="shared" si="0"/>
        <v>0</v>
      </c>
      <c r="E24" s="73"/>
    </row>
    <row r="25" spans="1:5" s="64" customFormat="1" ht="15" hidden="1" customHeight="1">
      <c r="A25" s="81" t="s">
        <v>210</v>
      </c>
      <c r="B25" s="79">
        <v>824.06</v>
      </c>
      <c r="C25" s="70"/>
      <c r="D25" s="71">
        <f t="shared" si="0"/>
        <v>0</v>
      </c>
      <c r="E25" s="73"/>
    </row>
    <row r="26" spans="1:5" s="64" customFormat="1" ht="15" hidden="1" customHeight="1">
      <c r="A26" s="81" t="s">
        <v>255</v>
      </c>
      <c r="B26" s="79">
        <v>789.99</v>
      </c>
      <c r="C26" s="70"/>
      <c r="D26" s="71">
        <f t="shared" ref="D26" si="4">B26*C26</f>
        <v>0</v>
      </c>
      <c r="E26" s="73"/>
    </row>
    <row r="27" spans="1:5" s="1" customFormat="1" ht="15" hidden="1" customHeight="1">
      <c r="A27" s="81" t="s">
        <v>158</v>
      </c>
      <c r="B27" s="79">
        <v>985.46</v>
      </c>
      <c r="C27" s="70"/>
      <c r="D27" s="71">
        <f t="shared" si="0"/>
        <v>0</v>
      </c>
      <c r="E27" s="70"/>
    </row>
    <row r="28" spans="1:5" s="1" customFormat="1" ht="15" hidden="1" customHeight="1">
      <c r="A28" s="81" t="s">
        <v>164</v>
      </c>
      <c r="B28" s="79">
        <v>946.36</v>
      </c>
      <c r="C28" s="70"/>
      <c r="D28" s="71">
        <f t="shared" si="0"/>
        <v>0</v>
      </c>
      <c r="E28" s="70"/>
    </row>
    <row r="29" spans="1:5" s="12" customFormat="1" ht="15" customHeight="1">
      <c r="A29" s="81" t="s">
        <v>263</v>
      </c>
      <c r="B29" s="79">
        <v>897.24</v>
      </c>
      <c r="C29" s="70">
        <v>100</v>
      </c>
      <c r="D29" s="71">
        <f t="shared" ref="D29" si="5">B29*C29</f>
        <v>89724</v>
      </c>
      <c r="E29" s="70"/>
    </row>
    <row r="30" spans="1:5" s="1" customFormat="1" ht="15" hidden="1" customHeight="1">
      <c r="A30" s="81" t="s">
        <v>145</v>
      </c>
      <c r="B30" s="79">
        <f>980.44-43</f>
        <v>937.44</v>
      </c>
      <c r="C30" s="70"/>
      <c r="D30" s="71">
        <f t="shared" si="0"/>
        <v>0</v>
      </c>
      <c r="E30" s="77"/>
    </row>
    <row r="31" spans="1:5" s="1" customFormat="1" ht="15" hidden="1" customHeight="1">
      <c r="A31" s="81" t="s">
        <v>64</v>
      </c>
      <c r="B31" s="82">
        <f>975.34-33</f>
        <v>942.34</v>
      </c>
      <c r="C31" s="70"/>
      <c r="D31" s="71">
        <f t="shared" si="0"/>
        <v>0</v>
      </c>
      <c r="E31" s="77"/>
    </row>
    <row r="32" spans="1:5" s="1" customFormat="1" ht="15" hidden="1" customHeight="1">
      <c r="A32" s="81" t="s">
        <v>208</v>
      </c>
      <c r="B32" s="82">
        <v>858.14</v>
      </c>
      <c r="C32" s="70"/>
      <c r="D32" s="71">
        <f t="shared" si="0"/>
        <v>0</v>
      </c>
      <c r="E32" s="70" t="s">
        <v>189</v>
      </c>
    </row>
    <row r="33" spans="1:5" s="1" customFormat="1" ht="15" hidden="1" customHeight="1">
      <c r="A33" s="81" t="s">
        <v>156</v>
      </c>
      <c r="B33" s="82">
        <v>975.43</v>
      </c>
      <c r="C33" s="70"/>
      <c r="D33" s="71">
        <f t="shared" si="0"/>
        <v>0</v>
      </c>
      <c r="E33" s="70"/>
    </row>
    <row r="34" spans="1:5" s="1" customFormat="1" ht="15" hidden="1" customHeight="1">
      <c r="A34" s="83" t="s">
        <v>193</v>
      </c>
      <c r="B34" s="84">
        <v>878.19</v>
      </c>
      <c r="C34" s="70"/>
      <c r="D34" s="71">
        <f t="shared" si="0"/>
        <v>0</v>
      </c>
      <c r="E34" s="77" t="s">
        <v>189</v>
      </c>
    </row>
    <row r="35" spans="1:5" s="12" customFormat="1" ht="15" hidden="1" customHeight="1">
      <c r="A35" s="83" t="s">
        <v>239</v>
      </c>
      <c r="B35" s="84">
        <v>1014.53</v>
      </c>
      <c r="C35" s="70"/>
      <c r="D35" s="71">
        <f t="shared" ref="D35" si="6">B35*C35</f>
        <v>0</v>
      </c>
      <c r="E35" s="77" t="s">
        <v>209</v>
      </c>
    </row>
    <row r="36" spans="1:5" s="12" customFormat="1" ht="15" customHeight="1">
      <c r="A36" s="83" t="s">
        <v>264</v>
      </c>
      <c r="B36" s="86">
        <v>936.75</v>
      </c>
      <c r="C36" s="70">
        <v>50</v>
      </c>
      <c r="D36" s="71">
        <f t="shared" ref="D36" si="7">B36*C36</f>
        <v>46837.5</v>
      </c>
      <c r="E36" s="77" t="s">
        <v>209</v>
      </c>
    </row>
    <row r="37" spans="1:5" s="63" customFormat="1" ht="15" hidden="1" customHeight="1">
      <c r="A37" s="85" t="s">
        <v>206</v>
      </c>
      <c r="B37" s="86">
        <v>936.75</v>
      </c>
      <c r="C37" s="76"/>
      <c r="D37" s="71">
        <f t="shared" si="0"/>
        <v>0</v>
      </c>
      <c r="E37" s="76"/>
    </row>
    <row r="38" spans="1:5" s="1" customFormat="1" ht="15" hidden="1" customHeight="1">
      <c r="A38" s="81" t="s">
        <v>167</v>
      </c>
      <c r="B38" s="82">
        <v>1159.8900000000001</v>
      </c>
      <c r="C38" s="70"/>
      <c r="D38" s="71">
        <f t="shared" si="0"/>
        <v>0</v>
      </c>
      <c r="E38" s="70"/>
    </row>
    <row r="39" spans="1:5" s="12" customFormat="1" ht="15" hidden="1" customHeight="1">
      <c r="A39" s="81" t="s">
        <v>262</v>
      </c>
      <c r="B39" s="82">
        <v>848.12</v>
      </c>
      <c r="C39" s="70"/>
      <c r="D39" s="71">
        <f t="shared" ref="D39:D41" si="8">B39*C39</f>
        <v>0</v>
      </c>
      <c r="E39" s="70"/>
    </row>
    <row r="40" spans="1:5" s="12" customFormat="1" ht="15" customHeight="1">
      <c r="A40" s="81" t="s">
        <v>280</v>
      </c>
      <c r="B40" s="82">
        <v>867.16</v>
      </c>
      <c r="C40" s="70">
        <v>140</v>
      </c>
      <c r="D40" s="71">
        <f t="shared" si="8"/>
        <v>121402.4</v>
      </c>
      <c r="E40" s="70"/>
    </row>
    <row r="41" spans="1:5" s="12" customFormat="1" ht="15" hidden="1" customHeight="1">
      <c r="A41" s="81" t="s">
        <v>284</v>
      </c>
      <c r="B41" s="82">
        <v>999.49</v>
      </c>
      <c r="C41" s="70"/>
      <c r="D41" s="71">
        <f t="shared" si="8"/>
        <v>0</v>
      </c>
      <c r="E41" s="70"/>
    </row>
    <row r="42" spans="1:5" s="12" customFormat="1" ht="15" hidden="1" customHeight="1">
      <c r="A42" s="81" t="s">
        <v>259</v>
      </c>
      <c r="B42" s="82">
        <v>1014.53</v>
      </c>
      <c r="C42" s="70"/>
      <c r="D42" s="71">
        <f t="shared" ref="D42" si="9">B42*C42</f>
        <v>0</v>
      </c>
      <c r="E42" s="70"/>
    </row>
    <row r="43" spans="1:5" s="1" customFormat="1" ht="15" hidden="1" customHeight="1">
      <c r="A43" s="81" t="s">
        <v>135</v>
      </c>
      <c r="B43" s="82">
        <v>1264.78</v>
      </c>
      <c r="C43" s="70"/>
      <c r="D43" s="71">
        <f t="shared" si="0"/>
        <v>0</v>
      </c>
      <c r="E43" s="70"/>
    </row>
    <row r="44" spans="1:5" s="1" customFormat="1" ht="15" hidden="1" customHeight="1">
      <c r="A44" s="81" t="s">
        <v>166</v>
      </c>
      <c r="B44" s="82">
        <f>1258.13-103</f>
        <v>1155.1300000000001</v>
      </c>
      <c r="C44" s="70"/>
      <c r="D44" s="71">
        <f t="shared" si="0"/>
        <v>0</v>
      </c>
      <c r="E44" s="73"/>
    </row>
    <row r="45" spans="1:5" s="1" customFormat="1" ht="15" hidden="1" customHeight="1">
      <c r="A45" s="81" t="s">
        <v>199</v>
      </c>
      <c r="B45" s="84">
        <v>1159.8900000000001</v>
      </c>
      <c r="C45" s="70"/>
      <c r="D45" s="71">
        <f t="shared" si="0"/>
        <v>0</v>
      </c>
      <c r="E45" s="73" t="s">
        <v>207</v>
      </c>
    </row>
    <row r="46" spans="1:5" s="1" customFormat="1" ht="15" hidden="1" customHeight="1">
      <c r="A46" s="81" t="s">
        <v>136</v>
      </c>
      <c r="B46" s="82">
        <v>1244.72</v>
      </c>
      <c r="C46" s="70"/>
      <c r="D46" s="71">
        <f t="shared" si="0"/>
        <v>0</v>
      </c>
      <c r="E46" s="70"/>
    </row>
    <row r="47" spans="1:5" s="1" customFormat="1" ht="15" hidden="1" customHeight="1">
      <c r="A47" s="81" t="s">
        <v>168</v>
      </c>
      <c r="B47" s="82">
        <f>1238.09-83</f>
        <v>1155.0899999999999</v>
      </c>
      <c r="C47" s="70"/>
      <c r="D47" s="71">
        <f t="shared" si="0"/>
        <v>0</v>
      </c>
      <c r="E47" s="73"/>
    </row>
    <row r="48" spans="1:5" s="63" customFormat="1" ht="15" hidden="1" customHeight="1">
      <c r="A48" s="87" t="s">
        <v>202</v>
      </c>
      <c r="B48" s="88">
        <v>1170.79</v>
      </c>
      <c r="C48" s="76"/>
      <c r="D48" s="71">
        <f t="shared" si="0"/>
        <v>0</v>
      </c>
      <c r="E48" s="76" t="s">
        <v>189</v>
      </c>
    </row>
    <row r="49" spans="1:5" s="1" customFormat="1" ht="15" hidden="1" customHeight="1">
      <c r="A49" s="78" t="s">
        <v>159</v>
      </c>
      <c r="B49" s="82">
        <v>8573.3799999999992</v>
      </c>
      <c r="C49" s="70"/>
      <c r="D49" s="71">
        <f t="shared" si="0"/>
        <v>0</v>
      </c>
      <c r="E49" s="70"/>
    </row>
    <row r="50" spans="1:5" s="64" customFormat="1" ht="15" hidden="1" customHeight="1">
      <c r="A50" s="78" t="s">
        <v>152</v>
      </c>
      <c r="B50" s="82">
        <f>8134.29-500</f>
        <v>7634.29</v>
      </c>
      <c r="C50" s="70"/>
      <c r="D50" s="71">
        <f t="shared" si="0"/>
        <v>0</v>
      </c>
      <c r="E50" s="73"/>
    </row>
    <row r="51" spans="1:5" s="1" customFormat="1" ht="15" hidden="1" customHeight="1">
      <c r="A51" s="78" t="s">
        <v>178</v>
      </c>
      <c r="B51" s="82">
        <f>8967.36-1000</f>
        <v>7967.3600000000006</v>
      </c>
      <c r="C51" s="70"/>
      <c r="D51" s="71">
        <f t="shared" si="0"/>
        <v>0</v>
      </c>
      <c r="E51" s="77" t="s">
        <v>185</v>
      </c>
    </row>
    <row r="52" spans="1:5" s="1" customFormat="1" ht="15" hidden="1" customHeight="1">
      <c r="A52" s="78" t="s">
        <v>147</v>
      </c>
      <c r="B52" s="82">
        <v>6937.3</v>
      </c>
      <c r="C52" s="70"/>
      <c r="D52" s="71">
        <f t="shared" si="0"/>
        <v>0</v>
      </c>
      <c r="E52" s="73" t="s">
        <v>200</v>
      </c>
    </row>
    <row r="53" spans="1:5" s="1" customFormat="1" ht="15" hidden="1" customHeight="1">
      <c r="A53" s="78" t="s">
        <v>179</v>
      </c>
      <c r="B53" s="82">
        <v>7714.24</v>
      </c>
      <c r="C53" s="70"/>
      <c r="D53" s="71">
        <f t="shared" si="0"/>
        <v>0</v>
      </c>
      <c r="E53" s="70" t="s">
        <v>200</v>
      </c>
    </row>
    <row r="54" spans="1:5" s="1" customFormat="1" ht="15" hidden="1" customHeight="1">
      <c r="A54" s="78" t="s">
        <v>150</v>
      </c>
      <c r="B54" s="82">
        <v>8225.51</v>
      </c>
      <c r="C54" s="70"/>
      <c r="D54" s="71">
        <f t="shared" si="0"/>
        <v>0</v>
      </c>
      <c r="E54" s="70" t="s">
        <v>200</v>
      </c>
    </row>
    <row r="55" spans="1:5" s="63" customFormat="1" ht="15" hidden="1" customHeight="1">
      <c r="A55" s="74" t="s">
        <v>212</v>
      </c>
      <c r="B55" s="86">
        <v>6715.95</v>
      </c>
      <c r="C55" s="76"/>
      <c r="D55" s="71">
        <f t="shared" si="0"/>
        <v>0</v>
      </c>
      <c r="E55" s="76"/>
    </row>
    <row r="56" spans="1:5" s="1" customFormat="1" ht="15" hidden="1" customHeight="1">
      <c r="A56" s="78" t="s">
        <v>160</v>
      </c>
      <c r="B56" s="82">
        <v>8877.14</v>
      </c>
      <c r="C56" s="70"/>
      <c r="D56" s="71">
        <f t="shared" si="0"/>
        <v>0</v>
      </c>
      <c r="E56" s="70"/>
    </row>
    <row r="57" spans="1:5" s="1" customFormat="1" ht="15" hidden="1" customHeight="1">
      <c r="A57" s="78" t="s">
        <v>181</v>
      </c>
      <c r="B57" s="82">
        <v>10133.27</v>
      </c>
      <c r="C57" s="70"/>
      <c r="D57" s="71">
        <f t="shared" si="0"/>
        <v>0</v>
      </c>
      <c r="E57" s="70"/>
    </row>
    <row r="58" spans="1:5" s="1" customFormat="1" ht="15" hidden="1" customHeight="1">
      <c r="A58" s="78" t="s">
        <v>139</v>
      </c>
      <c r="B58" s="82">
        <v>18425.11</v>
      </c>
      <c r="C58" s="70"/>
      <c r="D58" s="71">
        <f t="shared" si="0"/>
        <v>0</v>
      </c>
      <c r="E58" s="70"/>
    </row>
    <row r="59" spans="1:5" s="1" customFormat="1" ht="15" hidden="1" customHeight="1">
      <c r="A59" s="78" t="s">
        <v>134</v>
      </c>
      <c r="B59" s="82">
        <v>19840.84</v>
      </c>
      <c r="C59" s="70"/>
      <c r="D59" s="71">
        <f t="shared" si="0"/>
        <v>0</v>
      </c>
      <c r="E59" s="70"/>
    </row>
    <row r="60" spans="1:5" s="1" customFormat="1" ht="15" hidden="1" customHeight="1">
      <c r="A60" s="78" t="s">
        <v>180</v>
      </c>
      <c r="B60" s="82">
        <v>23704.11</v>
      </c>
      <c r="C60" s="70"/>
      <c r="D60" s="71">
        <f t="shared" ref="D60:D98" si="10">B60*C60</f>
        <v>0</v>
      </c>
      <c r="E60" s="70"/>
    </row>
    <row r="61" spans="1:5" s="1" customFormat="1" ht="15" hidden="1" customHeight="1">
      <c r="A61" s="78" t="s">
        <v>157</v>
      </c>
      <c r="B61" s="82">
        <v>1053.6300000000001</v>
      </c>
      <c r="C61" s="70"/>
      <c r="D61" s="71">
        <f t="shared" si="10"/>
        <v>0</v>
      </c>
      <c r="E61" s="70"/>
    </row>
    <row r="62" spans="1:5" s="64" customFormat="1" ht="15" hidden="1" customHeight="1">
      <c r="A62" s="78" t="s">
        <v>58</v>
      </c>
      <c r="B62" s="82">
        <v>1107.31</v>
      </c>
      <c r="C62" s="70"/>
      <c r="D62" s="71">
        <f t="shared" si="10"/>
        <v>0</v>
      </c>
      <c r="E62" s="70"/>
    </row>
    <row r="63" spans="1:5" s="1" customFormat="1" ht="15" hidden="1" customHeight="1">
      <c r="A63" s="78" t="s">
        <v>175</v>
      </c>
      <c r="B63" s="82">
        <f>1072.68-53</f>
        <v>1019.6800000000001</v>
      </c>
      <c r="C63" s="70"/>
      <c r="D63" s="71">
        <f t="shared" si="10"/>
        <v>0</v>
      </c>
      <c r="E63" s="73" t="s">
        <v>201</v>
      </c>
    </row>
    <row r="64" spans="1:5" s="1" customFormat="1" ht="15" hidden="1" customHeight="1">
      <c r="A64" s="78" t="s">
        <v>61</v>
      </c>
      <c r="B64" s="82">
        <v>1136.4000000000001</v>
      </c>
      <c r="C64" s="70"/>
      <c r="D64" s="71">
        <f t="shared" si="10"/>
        <v>0</v>
      </c>
      <c r="E64" s="70"/>
    </row>
    <row r="65" spans="1:18" s="2" customFormat="1" ht="15" customHeight="1">
      <c r="A65" s="78" t="s">
        <v>172</v>
      </c>
      <c r="B65" s="82">
        <v>1004.39</v>
      </c>
      <c r="C65" s="70">
        <v>115</v>
      </c>
      <c r="D65" s="71">
        <f t="shared" si="10"/>
        <v>115504.84999999999</v>
      </c>
      <c r="E65" s="73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s="12" customFormat="1" ht="15" hidden="1" customHeight="1">
      <c r="A66" s="78" t="s">
        <v>244</v>
      </c>
      <c r="B66" s="82">
        <v>965.41</v>
      </c>
      <c r="C66" s="70"/>
      <c r="D66" s="71">
        <f t="shared" ref="D66:D67" si="11">B66*C66</f>
        <v>0</v>
      </c>
      <c r="E66" s="73"/>
    </row>
    <row r="67" spans="1:18" s="12" customFormat="1" ht="15" hidden="1" customHeight="1">
      <c r="A67" s="78" t="s">
        <v>271</v>
      </c>
      <c r="B67" s="82">
        <v>937.24</v>
      </c>
      <c r="C67" s="70"/>
      <c r="D67" s="71">
        <f t="shared" si="11"/>
        <v>0</v>
      </c>
      <c r="E67" s="73"/>
    </row>
    <row r="68" spans="1:18" s="1" customFormat="1" ht="15" hidden="1" customHeight="1">
      <c r="A68" s="78" t="s">
        <v>138</v>
      </c>
      <c r="B68" s="82">
        <v>1303.9000000000001</v>
      </c>
      <c r="C68" s="70"/>
      <c r="D68" s="71">
        <f t="shared" si="10"/>
        <v>0</v>
      </c>
      <c r="E68" s="70"/>
    </row>
    <row r="69" spans="1:18" s="1" customFormat="1" ht="15" hidden="1" customHeight="1">
      <c r="A69" s="78" t="s">
        <v>187</v>
      </c>
      <c r="B69" s="82">
        <f>1297.24-103</f>
        <v>1194.24</v>
      </c>
      <c r="C69" s="70"/>
      <c r="D69" s="71">
        <f t="shared" si="10"/>
        <v>0</v>
      </c>
      <c r="E69" s="70"/>
    </row>
    <row r="70" spans="1:18" s="1" customFormat="1" ht="15" hidden="1" customHeight="1">
      <c r="A70" s="78" t="s">
        <v>190</v>
      </c>
      <c r="B70" s="82">
        <v>1072.68</v>
      </c>
      <c r="C70" s="70"/>
      <c r="D70" s="71">
        <f t="shared" si="10"/>
        <v>0</v>
      </c>
      <c r="E70" s="73" t="s">
        <v>189</v>
      </c>
    </row>
    <row r="71" spans="1:18" s="1" customFormat="1" ht="15" hidden="1" customHeight="1">
      <c r="A71" s="78" t="s">
        <v>146</v>
      </c>
      <c r="B71" s="82">
        <v>1077.6600000000001</v>
      </c>
      <c r="C71" s="70"/>
      <c r="D71" s="71">
        <f t="shared" si="10"/>
        <v>0</v>
      </c>
      <c r="E71" s="73"/>
    </row>
    <row r="72" spans="1:18" s="63" customFormat="1" ht="15" hidden="1" customHeight="1">
      <c r="A72" s="76" t="s">
        <v>196</v>
      </c>
      <c r="B72" s="88">
        <v>1024.56</v>
      </c>
      <c r="C72" s="76"/>
      <c r="D72" s="71">
        <f t="shared" si="10"/>
        <v>0</v>
      </c>
      <c r="E72" s="76" t="s">
        <v>189</v>
      </c>
    </row>
    <row r="73" spans="1:18" s="1" customFormat="1" ht="15" hidden="1" customHeight="1">
      <c r="A73" s="78" t="s">
        <v>56</v>
      </c>
      <c r="B73" s="82">
        <v>1254.2</v>
      </c>
      <c r="C73" s="70"/>
      <c r="D73" s="71">
        <f t="shared" si="10"/>
        <v>0</v>
      </c>
      <c r="E73" s="70"/>
    </row>
    <row r="74" spans="1:18" s="1" customFormat="1" ht="15" hidden="1" customHeight="1">
      <c r="A74" s="78" t="s">
        <v>182</v>
      </c>
      <c r="B74" s="82">
        <f>1074-53</f>
        <v>1021</v>
      </c>
      <c r="C74" s="70"/>
      <c r="D74" s="71">
        <f t="shared" si="10"/>
        <v>0</v>
      </c>
      <c r="E74" s="77"/>
    </row>
    <row r="75" spans="1:18" s="12" customFormat="1" ht="15" customHeight="1">
      <c r="A75" s="78" t="s">
        <v>276</v>
      </c>
      <c r="B75" s="82">
        <v>1072.68</v>
      </c>
      <c r="C75" s="70">
        <v>20</v>
      </c>
      <c r="D75" s="71">
        <f t="shared" si="10"/>
        <v>21453.600000000002</v>
      </c>
      <c r="E75" s="77"/>
    </row>
    <row r="76" spans="1:18" s="1" customFormat="1" ht="15" hidden="1" customHeight="1">
      <c r="A76" s="78" t="s">
        <v>143</v>
      </c>
      <c r="B76" s="82">
        <v>1199.99</v>
      </c>
      <c r="C76" s="70"/>
      <c r="D76" s="71">
        <f t="shared" si="10"/>
        <v>0</v>
      </c>
      <c r="E76" s="70" t="s">
        <v>200</v>
      </c>
    </row>
    <row r="77" spans="1:18" s="1" customFormat="1" ht="15" hidden="1" customHeight="1">
      <c r="A77" s="78" t="s">
        <v>176</v>
      </c>
      <c r="B77" s="82">
        <v>1189.97</v>
      </c>
      <c r="C77" s="70"/>
      <c r="D77" s="71">
        <f t="shared" si="10"/>
        <v>0</v>
      </c>
      <c r="E77" s="77"/>
    </row>
    <row r="78" spans="1:18" s="12" customFormat="1" ht="15" hidden="1" customHeight="1">
      <c r="A78" s="78" t="s">
        <v>237</v>
      </c>
      <c r="B78" s="82">
        <v>1062.5999999999999</v>
      </c>
      <c r="C78" s="70"/>
      <c r="D78" s="71">
        <f>B78*C78</f>
        <v>0</v>
      </c>
      <c r="E78" s="77" t="s">
        <v>189</v>
      </c>
    </row>
    <row r="79" spans="1:18" s="12" customFormat="1" ht="15" customHeight="1">
      <c r="A79" s="78" t="s">
        <v>283</v>
      </c>
      <c r="B79" s="82">
        <v>1120.6600000000001</v>
      </c>
      <c r="C79" s="70">
        <v>20</v>
      </c>
      <c r="D79" s="71">
        <f>B79*C79</f>
        <v>22413.200000000001</v>
      </c>
      <c r="E79" s="77"/>
    </row>
    <row r="80" spans="1:18" s="1" customFormat="1" ht="15" hidden="1" customHeight="1">
      <c r="A80" s="78" t="s">
        <v>149</v>
      </c>
      <c r="B80" s="82">
        <v>1305.58</v>
      </c>
      <c r="C80" s="70"/>
      <c r="D80" s="71">
        <f t="shared" si="10"/>
        <v>0</v>
      </c>
      <c r="E80" s="70"/>
    </row>
    <row r="81" spans="1:5" s="1" customFormat="1" ht="15" hidden="1" customHeight="1">
      <c r="A81" s="78" t="s">
        <v>197</v>
      </c>
      <c r="B81" s="82">
        <v>1170.92</v>
      </c>
      <c r="C81" s="70"/>
      <c r="D81" s="71">
        <f t="shared" si="10"/>
        <v>0</v>
      </c>
      <c r="E81" s="70"/>
    </row>
    <row r="82" spans="1:5" s="12" customFormat="1" ht="15" hidden="1" customHeight="1">
      <c r="A82" s="78" t="s">
        <v>249</v>
      </c>
      <c r="B82" s="82">
        <v>1150.8699999999999</v>
      </c>
      <c r="C82" s="70"/>
      <c r="D82" s="71">
        <f t="shared" ref="D82:D83" si="12">B82*C82</f>
        <v>0</v>
      </c>
      <c r="E82" s="70"/>
    </row>
    <row r="83" spans="1:5" s="12" customFormat="1" ht="15" customHeight="1">
      <c r="A83" s="78" t="s">
        <v>286</v>
      </c>
      <c r="B83" s="82">
        <v>1227.92</v>
      </c>
      <c r="C83" s="70">
        <v>40</v>
      </c>
      <c r="D83" s="71">
        <f t="shared" si="12"/>
        <v>49116.800000000003</v>
      </c>
      <c r="E83" s="70"/>
    </row>
    <row r="84" spans="1:5" s="1" customFormat="1" ht="15" hidden="1" customHeight="1">
      <c r="A84" s="78" t="s">
        <v>144</v>
      </c>
      <c r="B84" s="82">
        <v>1565.22</v>
      </c>
      <c r="C84" s="70"/>
      <c r="D84" s="71">
        <f t="shared" si="10"/>
        <v>0</v>
      </c>
      <c r="E84" s="70"/>
    </row>
    <row r="85" spans="1:5" s="1" customFormat="1" ht="15" hidden="1" customHeight="1">
      <c r="A85" s="89" t="s">
        <v>154</v>
      </c>
      <c r="B85" s="79">
        <v>12691.65</v>
      </c>
      <c r="C85" s="70"/>
      <c r="D85" s="71">
        <f t="shared" si="10"/>
        <v>0</v>
      </c>
      <c r="E85" s="70"/>
    </row>
    <row r="86" spans="1:5" s="1" customFormat="1" ht="15" hidden="1" customHeight="1">
      <c r="A86" s="89" t="s">
        <v>133</v>
      </c>
      <c r="B86" s="79">
        <v>8154.39</v>
      </c>
      <c r="C86" s="70"/>
      <c r="D86" s="71">
        <f t="shared" si="10"/>
        <v>0</v>
      </c>
      <c r="E86" s="70"/>
    </row>
    <row r="87" spans="1:5" s="1" customFormat="1" ht="15" hidden="1" customHeight="1">
      <c r="A87" s="89" t="s">
        <v>137</v>
      </c>
      <c r="B87" s="79">
        <v>9072.1299999999992</v>
      </c>
      <c r="C87" s="70"/>
      <c r="D87" s="71">
        <f t="shared" si="10"/>
        <v>0</v>
      </c>
      <c r="E87" s="70"/>
    </row>
    <row r="88" spans="1:5" s="1" customFormat="1" ht="15" hidden="1" customHeight="1">
      <c r="A88" s="89" t="s">
        <v>142</v>
      </c>
      <c r="B88" s="79">
        <v>8565.36</v>
      </c>
      <c r="C88" s="70"/>
      <c r="D88" s="71">
        <f t="shared" si="10"/>
        <v>0</v>
      </c>
      <c r="E88" s="70"/>
    </row>
    <row r="89" spans="1:5" s="12" customFormat="1" ht="15" hidden="1" customHeight="1">
      <c r="A89" s="89" t="s">
        <v>243</v>
      </c>
      <c r="B89" s="79">
        <v>1099.8900000000001</v>
      </c>
      <c r="C89" s="70"/>
      <c r="D89" s="71">
        <f t="shared" ref="D89" si="13">B89*C89</f>
        <v>0</v>
      </c>
      <c r="E89" s="70" t="s">
        <v>185</v>
      </c>
    </row>
    <row r="90" spans="1:5" s="1" customFormat="1" ht="15" hidden="1" customHeight="1">
      <c r="A90" s="78" t="s">
        <v>66</v>
      </c>
      <c r="B90" s="79">
        <v>1372.1</v>
      </c>
      <c r="C90" s="70"/>
      <c r="D90" s="71">
        <f t="shared" si="10"/>
        <v>0</v>
      </c>
      <c r="E90" s="70"/>
    </row>
    <row r="91" spans="1:5" s="1" customFormat="1" ht="15" hidden="1" customHeight="1">
      <c r="A91" s="78" t="s">
        <v>33</v>
      </c>
      <c r="B91" s="82">
        <v>1920.25</v>
      </c>
      <c r="C91" s="70"/>
      <c r="D91" s="71">
        <f t="shared" si="10"/>
        <v>0</v>
      </c>
      <c r="E91" s="70"/>
    </row>
    <row r="92" spans="1:5" s="1" customFormat="1" ht="15" hidden="1" customHeight="1">
      <c r="A92" s="78" t="s">
        <v>14</v>
      </c>
      <c r="B92" s="82">
        <v>1970.25</v>
      </c>
      <c r="C92" s="70"/>
      <c r="D92" s="71">
        <f t="shared" si="10"/>
        <v>0</v>
      </c>
      <c r="E92" s="70"/>
    </row>
    <row r="93" spans="1:5" s="1" customFormat="1" ht="15" hidden="1" customHeight="1">
      <c r="A93" s="78" t="s">
        <v>141</v>
      </c>
      <c r="B93" s="82">
        <v>7586.92</v>
      </c>
      <c r="C93" s="70"/>
      <c r="D93" s="71">
        <f t="shared" si="10"/>
        <v>0</v>
      </c>
      <c r="E93" s="70"/>
    </row>
    <row r="94" spans="1:5" s="1" customFormat="1" ht="15" hidden="1" customHeight="1">
      <c r="A94" s="78" t="s">
        <v>148</v>
      </c>
      <c r="B94" s="82">
        <v>8641.5499999999993</v>
      </c>
      <c r="C94" s="70"/>
      <c r="D94" s="71">
        <f t="shared" si="10"/>
        <v>0</v>
      </c>
      <c r="E94" s="70"/>
    </row>
    <row r="95" spans="1:5" s="12" customFormat="1" ht="15" hidden="1" customHeight="1">
      <c r="A95" s="78" t="s">
        <v>236</v>
      </c>
      <c r="B95" s="82">
        <f>1072.67-45</f>
        <v>1027.67</v>
      </c>
      <c r="C95" s="70"/>
      <c r="D95" s="71">
        <f>B95*C95</f>
        <v>0</v>
      </c>
      <c r="E95" s="70"/>
    </row>
    <row r="96" spans="1:5" s="12" customFormat="1" ht="15" hidden="1" customHeight="1">
      <c r="A96" s="78" t="s">
        <v>285</v>
      </c>
      <c r="B96" s="82">
        <v>1140.8499999999999</v>
      </c>
      <c r="C96" s="70"/>
      <c r="D96" s="71">
        <f>B96*C96</f>
        <v>0</v>
      </c>
      <c r="E96" s="70"/>
    </row>
    <row r="97" spans="1:18" s="1" customFormat="1" ht="15" hidden="1" customHeight="1">
      <c r="A97" s="78" t="s">
        <v>186</v>
      </c>
      <c r="B97" s="84">
        <v>1219.04</v>
      </c>
      <c r="C97" s="70"/>
      <c r="D97" s="71">
        <f t="shared" si="10"/>
        <v>0</v>
      </c>
      <c r="E97" s="76"/>
    </row>
    <row r="98" spans="1:18" s="1" customFormat="1" ht="15" hidden="1" customHeight="1">
      <c r="A98" s="69" t="s">
        <v>191</v>
      </c>
      <c r="B98" s="84">
        <v>1336.33</v>
      </c>
      <c r="C98" s="70"/>
      <c r="D98" s="71">
        <f t="shared" si="10"/>
        <v>0</v>
      </c>
      <c r="E98" s="70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s="12" customFormat="1" ht="15" hidden="1" customHeight="1">
      <c r="A99" s="69" t="s">
        <v>265</v>
      </c>
      <c r="B99" s="84">
        <v>1188.97</v>
      </c>
      <c r="C99" s="70"/>
      <c r="D99" s="71">
        <f t="shared" ref="D99" si="14">B99*C99</f>
        <v>0</v>
      </c>
      <c r="E99" s="70"/>
    </row>
    <row r="100" spans="1:18" s="1" customFormat="1" ht="15" hidden="1" customHeight="1">
      <c r="A100" s="78" t="s">
        <v>173</v>
      </c>
      <c r="B100" s="82">
        <f>3471.65-400</f>
        <v>3071.65</v>
      </c>
      <c r="C100" s="70"/>
      <c r="D100" s="71">
        <f t="shared" ref="D100:D112" si="15">B100*C100</f>
        <v>0</v>
      </c>
      <c r="E100" s="77" t="s">
        <v>200</v>
      </c>
    </row>
    <row r="101" spans="1:18" s="1" customFormat="1" ht="14.25" hidden="1" customHeight="1">
      <c r="A101" s="78" t="s">
        <v>165</v>
      </c>
      <c r="B101" s="82">
        <v>4849.09</v>
      </c>
      <c r="C101" s="70"/>
      <c r="D101" s="71">
        <f t="shared" si="15"/>
        <v>0</v>
      </c>
      <c r="E101" s="70"/>
    </row>
    <row r="102" spans="1:18" s="1" customFormat="1" ht="15" hidden="1" customHeight="1">
      <c r="A102" s="78" t="s">
        <v>170</v>
      </c>
      <c r="B102" s="82">
        <f>3618.02-200</f>
        <v>3418.02</v>
      </c>
      <c r="C102" s="70"/>
      <c r="D102" s="71">
        <f t="shared" si="15"/>
        <v>0</v>
      </c>
      <c r="E102" s="73"/>
    </row>
    <row r="103" spans="1:18" s="1" customFormat="1" ht="15" hidden="1" customHeight="1">
      <c r="A103" s="78" t="s">
        <v>188</v>
      </c>
      <c r="B103" s="82">
        <f>3530.81-320</f>
        <v>3210.81</v>
      </c>
      <c r="C103" s="70"/>
      <c r="D103" s="71">
        <f t="shared" si="15"/>
        <v>0</v>
      </c>
      <c r="E103" s="73" t="s">
        <v>213</v>
      </c>
    </row>
    <row r="104" spans="1:18" s="1" customFormat="1" ht="15" hidden="1" customHeight="1">
      <c r="A104" s="78" t="s">
        <v>151</v>
      </c>
      <c r="B104" s="82">
        <v>4507.24</v>
      </c>
      <c r="C104" s="70"/>
      <c r="D104" s="71">
        <f t="shared" si="15"/>
        <v>0</v>
      </c>
      <c r="E104" s="70"/>
    </row>
    <row r="105" spans="1:18" s="1" customFormat="1" ht="15" hidden="1" customHeight="1">
      <c r="A105" s="78" t="s">
        <v>171</v>
      </c>
      <c r="B105" s="82">
        <v>4409</v>
      </c>
      <c r="C105" s="70"/>
      <c r="D105" s="71">
        <f t="shared" si="15"/>
        <v>0</v>
      </c>
      <c r="E105" s="70" t="s">
        <v>200</v>
      </c>
    </row>
    <row r="106" spans="1:18" s="63" customFormat="1" ht="15" hidden="1" customHeight="1">
      <c r="A106" s="76" t="s">
        <v>195</v>
      </c>
      <c r="B106" s="88">
        <v>3500</v>
      </c>
      <c r="C106" s="76"/>
      <c r="D106" s="71">
        <f t="shared" si="15"/>
        <v>0</v>
      </c>
      <c r="E106" s="76" t="s">
        <v>200</v>
      </c>
    </row>
    <row r="107" spans="1:18" s="1" customFormat="1" ht="15" hidden="1" customHeight="1">
      <c r="A107" s="78" t="s">
        <v>155</v>
      </c>
      <c r="B107" s="82">
        <v>5510.74</v>
      </c>
      <c r="C107" s="70"/>
      <c r="D107" s="71">
        <f t="shared" si="15"/>
        <v>0</v>
      </c>
      <c r="E107" s="70"/>
    </row>
    <row r="108" spans="1:18" s="64" customFormat="1" ht="15" hidden="1" customHeight="1">
      <c r="A108" s="78" t="s">
        <v>177</v>
      </c>
      <c r="B108" s="82">
        <f>5141.82-200-200</f>
        <v>4741.82</v>
      </c>
      <c r="C108" s="70"/>
      <c r="D108" s="71">
        <f t="shared" si="15"/>
        <v>0</v>
      </c>
      <c r="E108" s="73"/>
    </row>
    <row r="109" spans="1:18" s="1" customFormat="1" ht="15" hidden="1" customHeight="1">
      <c r="A109" s="78" t="s">
        <v>169</v>
      </c>
      <c r="B109" s="82">
        <f>5150.85-200</f>
        <v>4950.8500000000004</v>
      </c>
      <c r="C109" s="70"/>
      <c r="D109" s="71">
        <f t="shared" si="15"/>
        <v>0</v>
      </c>
      <c r="E109" s="73" t="s">
        <v>200</v>
      </c>
    </row>
    <row r="110" spans="1:18" s="1" customFormat="1" ht="15" hidden="1" customHeight="1">
      <c r="A110" s="78" t="s">
        <v>194</v>
      </c>
      <c r="B110" s="82">
        <f>4973.4-70</f>
        <v>4903.3999999999996</v>
      </c>
      <c r="C110" s="70"/>
      <c r="D110" s="71">
        <f t="shared" si="15"/>
        <v>0</v>
      </c>
      <c r="E110" s="77" t="s">
        <v>214</v>
      </c>
    </row>
    <row r="111" spans="1:18" s="1" customFormat="1" ht="15" hidden="1" customHeight="1">
      <c r="A111" s="78" t="s">
        <v>184</v>
      </c>
      <c r="B111" s="82">
        <f>5257.11-200</f>
        <v>5057.1099999999997</v>
      </c>
      <c r="C111" s="70"/>
      <c r="D111" s="71">
        <f t="shared" si="15"/>
        <v>0</v>
      </c>
      <c r="E111" s="77" t="s">
        <v>198</v>
      </c>
    </row>
    <row r="112" spans="1:18" s="1" customFormat="1" ht="15" hidden="1" customHeight="1">
      <c r="A112" s="78" t="s">
        <v>203</v>
      </c>
      <c r="B112" s="82">
        <v>7691.27</v>
      </c>
      <c r="C112" s="70"/>
      <c r="D112" s="71">
        <f t="shared" si="15"/>
        <v>0</v>
      </c>
      <c r="E112" s="70"/>
    </row>
    <row r="113" spans="1:253" s="12" customFormat="1" ht="15" hidden="1" customHeight="1">
      <c r="A113" s="78" t="s">
        <v>245</v>
      </c>
      <c r="B113" s="82">
        <v>8101.24</v>
      </c>
      <c r="C113" s="70"/>
      <c r="D113" s="71">
        <f t="shared" ref="D113" si="16">B113*C113</f>
        <v>0</v>
      </c>
      <c r="E113" s="70"/>
    </row>
    <row r="114" spans="1:253" s="12" customFormat="1" ht="15" customHeight="1">
      <c r="A114" s="95" t="s">
        <v>231</v>
      </c>
      <c r="B114" s="96"/>
      <c r="C114" s="97">
        <f>SUM(C6:C113)</f>
        <v>785</v>
      </c>
      <c r="D114" s="102">
        <f>SUM(D6:D113)</f>
        <v>697728.35</v>
      </c>
      <c r="E114" s="97"/>
    </row>
    <row r="115" spans="1:253" ht="15" hidden="1" customHeight="1">
      <c r="A115" s="83" t="s">
        <v>216</v>
      </c>
      <c r="B115" s="84">
        <v>1014.53</v>
      </c>
      <c r="C115" s="70"/>
      <c r="D115" s="71">
        <f>B115*C115</f>
        <v>0</v>
      </c>
      <c r="E115" s="73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</row>
    <row r="116" spans="1:253" ht="15" hidden="1" customHeight="1">
      <c r="A116" s="78" t="s">
        <v>217</v>
      </c>
      <c r="B116" s="82">
        <v>2710.76</v>
      </c>
      <c r="C116" s="70"/>
      <c r="D116" s="71">
        <f t="shared" ref="D116:D151" si="17">B116*C116</f>
        <v>0</v>
      </c>
      <c r="E116" s="73" t="s">
        <v>200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</row>
    <row r="117" spans="1:253" ht="15" hidden="1" customHeight="1">
      <c r="A117" s="78" t="s">
        <v>248</v>
      </c>
      <c r="B117" s="82">
        <f>2702.42-450</f>
        <v>2252.42</v>
      </c>
      <c r="C117" s="70"/>
      <c r="D117" s="71">
        <f t="shared" ref="D117" si="18">B117*C117</f>
        <v>0</v>
      </c>
      <c r="E117" s="73" t="s">
        <v>200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</row>
    <row r="118" spans="1:253" ht="15" hidden="1" customHeight="1">
      <c r="A118" s="78" t="s">
        <v>268</v>
      </c>
      <c r="B118" s="82">
        <v>3947.38</v>
      </c>
      <c r="C118" s="70"/>
      <c r="D118" s="71">
        <f t="shared" ref="D118" si="19">B118*C118</f>
        <v>0</v>
      </c>
      <c r="E118" s="73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</row>
    <row r="119" spans="1:253" hidden="1">
      <c r="A119" s="78" t="s">
        <v>227</v>
      </c>
      <c r="B119" s="82">
        <v>4000</v>
      </c>
      <c r="C119" s="70"/>
      <c r="D119" s="71">
        <f t="shared" si="17"/>
        <v>0</v>
      </c>
      <c r="E119" s="73" t="s">
        <v>209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</row>
    <row r="120" spans="1:253" ht="15" hidden="1" customHeight="1">
      <c r="A120" s="78" t="s">
        <v>229</v>
      </c>
      <c r="B120" s="82">
        <v>4885.6000000000004</v>
      </c>
      <c r="C120" s="70"/>
      <c r="D120" s="71">
        <f t="shared" si="17"/>
        <v>0</v>
      </c>
      <c r="E120" s="73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</row>
    <row r="121" spans="1:253" hidden="1">
      <c r="A121" s="78" t="s">
        <v>221</v>
      </c>
      <c r="B121" s="84">
        <v>4400</v>
      </c>
      <c r="C121" s="70"/>
      <c r="D121" s="71">
        <f t="shared" si="17"/>
        <v>0</v>
      </c>
      <c r="E121" s="73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</row>
    <row r="122" spans="1:253">
      <c r="A122" s="78" t="s">
        <v>275</v>
      </c>
      <c r="B122" s="84">
        <v>4044.61</v>
      </c>
      <c r="C122" s="70">
        <v>10</v>
      </c>
      <c r="D122" s="71">
        <f t="shared" si="17"/>
        <v>40446.1</v>
      </c>
      <c r="E122" s="73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</row>
    <row r="123" spans="1:253" ht="15" customHeight="1">
      <c r="A123" s="78" t="s">
        <v>258</v>
      </c>
      <c r="B123" s="84">
        <v>5046.9880999999996</v>
      </c>
      <c r="C123" s="70">
        <v>6</v>
      </c>
      <c r="D123" s="71">
        <f t="shared" ref="D123" si="20">B123*C123</f>
        <v>30281.928599999999</v>
      </c>
      <c r="E123" s="7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</row>
    <row r="124" spans="1:253" ht="15" hidden="1" customHeight="1">
      <c r="A124" s="78" t="s">
        <v>222</v>
      </c>
      <c r="B124" s="82">
        <f>5607.99-500</f>
        <v>5107.99</v>
      </c>
      <c r="C124" s="70"/>
      <c r="D124" s="71">
        <f t="shared" si="17"/>
        <v>0</v>
      </c>
      <c r="E124" s="70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</row>
    <row r="125" spans="1:253" ht="15" hidden="1" customHeight="1">
      <c r="A125" s="78" t="s">
        <v>267</v>
      </c>
      <c r="B125" s="82">
        <f>4866.56-290</f>
        <v>4576.5600000000004</v>
      </c>
      <c r="C125" s="70"/>
      <c r="D125" s="71">
        <f t="shared" ref="D125" si="21">B125*C125</f>
        <v>0</v>
      </c>
      <c r="E125" s="70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</row>
    <row r="126" spans="1:253" ht="15" hidden="1" customHeight="1">
      <c r="A126" s="78" t="s">
        <v>240</v>
      </c>
      <c r="B126" s="82">
        <v>5412.5</v>
      </c>
      <c r="C126" s="70"/>
      <c r="D126" s="71">
        <f t="shared" ref="D126" si="22">B126*C126</f>
        <v>0</v>
      </c>
      <c r="E126" s="70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</row>
    <row r="127" spans="1:253" ht="15" hidden="1" customHeight="1">
      <c r="A127" s="78" t="s">
        <v>230</v>
      </c>
      <c r="B127" s="82">
        <v>5793.45</v>
      </c>
      <c r="C127" s="70"/>
      <c r="D127" s="71">
        <f t="shared" si="17"/>
        <v>0</v>
      </c>
      <c r="E127" s="73" t="s">
        <v>209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</row>
    <row r="128" spans="1:253" ht="15" hidden="1" customHeight="1">
      <c r="A128" s="78" t="s">
        <v>252</v>
      </c>
      <c r="B128" s="82">
        <v>5792.76</v>
      </c>
      <c r="C128" s="70"/>
      <c r="D128" s="71">
        <f t="shared" ref="D128" si="23">B128*C128</f>
        <v>0</v>
      </c>
      <c r="E128" s="107" t="s">
        <v>209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</row>
    <row r="129" spans="1:253" hidden="1">
      <c r="A129" s="69" t="s">
        <v>226</v>
      </c>
      <c r="B129" s="84">
        <v>5383.43</v>
      </c>
      <c r="C129" s="70"/>
      <c r="D129" s="71">
        <f t="shared" si="17"/>
        <v>0</v>
      </c>
      <c r="E129" s="70" t="s">
        <v>238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</row>
    <row r="130" spans="1:253" ht="15" hidden="1" customHeight="1">
      <c r="A130" s="69" t="s">
        <v>235</v>
      </c>
      <c r="B130" s="86">
        <f>6306.98-400</f>
        <v>5906.98</v>
      </c>
      <c r="C130" s="70"/>
      <c r="D130" s="71">
        <f>B130*C130</f>
        <v>0</v>
      </c>
      <c r="E130" s="108" t="s">
        <v>209</v>
      </c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</row>
    <row r="131" spans="1:253" ht="15" hidden="1" customHeight="1">
      <c r="A131" s="69" t="s">
        <v>279</v>
      </c>
      <c r="B131" s="86">
        <v>5709.99</v>
      </c>
      <c r="C131" s="70"/>
      <c r="D131" s="71">
        <f>B131*C131</f>
        <v>0</v>
      </c>
      <c r="E131" s="108" t="s">
        <v>282</v>
      </c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</row>
    <row r="132" spans="1:253" ht="15" hidden="1" customHeight="1">
      <c r="A132" s="69" t="s">
        <v>278</v>
      </c>
      <c r="B132" s="86">
        <v>6405.21</v>
      </c>
      <c r="C132" s="70"/>
      <c r="D132" s="71">
        <f>B132*C132</f>
        <v>0</v>
      </c>
      <c r="E132" s="108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</row>
    <row r="133" spans="1:253" ht="15" hidden="1" customHeight="1">
      <c r="A133" s="78" t="s">
        <v>223</v>
      </c>
      <c r="B133" s="82">
        <v>1014.53</v>
      </c>
      <c r="C133" s="70"/>
      <c r="D133" s="71">
        <f t="shared" si="17"/>
        <v>0</v>
      </c>
      <c r="E133" s="73" t="s">
        <v>189</v>
      </c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</row>
    <row r="134" spans="1:253" ht="15" hidden="1" customHeight="1">
      <c r="A134" s="89" t="s">
        <v>224</v>
      </c>
      <c r="B134" s="79">
        <f>5607.99-700</f>
        <v>4907.99</v>
      </c>
      <c r="C134" s="70"/>
      <c r="D134" s="71">
        <f t="shared" si="17"/>
        <v>0</v>
      </c>
      <c r="E134" s="70" t="s">
        <v>200</v>
      </c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</row>
    <row r="135" spans="1:253" ht="15" hidden="1" customHeight="1">
      <c r="A135" s="78" t="s">
        <v>228</v>
      </c>
      <c r="B135" s="84">
        <v>2937.12</v>
      </c>
      <c r="C135" s="70"/>
      <c r="D135" s="71">
        <f t="shared" si="17"/>
        <v>0</v>
      </c>
      <c r="E135" s="73" t="s">
        <v>200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</row>
    <row r="136" spans="1:253" ht="15" hidden="1" customHeight="1">
      <c r="A136" s="78" t="s">
        <v>218</v>
      </c>
      <c r="B136" s="88">
        <v>4389.95</v>
      </c>
      <c r="C136" s="76"/>
      <c r="D136" s="71">
        <f t="shared" si="17"/>
        <v>0</v>
      </c>
      <c r="E136" s="76" t="s">
        <v>200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</row>
    <row r="137" spans="1:253" ht="15" hidden="1" customHeight="1">
      <c r="A137" s="78" t="s">
        <v>234</v>
      </c>
      <c r="B137" s="82">
        <f>3530.81-320</f>
        <v>3210.81</v>
      </c>
      <c r="C137" s="76"/>
      <c r="D137" s="71">
        <f>B137*C137</f>
        <v>0</v>
      </c>
      <c r="E137" s="76" t="s">
        <v>238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</row>
    <row r="138" spans="1:253" ht="15" hidden="1" customHeight="1">
      <c r="A138" s="78" t="s">
        <v>233</v>
      </c>
      <c r="B138" s="88">
        <f>3979.93-200</f>
        <v>3779.93</v>
      </c>
      <c r="C138" s="76"/>
      <c r="D138" s="71">
        <f>B138*C138</f>
        <v>0</v>
      </c>
      <c r="E138" s="76" t="s">
        <v>200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</row>
    <row r="139" spans="1:253" ht="15" hidden="1" customHeight="1">
      <c r="A139" s="76" t="s">
        <v>219</v>
      </c>
      <c r="B139" s="88">
        <v>4115.26</v>
      </c>
      <c r="C139" s="76"/>
      <c r="D139" s="71">
        <f t="shared" si="17"/>
        <v>0</v>
      </c>
      <c r="E139" s="76" t="s">
        <v>185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</row>
    <row r="140" spans="1:253" ht="15" hidden="1" customHeight="1">
      <c r="A140" s="76" t="s">
        <v>241</v>
      </c>
      <c r="B140" s="88">
        <v>3618.02</v>
      </c>
      <c r="C140" s="76"/>
      <c r="D140" s="71">
        <f t="shared" ref="D140:D141" si="24">B140*C140</f>
        <v>0</v>
      </c>
      <c r="E140" s="76" t="s">
        <v>185</v>
      </c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</row>
    <row r="141" spans="1:253" ht="15" customHeight="1">
      <c r="A141" s="76" t="s">
        <v>270</v>
      </c>
      <c r="B141" s="88">
        <v>3548.43</v>
      </c>
      <c r="C141" s="76">
        <v>15</v>
      </c>
      <c r="D141" s="71">
        <f t="shared" si="24"/>
        <v>53226.45</v>
      </c>
      <c r="E141" s="76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</row>
    <row r="142" spans="1:253" ht="15" hidden="1" customHeight="1">
      <c r="A142" s="76" t="s">
        <v>247</v>
      </c>
      <c r="B142" s="88">
        <v>3520.36</v>
      </c>
      <c r="C142" s="76"/>
      <c r="D142" s="71">
        <f t="shared" ref="D142" si="25">B142*C142</f>
        <v>0</v>
      </c>
      <c r="E142" s="76" t="s">
        <v>185</v>
      </c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</row>
    <row r="143" spans="1:253" ht="15" hidden="1" customHeight="1">
      <c r="A143" s="76" t="s">
        <v>246</v>
      </c>
      <c r="B143" s="88">
        <v>3881.22</v>
      </c>
      <c r="C143" s="76"/>
      <c r="D143" s="71">
        <f t="shared" ref="D143" si="26">B143*C143</f>
        <v>0</v>
      </c>
      <c r="E143" s="76" t="s">
        <v>200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</row>
    <row r="144" spans="1:253" ht="15" hidden="1" customHeight="1">
      <c r="A144" s="69" t="s">
        <v>225</v>
      </c>
      <c r="B144" s="84">
        <f>4326.29-300</f>
        <v>4026.29</v>
      </c>
      <c r="C144" s="70"/>
      <c r="D144" s="71">
        <f t="shared" si="17"/>
        <v>0</v>
      </c>
      <c r="E144" s="73" t="s">
        <v>215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</row>
    <row r="145" spans="1:253" ht="15" hidden="1" customHeight="1">
      <c r="A145" s="78" t="s">
        <v>220</v>
      </c>
      <c r="B145" s="82">
        <v>4076.68</v>
      </c>
      <c r="C145" s="70"/>
      <c r="D145" s="71">
        <f t="shared" si="17"/>
        <v>0</v>
      </c>
      <c r="E145" s="73" t="s">
        <v>200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</row>
    <row r="146" spans="1:253" ht="15" hidden="1" customHeight="1">
      <c r="A146" s="78" t="s">
        <v>254</v>
      </c>
      <c r="B146" s="82">
        <f>7165.02-700</f>
        <v>6465.02</v>
      </c>
      <c r="C146" s="70"/>
      <c r="D146" s="71">
        <f t="shared" ref="D146" si="27">B146*C146</f>
        <v>0</v>
      </c>
      <c r="E146" s="73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</row>
    <row r="147" spans="1:253" hidden="1">
      <c r="A147" s="78" t="s">
        <v>250</v>
      </c>
      <c r="B147" s="82">
        <v>7691.27</v>
      </c>
      <c r="C147" s="70"/>
      <c r="D147" s="71">
        <f t="shared" si="17"/>
        <v>0</v>
      </c>
      <c r="E147" s="70" t="s">
        <v>209</v>
      </c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</row>
    <row r="148" spans="1:253" hidden="1">
      <c r="A148" s="78" t="s">
        <v>274</v>
      </c>
      <c r="B148" s="82">
        <v>7093.04</v>
      </c>
      <c r="C148" s="70"/>
      <c r="D148" s="71">
        <f t="shared" si="17"/>
        <v>0</v>
      </c>
      <c r="E148" s="70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</row>
    <row r="149" spans="1:253" ht="15" hidden="1" customHeight="1">
      <c r="A149" s="78" t="s">
        <v>251</v>
      </c>
      <c r="B149" s="82">
        <v>8101.24</v>
      </c>
      <c r="C149" s="70"/>
      <c r="D149" s="71">
        <f t="shared" ref="D149" si="28">B149*C149</f>
        <v>0</v>
      </c>
      <c r="E149" s="70" t="s">
        <v>209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</row>
    <row r="150" spans="1:253" hidden="1">
      <c r="A150" s="78" t="s">
        <v>253</v>
      </c>
      <c r="B150" s="82">
        <f>8101.24-600</f>
        <v>7501.24</v>
      </c>
      <c r="C150" s="70"/>
      <c r="D150" s="71">
        <f t="shared" si="17"/>
        <v>0</v>
      </c>
      <c r="E150" s="7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</row>
    <row r="151" spans="1:253">
      <c r="A151" s="78" t="s">
        <v>272</v>
      </c>
      <c r="B151" s="82">
        <v>7778.48</v>
      </c>
      <c r="C151" s="70">
        <v>12</v>
      </c>
      <c r="D151" s="71">
        <f t="shared" si="17"/>
        <v>93341.759999999995</v>
      </c>
      <c r="E151" s="70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</row>
    <row r="152" spans="1:253">
      <c r="A152" s="78" t="s">
        <v>266</v>
      </c>
      <c r="B152" s="82">
        <v>9066.5400000000009</v>
      </c>
      <c r="C152" s="70">
        <v>5</v>
      </c>
      <c r="D152" s="71">
        <f t="shared" ref="D152" si="29">B152*C152</f>
        <v>45332.700000000004</v>
      </c>
      <c r="E152" s="70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</row>
    <row r="153" spans="1:253" ht="15" hidden="1" customHeight="1">
      <c r="A153" s="78" t="s">
        <v>260</v>
      </c>
      <c r="B153" s="82">
        <v>10109</v>
      </c>
      <c r="C153" s="70"/>
      <c r="D153" s="71">
        <f t="shared" ref="D153" si="30">B153*C153</f>
        <v>0</v>
      </c>
      <c r="E153" s="70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</row>
    <row r="154" spans="1:253" ht="11.25" customHeight="1">
      <c r="A154" s="98" t="s">
        <v>232</v>
      </c>
      <c r="B154" s="99"/>
      <c r="C154" s="100">
        <f>SUM(C115:C153)</f>
        <v>48</v>
      </c>
      <c r="D154" s="104">
        <f>SUM(D115:D153)</f>
        <v>262628.93859999999</v>
      </c>
      <c r="E154" s="101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</row>
    <row r="155" spans="1:253" s="64" customFormat="1" ht="15" customHeight="1">
      <c r="A155" s="118" t="s">
        <v>76</v>
      </c>
      <c r="B155" s="119"/>
      <c r="C155" s="70">
        <f>C114+C154</f>
        <v>833</v>
      </c>
      <c r="D155" s="103">
        <f>D114+D154</f>
        <v>960357.28859999997</v>
      </c>
      <c r="E155" s="70"/>
    </row>
    <row r="156" spans="1:253" ht="6.75" customHeight="1">
      <c r="A156" s="65"/>
      <c r="B156" s="65"/>
      <c r="C156" s="65"/>
      <c r="D156" s="66"/>
      <c r="E156" s="67"/>
    </row>
    <row r="157" spans="1:253" ht="12" customHeight="1">
      <c r="B157" s="90" t="s">
        <v>122</v>
      </c>
      <c r="C157" s="90"/>
      <c r="D157" s="90"/>
      <c r="E157" s="90"/>
    </row>
    <row r="158" spans="1:253" ht="8.25" customHeight="1"/>
    <row r="159" spans="1:253" ht="15.75">
      <c r="B159" s="92" t="s">
        <v>123</v>
      </c>
      <c r="C159" s="93" t="s">
        <v>124</v>
      </c>
      <c r="D159" s="68"/>
      <c r="IR159"/>
      <c r="IS159"/>
    </row>
    <row r="160" spans="1:253" ht="15.75">
      <c r="B160" s="92" t="s">
        <v>125</v>
      </c>
      <c r="C160" s="106"/>
      <c r="D160" s="68"/>
      <c r="IR160"/>
      <c r="IS160"/>
    </row>
    <row r="161" spans="2:253" ht="15.75">
      <c r="B161" s="92" t="s">
        <v>273</v>
      </c>
      <c r="C161" s="106"/>
      <c r="D161" s="68"/>
      <c r="IR161"/>
      <c r="IS161"/>
    </row>
    <row r="162" spans="2:253" s="1" customFormat="1" ht="15.75">
      <c r="B162" s="92" t="s">
        <v>287</v>
      </c>
      <c r="C162" s="106"/>
      <c r="D162" s="109"/>
    </row>
    <row r="163" spans="2:253" s="1" customFormat="1" ht="15.75">
      <c r="B163" s="92" t="s">
        <v>121</v>
      </c>
      <c r="C163" s="105">
        <f>C160-C162</f>
        <v>0</v>
      </c>
      <c r="D163" s="109"/>
      <c r="E163" s="109"/>
    </row>
    <row r="164" spans="2:253" s="1" customFormat="1">
      <c r="F164" s="110"/>
    </row>
    <row r="165" spans="2:253">
      <c r="C165" s="68"/>
      <c r="D165" s="12"/>
      <c r="E165" s="68"/>
      <c r="I165" s="61" t="s">
        <v>256</v>
      </c>
    </row>
    <row r="166" spans="2:253">
      <c r="D166" s="12"/>
    </row>
    <row r="167" spans="2:253">
      <c r="D167" s="12"/>
    </row>
  </sheetData>
  <autoFilter ref="A5:E155">
    <filterColumn colId="2">
      <customFilters>
        <customFilter operator="notEqual" val=" "/>
      </customFilters>
    </filterColumn>
  </autoFilter>
  <mergeCells count="3">
    <mergeCell ref="A1:E1"/>
    <mergeCell ref="A155:B155"/>
    <mergeCell ref="A2:E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Requisition Analysis</vt:lpstr>
      <vt:lpstr>Segment Wise Analysis</vt:lpstr>
      <vt:lpstr>Daily Final Requisition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Md. Abu Taher Sarker</cp:lastModifiedBy>
  <dcterms:created xsi:type="dcterms:W3CDTF">2014-01-12T01:29:30Z</dcterms:created>
  <dcterms:modified xsi:type="dcterms:W3CDTF">2020-12-31T05:59:55Z</dcterms:modified>
</cp:coreProperties>
</file>