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firstSheet="1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6" i="100"/>
  <c r="AK47"/>
  <c r="AK43"/>
  <c r="AG23"/>
  <c r="AF8"/>
  <c r="AI42" i="98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B21" s="1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 s="1"/>
  <c r="AF40"/>
  <c r="AI39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8"/>
  <c r="AI40" s="1"/>
  <c r="AG30"/>
  <c r="AI30" s="1"/>
  <c r="AG20"/>
  <c r="AI20" s="1"/>
  <c r="AG10"/>
  <c r="AI10" s="1"/>
  <c r="AF40"/>
  <c r="AG39"/>
  <c r="AF39"/>
  <c r="AG38"/>
  <c r="AG33"/>
  <c r="AF30"/>
  <c r="AI29"/>
  <c r="AG29"/>
  <c r="AF29"/>
  <c r="AF19"/>
  <c r="AI46" s="1"/>
  <c r="AF9"/>
  <c r="AG28"/>
  <c r="AG23"/>
  <c r="AF20"/>
  <c r="AI45" s="1"/>
  <c r="AI19"/>
  <c r="AG19"/>
  <c r="AG18"/>
  <c r="AG13"/>
  <c r="AF10"/>
  <c r="AI9"/>
  <c r="AG9"/>
  <c r="AG8"/>
  <c r="AG40" i="97"/>
  <c r="AI40" s="1"/>
  <c r="AF40"/>
  <c r="AG39"/>
  <c r="AF39"/>
  <c r="AG38"/>
  <c r="AG33"/>
  <c r="AG30"/>
  <c r="AI30" s="1"/>
  <c r="AF30"/>
  <c r="AI29"/>
  <c r="AF46" s="1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4"/>
  <c r="AI40" s="1"/>
  <c r="AF40"/>
  <c r="AG39"/>
  <c r="AF39"/>
  <c r="AG38"/>
  <c r="AG33"/>
  <c r="AG30"/>
  <c r="AI30" s="1"/>
  <c r="AF30"/>
  <c r="AI29"/>
  <c r="AG29"/>
  <c r="AF29"/>
  <c r="AI46" s="1"/>
  <c r="AG28"/>
  <c r="AG23"/>
  <c r="AG20"/>
  <c r="AI20" s="1"/>
  <c r="AF20"/>
  <c r="AI45" s="1"/>
  <c r="AI19"/>
  <c r="AG19"/>
  <c r="AF19"/>
  <c r="AG18"/>
  <c r="AG13"/>
  <c r="AG10"/>
  <c r="AI10" s="1"/>
  <c r="AF10"/>
  <c r="AI9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 s="1"/>
  <c r="J21" s="1"/>
  <c r="J18" i="99" s="1"/>
  <c r="J21" s="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 s="1"/>
  <c r="AI12" i="76"/>
  <c r="AI22" i="77"/>
  <c r="AI12" i="82"/>
  <c r="AI22" i="97"/>
  <c r="AI39" i="82"/>
  <c r="AI22" i="98"/>
  <c r="AI22" i="78"/>
  <c r="AI42" i="90"/>
  <c r="AI12"/>
  <c r="AI39" i="95"/>
  <c r="AF46" s="1"/>
  <c r="AI42"/>
  <c r="AI42" i="71"/>
  <c r="AI39" i="74"/>
  <c r="AF46"/>
  <c r="AI39" i="87"/>
  <c r="AI39" i="98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9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F46" i="8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P21" i="100"/>
  <c r="T21"/>
  <c r="W21"/>
  <c r="L31"/>
  <c r="P31"/>
  <c r="AE31"/>
  <c r="AC11"/>
  <c r="AF45" i="96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AF21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 s="1"/>
  <c r="L11" s="1"/>
  <c r="L8" i="99" s="1"/>
  <c r="L11" s="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 s="1"/>
  <c r="G11" s="1"/>
  <c r="G8" i="96" s="1"/>
  <c r="G11" s="1"/>
  <c r="G8" i="97" s="1"/>
  <c r="G11" s="1"/>
  <c r="G8" i="98" s="1"/>
  <c r="G11" s="1"/>
  <c r="G8" i="99" s="1"/>
  <c r="G11" s="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8" i="99" l="1"/>
  <c r="AF45"/>
  <c r="V11" i="100"/>
  <c r="AF48" i="98"/>
  <c r="B11" i="100"/>
  <c r="AF46" i="98"/>
  <c r="AF45"/>
  <c r="AI45" i="97"/>
  <c r="AF48"/>
  <c r="AF45"/>
  <c r="AF45" i="95"/>
  <c r="AF46" i="94"/>
  <c r="AF45"/>
  <c r="I31" i="100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G11" i="100" l="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<sst xmlns="http://schemas.openxmlformats.org/spreadsheetml/2006/main" count="4269" uniqueCount="177">
  <si>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</si>
  <si>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</si>
  <si>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</si>
  <si>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</si>
  <si>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</si>
  <si>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</si>
  <si>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</si>
  <si>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</si>
  <si>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</si>
  <si>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</si>
  <si>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</si>
  <si>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</si>
  <si>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</si>
  <si>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</si>
  <si>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</si>
  <si>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</si>
  <si>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</si>
  <si>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</si>
  <si>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</si>
  <si>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</si>
  <si>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</si>
  <si>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</si>
  <si>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</si>
  <si>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</si>
  <si>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</si>
  <si>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</si>
  <si>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</si>
  <si>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</si>
  <si>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</si>
  <si>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</si>
  <si>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</si>
  <si>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</si>
  <si>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</si>
  <si>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</si>
  <si>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</si>
  <si>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</si>
  <si>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</si>
  <si>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</si>
  <si>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</si>
  <si>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</si>
  <si>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</si>
  <si>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</si>
  <si>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</si>
  <si>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</si>
  <si>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</si>
  <si>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</si>
  <si>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</si>
  <si>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</si>
  <si>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</si>
  <si>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</si>
  <si>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</si>
  <si>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</si>
  <si>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</si>
  <si>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</si>
  <si>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</si>
  <si>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</si>
  <si>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</si>
  <si>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</si>
  <si>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</si>
  <si>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</si>
  <si>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</si>
  <si>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</si>
  <si>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</si>
  <si>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</si>
  <si>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</si>
  <si>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</si>
  <si>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</si>
  <si>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</si>
  <si>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</si>
  <si>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</si>
  <si>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</si>
  <si>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</si>
  <si>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</si>
  <si>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</si>
  <si>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</si>
  <si>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</si>
  <si>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</si>
  <si>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</si>
  <si>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</si>
  <si>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</si>
  <si>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</si>
  <si>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</si>
  <si>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</si>
  <si>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</si>
  <si>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</si>
  <si>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</si>
  <si>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</si>
  <si>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</si>
  <si>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</si>
  <si>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</si>
  <si>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</si>
  <si>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</si>
  <si>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</si>
  <si>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</si>
  <si>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</si>
  <si>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</si>
  <si>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</si>
  <si>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</si>
  <si>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</si>
  <si>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</si>
  <si>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</si>
  <si>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</si>
  <si>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</si>
  <si>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</si>
  <si>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</si>
  <si>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</si>
  <si>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</si>
  <si>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</si>
  <si>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</si>
  <si>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</si>
  <si>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</si>
  <si>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</si>
  <si>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</si>
  <si>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</si>
  <si>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</si>
  <si>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</si>
  <si>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</si>
  <si>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</si>
  <si>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</si>
  <si>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</si>
  <si>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</si>
  <si>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</si>
  <si>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</si>
  <si>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</si>
  <si>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</si>
  <si>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</si>
  <si>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</si>
  <si>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</si>
  <si>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</si>
  <si>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</si>
  <si>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</si>
  <si>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</si>
  <si>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</si>
  <si>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</si>
  <si>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</si>
  <si>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</si>
  <si>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</si>
  <si>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</si>
  <si>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</si>
  <si>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</si>
  <si>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</si>
  <si>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</si>
  <si>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</si>
  <si>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</si>
  <si>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</si>
  <si>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</si>
  <si>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</si>
  <si>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</si>
  <si>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</si>
  <si>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</si>
  <si>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</si>
  <si>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</si>
  <si>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</si>
  <si>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</si>
  <si>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</si>
  <si>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</si>
  <si>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</si>
  <si>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</si>
  <si>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</si>
  <si>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</si>
  <si>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</si>
  <si>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</si>
  <si>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</si>
  <si>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</si>
  <si>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</si>
  <si>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</si>
  <si>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</si>
  <si>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</si>
  <si>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</si>
  <si>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</si>
  <si>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Z16</t>
  </si>
  <si>
    <t>i12</t>
  </si>
  <si>
    <t>L95</t>
  </si>
  <si>
    <t>Natore Tel</t>
  </si>
  <si>
    <t>`</t>
  </si>
  <si>
    <t xml:space="preserve">     </t>
  </si>
  <si>
    <t>DSR Discount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</si>
</sst>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4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78" t="s">
        <v>0</v>
      </c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142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7"/>
      <c r="AG3" s="267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138</v>
      </c>
      <c r="D7" s="229" t="s">
        <v>150</v>
      </c>
      <c r="E7" s="229" t="s">
        <v>114</v>
      </c>
      <c r="F7" s="229" t="s">
        <v>124</v>
      </c>
      <c r="G7" s="229" t="s">
        <v>164</v>
      </c>
      <c r="H7" s="229" t="s">
        <v>151</v>
      </c>
      <c r="I7" s="229" t="s">
        <v>14</v>
      </c>
      <c r="J7" s="229" t="s">
        <v>79</v>
      </c>
      <c r="K7" s="229" t="s">
        <v>113</v>
      </c>
      <c r="L7" s="229" t="s">
        <v>137</v>
      </c>
      <c r="M7" s="229" t="s">
        <v>112</v>
      </c>
      <c r="N7" s="229" t="s">
        <v>91</v>
      </c>
      <c r="O7" s="229" t="s">
        <v>122</v>
      </c>
      <c r="P7" s="229" t="s">
        <v>111</v>
      </c>
      <c r="Q7" s="229" t="s">
        <v>160</v>
      </c>
      <c r="R7" s="229" t="s">
        <v>103</v>
      </c>
      <c r="S7" s="229" t="s">
        <v>152</v>
      </c>
      <c r="T7" s="229" t="s">
        <v>147</v>
      </c>
      <c r="U7" s="229" t="s">
        <v>83</v>
      </c>
      <c r="V7" s="229" t="s">
        <v>162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139</v>
      </c>
      <c r="AC7" s="229" t="s">
        <v>101</v>
      </c>
      <c r="AD7" s="230" t="s">
        <v>165</v>
      </c>
      <c r="AE7" s="229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132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127</v>
      </c>
      <c r="H17" s="235" t="s">
        <v>66</v>
      </c>
      <c r="I17" s="235" t="s">
        <v>123</v>
      </c>
      <c r="J17" s="235" t="s">
        <v>166</v>
      </c>
      <c r="K17" s="235" t="s">
        <v>100</v>
      </c>
      <c r="L17" s="235" t="s">
        <v>106</v>
      </c>
      <c r="M17" s="235" t="s">
        <v>126</v>
      </c>
      <c r="N17" s="235" t="s">
        <v>117</v>
      </c>
      <c r="O17" s="235" t="s">
        <v>82</v>
      </c>
      <c r="P17" s="235" t="s">
        <v>87</v>
      </c>
      <c r="Q17" s="235" t="s">
        <v>161</v>
      </c>
      <c r="R17" s="235" t="s">
        <v>131</v>
      </c>
      <c r="S17" s="235" t="s">
        <v>130</v>
      </c>
      <c r="T17" s="235" t="s">
        <v>98</v>
      </c>
      <c r="U17" s="235" t="s">
        <v>71</v>
      </c>
      <c r="V17" s="235" t="s">
        <v>62</v>
      </c>
      <c r="W17" s="235" t="s">
        <v>120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167</v>
      </c>
      <c r="D27" s="237" t="s">
        <v>134</v>
      </c>
      <c r="E27" s="237" t="s">
        <v>121</v>
      </c>
      <c r="F27" s="237" t="s">
        <v>128</v>
      </c>
      <c r="G27" s="237" t="s">
        <v>133</v>
      </c>
      <c r="H27" s="237" t="s">
        <v>168</v>
      </c>
      <c r="I27" s="237" t="s">
        <v>163</v>
      </c>
      <c r="J27" s="237" t="s">
        <v>148</v>
      </c>
      <c r="K27" s="237" t="s">
        <v>136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68" t="s">
        <v>41</v>
      </c>
      <c r="Y44" s="269"/>
      <c r="Z44" s="269"/>
      <c r="AA44" s="269"/>
      <c r="AB44" s="269"/>
      <c r="AC44" s="269"/>
      <c r="AD44" s="269"/>
      <c r="AE44" s="270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58" t="s">
        <v>30</v>
      </c>
      <c r="Y45" s="259"/>
      <c r="Z45" s="259"/>
      <c r="AA45" s="259"/>
      <c r="AB45" s="259"/>
      <c r="AC45" s="259"/>
      <c r="AD45" s="259"/>
      <c r="AE45" s="250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63" t="s">
        <v>38</v>
      </c>
      <c r="Y46" s="264"/>
      <c r="Z46" s="264"/>
      <c r="AA46" s="264"/>
      <c r="AB46" s="264"/>
      <c r="AC46" s="264"/>
      <c r="AD46" s="264"/>
      <c r="AE46" s="265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60" t="s">
        <v>31</v>
      </c>
      <c r="Y47" s="261"/>
      <c r="Z47" s="261"/>
      <c r="AA47" s="261"/>
      <c r="AB47" s="261"/>
      <c r="AC47" s="261"/>
      <c r="AD47" s="261"/>
      <c r="AE47" s="262"/>
      <c r="AF47" s="251">
        <f>AI11+AI21+AI31+AI41</f>
        <v>12826.99</v>
      </c>
      <c r="AG47" s="252"/>
      <c r="AI47" s="54">
        <f>AF31+AF21+AF11+AF41</f>
        <v>1</v>
      </c>
    </row>
    <row r="48" spans="1:35" ht="16.5" thickBot="1">
      <c r="X48" s="253" t="s">
        <v>42</v>
      </c>
      <c r="Y48" s="254"/>
      <c r="Z48" s="254"/>
      <c r="AA48" s="254"/>
      <c r="AB48" s="254"/>
      <c r="AC48" s="254"/>
      <c r="AD48" s="254"/>
      <c r="AE48" s="255"/>
      <c r="AF48" s="247">
        <f>AI12+AI22+AI32+AI42</f>
        <v>0</v>
      </c>
      <c r="AG48" s="248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  <mergeCell ref="AF48:AG48"/>
    <mergeCell ref="AF45:AG45"/>
    <mergeCell ref="AF47:AG47"/>
    <mergeCell ref="X48:AE48"/>
    <mergeCell ref="AF46:AG46"/>
    <mergeCell ref="X45:AE45"/>
    <mergeCell ref="X47:AE47"/>
    <mergeCell ref="X46:AE46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39623.550000000003</v>
      </c>
      <c r="AG44" s="272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522700</v>
      </c>
      <c r="AG45" s="250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1176559.5</v>
      </c>
      <c r="AG46" s="257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706484.97</v>
      </c>
      <c r="AG47" s="252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13014.66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706484.97</v>
      </c>
      <c r="AG44" s="272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940550</v>
      </c>
      <c r="AG45" s="250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1321034.2000000002</v>
      </c>
      <c r="AG46" s="257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1110380.17</v>
      </c>
      <c r="AG47" s="252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23460.06</v>
      </c>
      <c r="AG48" s="248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1110380.17</v>
      </c>
      <c r="AG44" s="272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541050</v>
      </c>
      <c r="AG45" s="250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582780.99</v>
      </c>
      <c r="AG47" s="252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13465.42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7"/>
      <c r="AG3" s="267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138</v>
      </c>
      <c r="D6" s="68" t="s">
        <v>150</v>
      </c>
      <c r="E6" s="68" t="s">
        <v>114</v>
      </c>
      <c r="F6" s="68" t="s">
        <v>124</v>
      </c>
      <c r="G6" s="68" t="s">
        <v>164</v>
      </c>
      <c r="H6" s="68" t="s">
        <v>151</v>
      </c>
      <c r="I6" s="68" t="s">
        <v>14</v>
      </c>
      <c r="J6" s="68" t="s">
        <v>79</v>
      </c>
      <c r="K6" s="68" t="s">
        <v>113</v>
      </c>
      <c r="L6" s="68" t="s">
        <v>137</v>
      </c>
      <c r="M6" s="68" t="s">
        <v>112</v>
      </c>
      <c r="N6" s="68" t="s">
        <v>91</v>
      </c>
      <c r="O6" s="68" t="s">
        <v>122</v>
      </c>
      <c r="P6" s="68" t="s">
        <v>111</v>
      </c>
      <c r="Q6" s="68" t="s">
        <v>160</v>
      </c>
      <c r="R6" s="68" t="s">
        <v>103</v>
      </c>
      <c r="S6" s="68" t="s">
        <v>152</v>
      </c>
      <c r="T6" s="68" t="s">
        <v>147</v>
      </c>
      <c r="U6" s="68" t="s">
        <v>83</v>
      </c>
      <c r="V6" s="68" t="s">
        <v>162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139</v>
      </c>
      <c r="AC6" s="68" t="s">
        <v>101</v>
      </c>
      <c r="AD6" s="101" t="s">
        <v>165</v>
      </c>
      <c r="AE6" s="68" t="s">
        <v>125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582780.99</v>
      </c>
      <c r="AG44" s="272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546650</v>
      </c>
      <c r="AG45" s="250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646852.24</v>
      </c>
      <c r="AG46" s="257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696647.25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13670.32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602709.01500000001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602709.01500000001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696647.25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316430</v>
      </c>
      <c r="AG45" s="250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304480.3</v>
      </c>
      <c r="AG46" s="257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692591.94000000006</v>
      </c>
      <c r="AG47" s="252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7898.31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692591.94000000006</v>
      </c>
      <c r="AG44" s="272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238080</v>
      </c>
      <c r="AG45" s="250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460451.58999999997</v>
      </c>
      <c r="AG47" s="252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5940.63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460451.58999999997</v>
      </c>
      <c r="AG44" s="272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991050</v>
      </c>
      <c r="AG45" s="250"/>
      <c r="AI45" s="52">
        <f>AF10+AF20+AF30+AF40</f>
        <v>535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901546.95</v>
      </c>
      <c r="AG46" s="257"/>
      <c r="AI46" s="53">
        <f>AF29+AF19+AF9+AF39</f>
        <v>590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395759.95</v>
      </c>
      <c r="AG47" s="252"/>
      <c r="AI47" s="54">
        <f>AF31+AF21+AF11+AF41</f>
        <v>151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24815.33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395759.95</v>
      </c>
      <c r="AG44" s="272"/>
      <c r="AI44" s="51">
        <f>AF8+AF18+AF28+AF38</f>
        <v>151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716010</v>
      </c>
      <c r="AG45" s="250"/>
      <c r="AI45" s="52">
        <f>AF10+AF20+AF30+AF40</f>
        <v>586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788057.2</v>
      </c>
      <c r="AG46" s="257"/>
      <c r="AI46" s="53">
        <f>AF29+AF19+AF9+AF39</f>
        <v>740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485978.68000000005</v>
      </c>
      <c r="AG47" s="252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18171.530000000002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485978.68000000005</v>
      </c>
      <c r="AG44" s="272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608180</v>
      </c>
      <c r="AG45" s="250"/>
      <c r="AI45" s="52">
        <f>AF10+AF20+AF30+AF40</f>
        <v>592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572187.79999999993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465205.93</v>
      </c>
      <c r="AG47" s="252"/>
      <c r="AI47" s="54">
        <f>AF31+AF21+AF11+AF41</f>
        <v>333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15503.03</v>
      </c>
      <c r="AG48" s="248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151</v>
      </c>
      <c r="H7" s="68" t="s">
        <v>14</v>
      </c>
      <c r="I7" s="68" t="s">
        <v>137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122</v>
      </c>
      <c r="O7" s="68" t="s">
        <v>111</v>
      </c>
      <c r="P7" s="68" t="s">
        <v>160</v>
      </c>
      <c r="Q7" s="68" t="s">
        <v>102</v>
      </c>
      <c r="R7" s="68" t="s">
        <v>152</v>
      </c>
      <c r="S7" s="68" t="s">
        <v>147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132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127</v>
      </c>
      <c r="E17" s="28" t="s">
        <v>66</v>
      </c>
      <c r="F17" s="28" t="s">
        <v>85</v>
      </c>
      <c r="G17" s="28" t="s">
        <v>123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126</v>
      </c>
      <c r="M17" s="28" t="s">
        <v>117</v>
      </c>
      <c r="N17" s="28" t="s">
        <v>82</v>
      </c>
      <c r="O17" s="28" t="s">
        <v>87</v>
      </c>
      <c r="P17" s="28" t="s">
        <v>131</v>
      </c>
      <c r="Q17" s="28" t="s">
        <v>130</v>
      </c>
      <c r="R17" s="28" t="s">
        <v>98</v>
      </c>
      <c r="S17" s="28" t="s">
        <v>71</v>
      </c>
      <c r="T17" s="28" t="s">
        <v>62</v>
      </c>
      <c r="U17" s="28" t="s">
        <v>120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119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134</v>
      </c>
      <c r="C27" s="58" t="s">
        <v>121</v>
      </c>
      <c r="D27" s="58" t="s">
        <v>128</v>
      </c>
      <c r="E27" s="58" t="s">
        <v>133</v>
      </c>
      <c r="F27" s="58" t="s">
        <v>136</v>
      </c>
      <c r="G27" s="59" t="s">
        <v>148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465205.93</v>
      </c>
      <c r="AG44" s="272"/>
      <c r="AI44" s="51">
        <f>AF8+AF18+AF28+AF38</f>
        <v>333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629210</v>
      </c>
      <c r="AG45" s="250"/>
      <c r="AI45" s="52">
        <f>AF10+AF20+AF30+AF40</f>
        <v>388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616127.25</v>
      </c>
      <c r="AG46" s="257"/>
      <c r="AI46" s="53">
        <f>AF29+AF19+AF9+AF39</f>
        <v>175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467938.48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15964.7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467938.48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487880</v>
      </c>
      <c r="AG45" s="250"/>
      <c r="AI45" s="52">
        <f>AF10+AF20+AF30+AF40</f>
        <v>233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534882.67999999993</v>
      </c>
      <c r="AG46" s="257"/>
      <c r="AI46" s="53">
        <f>AF29+AF19+AF9+AF39</f>
        <v>287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526798.33000000007</v>
      </c>
      <c r="AG47" s="252"/>
      <c r="AI47" s="54">
        <f>AF31+AF21+AF11+AF41</f>
        <v>174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11857.17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526798.33000000007</v>
      </c>
      <c r="AG44" s="272"/>
      <c r="AI44" s="51">
        <f>AF8+AF18+AF28+AF38</f>
        <v>174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345370</v>
      </c>
      <c r="AG45" s="250"/>
      <c r="AI45" s="52">
        <f>AF10+AF20+AF30+AF40</f>
        <v>137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190106.18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8677.8499999999985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190106.18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580760</v>
      </c>
      <c r="AG45" s="250"/>
      <c r="AI45" s="52">
        <f>AF10+AF20+AF30+AF40</f>
        <v>394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644587.94000000006</v>
      </c>
      <c r="AG46" s="257"/>
      <c r="AI46" s="53">
        <f>AF29+AF19+AF9+AF39</f>
        <v>409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268097.42000000004</v>
      </c>
      <c r="AG47" s="252"/>
      <c r="AI47" s="54">
        <f>AF31+AF21+AF11+AF41</f>
        <v>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14163.299999999997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268097.42000000004</v>
      </c>
      <c r="AG44" s="272"/>
      <c r="AI44" s="51">
        <f>AF8+AF18+AF28+AF38</f>
        <v>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841470</v>
      </c>
      <c r="AG45" s="250"/>
      <c r="AI45" s="52">
        <f>AF10+AF20+AF30+AF40</f>
        <v>339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1010998.4900000001</v>
      </c>
      <c r="AG46" s="257"/>
      <c r="AI46" s="53">
        <f>AF29+AF19+AF9+AF39</f>
        <v>484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458753.65</v>
      </c>
      <c r="AG47" s="252"/>
      <c r="AI47" s="54">
        <f>AF31+AF21+AF11+AF41</f>
        <v>197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21127.739999999998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458753.65</v>
      </c>
      <c r="AG44" s="272"/>
      <c r="AI44" s="51">
        <f>AF8+AF18+AF28+AF38</f>
        <v>197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547900</v>
      </c>
      <c r="AG45" s="250"/>
      <c r="AI45" s="52">
        <f>AF10+AF20+AF30+AF40</f>
        <v>403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624920.1</v>
      </c>
      <c r="AG46" s="257"/>
      <c r="AI46" s="53">
        <f>AF29+AF19+AF9+AF39</f>
        <v>460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549565.43999999994</v>
      </c>
      <c r="AG47" s="252"/>
      <c r="AI47" s="54">
        <f>AF31+AF21+AF11+AF41</f>
        <v>254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13791.689999999999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J52" sqref="AJ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371600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230132.58999999997</v>
      </c>
    </row>
    <row r="9" spans="1:35" s="6" customFormat="1">
      <c r="A9" s="95" t="s">
        <v>6</v>
      </c>
      <c r="B9" s="55">
        <v>60</v>
      </c>
      <c r="C9" s="55">
        <v>340</v>
      </c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480</v>
      </c>
      <c r="AG9" s="112">
        <f>B9*B5+C9*C5+D9*D5+E9*E5+F9*F5+G9*G5+H9*H5+I9*I5+J9*J5+K9*K5+L9*L5+M9*M5+N9*N5+O9*O5+P9*P5+Q9*Q5+R9*R5+S9*S5+T9*T5+U9*U5+V9*V5+W9*W5+X9*X5+Y9*Y5+Z9*Z5+AA9*AA5+AB9*AB5+AC9*AC5+AD9*AD5+AE9*AE5</f>
        <v>371600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362764.79999999999</v>
      </c>
    </row>
    <row r="10" spans="1:35" s="6" customFormat="1">
      <c r="A10" s="95" t="s">
        <v>7</v>
      </c>
      <c r="B10" s="55">
        <v>51</v>
      </c>
      <c r="C10" s="55">
        <v>222</v>
      </c>
      <c r="D10" s="55"/>
      <c r="E10" s="55"/>
      <c r="F10" s="55"/>
      <c r="G10" s="55"/>
      <c r="H10" s="55"/>
      <c r="I10" s="55">
        <v>72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>
        <v>44</v>
      </c>
      <c r="U10" s="55"/>
      <c r="V10" s="55">
        <v>1</v>
      </c>
      <c r="W10" s="55"/>
      <c r="X10" s="55">
        <v>1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392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328010</v>
      </c>
      <c r="AH10" s="114"/>
      <c r="AI10" s="115">
        <f>AG10</f>
        <v>328010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7911.7099999999982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243972.07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64360.5</v>
      </c>
    </row>
    <row r="20" spans="1:35" s="6" customFormat="1" ht="16.5" thickBot="1">
      <c r="A20" s="74" t="s">
        <v>7</v>
      </c>
      <c r="B20" s="55">
        <v>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4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88580</v>
      </c>
      <c r="AH20" s="16"/>
      <c r="AI20" s="7">
        <f>AG20</f>
        <v>88580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2201.66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75460.78</v>
      </c>
    </row>
    <row r="29" spans="1:35" ht="16.5" thickBot="1">
      <c r="A29" s="73" t="s">
        <v>6</v>
      </c>
      <c r="B29" s="55"/>
      <c r="C29" s="55"/>
      <c r="D29" s="55">
        <v>10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252981.00000000003</v>
      </c>
    </row>
    <row r="30" spans="1:35" ht="16.5" thickBot="1">
      <c r="A30" s="74" t="s">
        <v>7</v>
      </c>
      <c r="B30" s="55"/>
      <c r="C30" s="55">
        <v>1</v>
      </c>
      <c r="D30" s="55">
        <v>15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271990</v>
      </c>
      <c r="AH30" s="16"/>
      <c r="AI30" s="7">
        <f>AG30</f>
        <v>271990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6835.09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549565.43999999994</v>
      </c>
      <c r="AG44" s="272"/>
      <c r="AI44" s="51">
        <f>AF8+AF18+AF28+AF38</f>
        <v>254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688580</v>
      </c>
      <c r="AG45" s="250"/>
      <c r="AI45" s="52">
        <f>AF10+AF20+AF30+AF40</f>
        <v>492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680106.3</v>
      </c>
      <c r="AG46" s="257"/>
      <c r="AI46" s="53">
        <f>AF29+AF19+AF9+AF39</f>
        <v>570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557948.4</v>
      </c>
      <c r="AG47" s="252"/>
      <c r="AI47" s="54">
        <f>AF31+AF21+AF11+AF41</f>
        <v>332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16948.46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9</v>
      </c>
      <c r="C8" s="69">
        <f>'27 '!C11</f>
        <v>118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8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125</v>
      </c>
      <c r="U8" s="69">
        <f>'27 '!U11</f>
        <v>0</v>
      </c>
      <c r="V8" s="69">
        <f>'27 '!V11</f>
        <v>10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13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4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4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450192.98</v>
      </c>
      <c r="AG44" s="272"/>
      <c r="AI44" s="51">
        <f>AF8+AF18+AF28+AF38</f>
        <v>332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450192.98</v>
      </c>
      <c r="AG47" s="252"/>
      <c r="AI47" s="54">
        <f>AF31+AF21+AF11+AF41</f>
        <v>332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9</v>
      </c>
      <c r="C8" s="69">
        <f>'28 '!C11</f>
        <v>118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8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125</v>
      </c>
      <c r="U8" s="69">
        <f>'28 '!U11</f>
        <v>0</v>
      </c>
      <c r="V8" s="69">
        <f>'28 '!V11</f>
        <v>10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603770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272707.3</v>
      </c>
    </row>
    <row r="9" spans="1:35" s="6" customFormat="1">
      <c r="A9" s="95" t="s">
        <v>6</v>
      </c>
      <c r="B9" s="55">
        <v>209</v>
      </c>
      <c r="C9" s="55"/>
      <c r="D9" s="55"/>
      <c r="E9" s="55"/>
      <c r="F9" s="55"/>
      <c r="G9" s="55">
        <v>200</v>
      </c>
      <c r="H9" s="55"/>
      <c r="I9" s="55"/>
      <c r="J9" s="55"/>
      <c r="K9" s="55"/>
      <c r="L9" s="55">
        <v>100</v>
      </c>
      <c r="M9" s="55"/>
      <c r="N9" s="55"/>
      <c r="O9" s="55"/>
      <c r="P9" s="55">
        <v>200</v>
      </c>
      <c r="Q9" s="55"/>
      <c r="R9" s="55"/>
      <c r="S9" s="55"/>
      <c r="T9" s="55"/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/>
      <c r="AE9" s="55"/>
      <c r="AF9" s="111">
        <f>SUM(B9:AE9)</f>
        <v>714</v>
      </c>
      <c r="AG9" s="112">
        <f>B9*B5+C9*C5+D9*D5+E9*E5+F9*F5+G9*G5+H9*H5+I9*I5+J9*J5+K9*K5+L9*L5+M9*M5+N9*N5+O9*O5+P9*P5+Q9*Q5+R9*R5+S9*S5+T9*T5+U9*U5+V9*V5+W9*W5+X9*X5+Y9*Y5+Z9*Z5+AA9*AA5+AB9*AB5+AC9*AC5+AD9*AD5+AE9*AE5</f>
        <v>603770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588772.15</v>
      </c>
    </row>
    <row r="10" spans="1:35" s="6" customFormat="1">
      <c r="A10" s="95" t="s">
        <v>7</v>
      </c>
      <c r="B10" s="55">
        <v>51</v>
      </c>
      <c r="C10" s="55">
        <v>68</v>
      </c>
      <c r="D10" s="55"/>
      <c r="E10" s="55"/>
      <c r="F10" s="55"/>
      <c r="G10" s="55">
        <v>120</v>
      </c>
      <c r="H10" s="55"/>
      <c r="I10" s="55">
        <v>8</v>
      </c>
      <c r="J10" s="55"/>
      <c r="K10" s="55"/>
      <c r="L10" s="55">
        <v>100</v>
      </c>
      <c r="M10" s="55"/>
      <c r="N10" s="55"/>
      <c r="O10" s="55"/>
      <c r="P10" s="55">
        <v>132</v>
      </c>
      <c r="Q10" s="55"/>
      <c r="R10" s="55"/>
      <c r="S10" s="55"/>
      <c r="T10" s="55">
        <v>15</v>
      </c>
      <c r="U10" s="55"/>
      <c r="V10" s="55">
        <v>6</v>
      </c>
      <c r="W10" s="55"/>
      <c r="X10" s="55">
        <v>2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503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446270</v>
      </c>
      <c r="AH10" s="114"/>
      <c r="AI10" s="115">
        <f>AG10</f>
        <v>446270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437140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426304.69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11187.039999999999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13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221954.22999999998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>
        <v>280</v>
      </c>
      <c r="L19" s="55"/>
      <c r="M19" s="55">
        <v>30</v>
      </c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372440.10000000003</v>
      </c>
    </row>
    <row r="20" spans="1:35" s="6" customFormat="1" ht="16.5" thickBot="1">
      <c r="A20" s="74" t="s">
        <v>7</v>
      </c>
      <c r="B20" s="55">
        <v>6</v>
      </c>
      <c r="C20" s="55"/>
      <c r="D20" s="55"/>
      <c r="E20" s="55"/>
      <c r="F20" s="55"/>
      <c r="G20" s="55"/>
      <c r="H20" s="55"/>
      <c r="I20" s="55"/>
      <c r="J20" s="55"/>
      <c r="K20" s="55">
        <v>139</v>
      </c>
      <c r="L20" s="55"/>
      <c r="M20" s="55">
        <v>15</v>
      </c>
      <c r="N20" s="55">
        <v>35</v>
      </c>
      <c r="O20" s="55"/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257670</v>
      </c>
      <c r="AH20" s="16"/>
      <c r="AI20" s="7">
        <f>AG20</f>
        <v>257670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352050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343208.185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6483.8550000000005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4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4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63286.87</v>
      </c>
    </row>
    <row r="29" spans="1:35" ht="16.5" thickBot="1">
      <c r="A29" s="73" t="s">
        <v>6</v>
      </c>
      <c r="B29" s="55"/>
      <c r="C29" s="55"/>
      <c r="D29" s="55">
        <v>8</v>
      </c>
      <c r="E29" s="55"/>
      <c r="F29" s="55"/>
      <c r="G29" s="55"/>
      <c r="H29" s="55"/>
      <c r="I29" s="55">
        <v>13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21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175185.18000000002</v>
      </c>
    </row>
    <row r="30" spans="1:35" ht="16.5" thickBot="1">
      <c r="A30" s="74" t="s">
        <v>7</v>
      </c>
      <c r="B30" s="55"/>
      <c r="C30" s="55">
        <v>2</v>
      </c>
      <c r="D30" s="55">
        <v>6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209480</v>
      </c>
      <c r="AH30" s="16"/>
      <c r="AI30" s="7">
        <f>AG30</f>
        <v>209480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35070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34253.89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5261.84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557948.4</v>
      </c>
      <c r="AG44" s="272"/>
      <c r="AI44" s="51">
        <f>AF8+AF18+AF28+AF38</f>
        <v>332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913420</v>
      </c>
      <c r="AG45" s="250"/>
      <c r="AI45" s="52">
        <f>AF10+AF20+AF30+AF40</f>
        <v>727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1136397.43</v>
      </c>
      <c r="AG46" s="257"/>
      <c r="AI46" s="53">
        <f>AF29+AF19+AF9+AF39</f>
        <v>1085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803766.76500000001</v>
      </c>
      <c r="AG47" s="252"/>
      <c r="AI47" s="54">
        <f>AF31+AF21+AF11+AF41</f>
        <v>690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22932.735000000001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167</v>
      </c>
      <c r="C8" s="69">
        <f>'29 '!C11</f>
        <v>50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80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68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110</v>
      </c>
      <c r="U8" s="69">
        <f>'29 '!U11</f>
        <v>0</v>
      </c>
      <c r="V8" s="69">
        <f>'29 '!V11</f>
        <v>4</v>
      </c>
      <c r="W8" s="69">
        <f>'29 '!W11</f>
        <v>0</v>
      </c>
      <c r="X8" s="69">
        <f>'29 '!X11</f>
        <v>3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1</v>
      </c>
      <c r="AE8" s="69">
        <f>'29 '!AE11</f>
        <v>0</v>
      </c>
      <c r="AF8" s="111">
        <f>SUM(B8:AE8)</f>
        <v>483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426304.69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44</v>
      </c>
      <c r="C10" s="55">
        <v>49</v>
      </c>
      <c r="D10" s="55"/>
      <c r="E10" s="55"/>
      <c r="F10" s="55"/>
      <c r="G10" s="55">
        <v>69</v>
      </c>
      <c r="H10" s="55"/>
      <c r="I10" s="55"/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>
        <v>33</v>
      </c>
      <c r="U10" s="55"/>
      <c r="V10" s="55">
        <v>3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241730</v>
      </c>
      <c r="AH10" s="114"/>
      <c r="AI10" s="115">
        <f>AG10</f>
        <v>241730</v>
      </c>
    </row>
    <row r="11" spans="1:35" s="6" customFormat="1">
      <c r="A11" s="95" t="s">
        <v>8</v>
      </c>
      <c r="B11" s="96">
        <f t="shared" ref="B11:AE11" si="0">B8+B9-B10</f>
        <v>123</v>
      </c>
      <c r="C11" s="96">
        <f t="shared" si="0"/>
        <v>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11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3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77</v>
      </c>
      <c r="U11" s="96">
        <f t="shared" si="0"/>
        <v>0</v>
      </c>
      <c r="V11" s="96">
        <f t="shared" si="0"/>
        <v>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217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195410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190572.53000000003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6077.04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141</v>
      </c>
      <c r="L18" s="50">
        <f>'29 '!L21</f>
        <v>0</v>
      </c>
      <c r="M18" s="50">
        <f>'29 '!M21</f>
        <v>15</v>
      </c>
      <c r="N18" s="50">
        <f>'29 '!N21</f>
        <v>5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33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202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343208.185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30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99157.200000000012</v>
      </c>
    </row>
    <row r="20" spans="1:35" s="6" customFormat="1" ht="16.5" thickBot="1">
      <c r="A20" s="74" t="s">
        <v>7</v>
      </c>
      <c r="B20" s="55">
        <v>5</v>
      </c>
      <c r="C20" s="55"/>
      <c r="D20" s="55"/>
      <c r="E20" s="55"/>
      <c r="F20" s="55"/>
      <c r="G20" s="55"/>
      <c r="H20" s="55"/>
      <c r="I20" s="55"/>
      <c r="J20" s="55"/>
      <c r="K20" s="55">
        <v>72</v>
      </c>
      <c r="L20" s="55"/>
      <c r="M20" s="55">
        <v>26</v>
      </c>
      <c r="N20" s="55">
        <v>14</v>
      </c>
      <c r="O20" s="55"/>
      <c r="P20" s="55"/>
      <c r="Q20" s="55"/>
      <c r="R20" s="55"/>
      <c r="S20" s="55">
        <v>15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132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212150</v>
      </c>
      <c r="AH20" s="16"/>
      <c r="AI20" s="7">
        <f>AG20</f>
        <v>212150</v>
      </c>
    </row>
    <row r="21" spans="1:35" s="6" customFormat="1" ht="16.5" thickBot="1">
      <c r="A21" s="75" t="s">
        <v>8</v>
      </c>
      <c r="B21" s="48">
        <f t="shared" ref="B21:AE21" si="1">B18+B19-B20</f>
        <v>2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69</v>
      </c>
      <c r="L21" s="21">
        <f t="shared" si="1"/>
        <v>0</v>
      </c>
      <c r="M21" s="21">
        <f t="shared" si="1"/>
        <v>19</v>
      </c>
      <c r="N21" s="21">
        <f t="shared" si="1"/>
        <v>51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18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160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241600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235542.48499999999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5327.1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2</v>
      </c>
      <c r="D28" s="24">
        <f>'29 '!D31</f>
        <v>2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5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34253.89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18340</v>
      </c>
      <c r="AH30" s="16"/>
      <c r="AI30" s="7">
        <f>AG30</f>
        <v>18340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16375.42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461.53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803766.76500000001</v>
      </c>
      <c r="AG44" s="272"/>
      <c r="AI44" s="51">
        <f>AF8+AF18+AF28+AF38</f>
        <v>690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472220</v>
      </c>
      <c r="AG45" s="250"/>
      <c r="AI45" s="52">
        <f>AF10+AF20+AF30+AF40</f>
        <v>401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99157.200000000012</v>
      </c>
      <c r="AG46" s="257"/>
      <c r="AI46" s="53">
        <f>AF29+AF19+AF9+AF39</f>
        <v>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442490.435</v>
      </c>
      <c r="AG47" s="252"/>
      <c r="AI47" s="54">
        <f>AF31+AF21+AF11+AF41</f>
        <v>379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11865.67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topLeftCell="M31" workbookViewId="0">
      <selection activeCell="AG52" sqref="AG52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123</v>
      </c>
      <c r="C8" s="69">
        <f>'30 '!C11</f>
        <v>1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11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3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77</v>
      </c>
      <c r="U8" s="69">
        <f>'30 '!U11</f>
        <v>0</v>
      </c>
      <c r="V8" s="69">
        <f>'30 '!V11</f>
        <v>1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1</v>
      </c>
      <c r="AE8" s="69">
        <f>'30 '!AE11</f>
        <v>0</v>
      </c>
      <c r="AF8" s="111">
        <f>SUM(B8:AE8)</f>
        <v>217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190572.53000000003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96</v>
      </c>
      <c r="C10" s="55">
        <v>1</v>
      </c>
      <c r="D10" s="55"/>
      <c r="E10" s="55"/>
      <c r="F10" s="55"/>
      <c r="G10" s="55">
        <v>11</v>
      </c>
      <c r="H10" s="55"/>
      <c r="I10" s="55"/>
      <c r="J10" s="55"/>
      <c r="K10" s="55"/>
      <c r="L10" s="55"/>
      <c r="M10" s="55"/>
      <c r="N10" s="55"/>
      <c r="O10" s="55"/>
      <c r="P10" s="55">
        <v>3</v>
      </c>
      <c r="Q10" s="55"/>
      <c r="R10" s="55"/>
      <c r="S10" s="55"/>
      <c r="T10" s="55">
        <v>64</v>
      </c>
      <c r="U10" s="55"/>
      <c r="V10" s="55">
        <v>1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177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161090</v>
      </c>
      <c r="AH10" s="114"/>
      <c r="AI10" s="115">
        <f>AG10</f>
        <v>161090</v>
      </c>
    </row>
    <row r="11" spans="1:35" s="6" customFormat="1">
      <c r="A11" s="95" t="s">
        <v>8</v>
      </c>
      <c r="B11" s="96">
        <f t="shared" ref="B11:AE11" si="0">B8+B9-B10</f>
        <v>27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13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40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4162.8099999999995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2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69</v>
      </c>
      <c r="L18" s="50">
        <f>'30 '!L21</f>
        <v>0</v>
      </c>
      <c r="M18" s="50">
        <f>'30 '!M21</f>
        <v>19</v>
      </c>
      <c r="N18" s="50">
        <f>'30 '!N21</f>
        <v>51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18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160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235542.48499999999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2</v>
      </c>
      <c r="C20" s="55"/>
      <c r="D20" s="55"/>
      <c r="E20" s="55"/>
      <c r="F20" s="55"/>
      <c r="G20" s="55"/>
      <c r="H20" s="55"/>
      <c r="I20" s="55"/>
      <c r="J20" s="55"/>
      <c r="K20" s="55">
        <v>67</v>
      </c>
      <c r="L20" s="55"/>
      <c r="M20" s="55">
        <v>18</v>
      </c>
      <c r="N20" s="55">
        <v>50</v>
      </c>
      <c r="O20" s="55"/>
      <c r="P20" s="55"/>
      <c r="Q20" s="55"/>
      <c r="R20" s="55"/>
      <c r="S20" s="55">
        <v>13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150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211230</v>
      </c>
      <c r="AH20" s="16"/>
      <c r="AI20" s="7">
        <f>AG20</f>
        <v>211230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5297.37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16375.42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442490.435</v>
      </c>
      <c r="AG44" s="272"/>
      <c r="AI44" s="51">
        <f>AF8+AF18+AF28+AF38</f>
        <v>379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375960</v>
      </c>
      <c r="AG45" s="250"/>
      <c r="AI45" s="52">
        <f>AF10+AF20+AF30+AF40</f>
        <v>328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75909.385000000009</v>
      </c>
      <c r="AG47" s="252"/>
      <c r="AI47" s="54">
        <f>AF31+AF21+AF11+AF41</f>
        <v>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9551.75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5"/>
  <sheetViews>
    <sheetView tabSelected="1" topLeftCell="X36" workbookViewId="0">
      <selection activeCell="AK43" sqref="AK43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1" t="s">
        <v>144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23"/>
      <c r="AI1" s="23"/>
    </row>
    <row r="2" spans="1:35" ht="24" thickBot="1">
      <c r="A2" s="299" t="s">
        <v>145</v>
      </c>
      <c r="B2" s="300"/>
      <c r="C2" s="315" t="s">
        <v>146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202"/>
      <c r="AE2" s="202"/>
      <c r="AF2" s="202"/>
      <c r="AG2" s="202"/>
      <c r="AH2" s="3"/>
      <c r="AI2" s="3"/>
    </row>
    <row r="3" spans="1:35" thickBot="1">
      <c r="A3" s="313" t="s">
        <v>9</v>
      </c>
      <c r="B3" s="314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138</v>
      </c>
      <c r="D7" s="168" t="s">
        <v>150</v>
      </c>
      <c r="E7" s="168" t="s">
        <v>114</v>
      </c>
      <c r="F7" s="168" t="s">
        <v>124</v>
      </c>
      <c r="G7" s="168" t="s">
        <v>164</v>
      </c>
      <c r="H7" s="168" t="s">
        <v>151</v>
      </c>
      <c r="I7" s="168" t="s">
        <v>14</v>
      </c>
      <c r="J7" s="168" t="s">
        <v>79</v>
      </c>
      <c r="K7" s="168" t="s">
        <v>113</v>
      </c>
      <c r="L7" s="168" t="s">
        <v>137</v>
      </c>
      <c r="M7" s="168" t="s">
        <v>112</v>
      </c>
      <c r="N7" s="168" t="s">
        <v>91</v>
      </c>
      <c r="O7" s="168" t="s">
        <v>122</v>
      </c>
      <c r="P7" s="168" t="s">
        <v>111</v>
      </c>
      <c r="Q7" s="168" t="s">
        <v>160</v>
      </c>
      <c r="R7" s="168" t="s">
        <v>103</v>
      </c>
      <c r="S7" s="168" t="s">
        <v>152</v>
      </c>
      <c r="T7" s="168" t="s">
        <v>147</v>
      </c>
      <c r="U7" s="168" t="s">
        <v>83</v>
      </c>
      <c r="V7" s="168" t="s">
        <v>162</v>
      </c>
      <c r="W7" s="168" t="s">
        <v>20</v>
      </c>
      <c r="X7" s="168" t="s">
        <v>171</v>
      </c>
      <c r="Y7" s="168" t="s">
        <v>73</v>
      </c>
      <c r="Z7" s="168" t="s">
        <v>72</v>
      </c>
      <c r="AA7" s="168" t="s">
        <v>107</v>
      </c>
      <c r="AB7" s="168" t="s">
        <v>139</v>
      </c>
      <c r="AC7" s="168" t="s">
        <v>101</v>
      </c>
      <c r="AD7" s="169" t="s">
        <v>165</v>
      </c>
      <c r="AE7" s="168" t="s">
        <v>125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5731200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609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900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750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260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280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725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5678</v>
      </c>
      <c r="AG9" s="166">
        <f>B9*B5+C9*C5+D9*D5+E9*E5+F9*F5+G9*G5+H9*H5+I9*I5+J9*J5+K9*K5+L9*L5+M9*M5+N9*N5+O9*O5+P9*P5+Q9*Q5+R9*R5+S9*S5+T9*T5+U9*U5+V9*V5+W9*W5+X9*X5+Y9*Y5+Z9*Z5+AA9*AA5+AB9*AB5+AC9*AC5+AD9*AD5+AE9*AE5</f>
        <v>5731200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5589404.5099999998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582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900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750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260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280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725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847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80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55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30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5638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5696880</v>
      </c>
      <c r="AH10" s="180"/>
      <c r="AI10" s="181">
        <f>AG10</f>
        <v>5696880</v>
      </c>
    </row>
    <row r="11" spans="1:35" s="6" customFormat="1" ht="16.5" thickBot="1">
      <c r="A11" s="153" t="s">
        <v>8</v>
      </c>
      <c r="B11" s="21">
        <f>B8+B9-B10</f>
        <v>27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13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40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141995.63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132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127</v>
      </c>
      <c r="H17" s="130" t="s">
        <v>66</v>
      </c>
      <c r="I17" s="130" t="s">
        <v>123</v>
      </c>
      <c r="J17" s="130" t="s">
        <v>166</v>
      </c>
      <c r="K17" s="130" t="s">
        <v>172</v>
      </c>
      <c r="L17" s="130" t="s">
        <v>106</v>
      </c>
      <c r="M17" s="130" t="s">
        <v>126</v>
      </c>
      <c r="N17" s="130" t="s">
        <v>117</v>
      </c>
      <c r="O17" s="130" t="s">
        <v>82</v>
      </c>
      <c r="P17" s="130" t="s">
        <v>87</v>
      </c>
      <c r="Q17" s="130" t="s">
        <v>161</v>
      </c>
      <c r="R17" s="130" t="s">
        <v>131</v>
      </c>
      <c r="S17" s="130" t="s">
        <v>130</v>
      </c>
      <c r="T17" s="130" t="s">
        <v>98</v>
      </c>
      <c r="U17" s="130" t="s">
        <v>71</v>
      </c>
      <c r="V17" s="130" t="s">
        <v>62</v>
      </c>
      <c r="W17" s="130" t="s">
        <v>120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460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401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260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2854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4506431.0699999994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80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458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400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259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51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2844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4592030</v>
      </c>
      <c r="AH20" s="16"/>
      <c r="AI20" s="7">
        <f>AG20</f>
        <v>4592030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115265.28500000002</v>
      </c>
    </row>
    <row r="23" spans="1:39" ht="14.25">
      <c r="A23" s="275" t="s">
        <v>43</v>
      </c>
      <c r="B23" s="276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167</v>
      </c>
      <c r="D27" s="144" t="s">
        <v>134</v>
      </c>
      <c r="E27" s="144" t="s">
        <v>121</v>
      </c>
      <c r="F27" s="144" t="s">
        <v>170</v>
      </c>
      <c r="G27" s="144" t="s">
        <v>133</v>
      </c>
      <c r="H27" s="144" t="s">
        <v>168</v>
      </c>
      <c r="I27" s="144" t="s">
        <v>163</v>
      </c>
      <c r="J27" s="144" t="s">
        <v>148</v>
      </c>
      <c r="K27" s="144" t="s">
        <v>136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90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53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335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2340565.5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60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90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53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335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2401080</v>
      </c>
      <c r="AH30" s="16"/>
      <c r="AI30" s="7">
        <f>AG30</f>
        <v>2401080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  <c r="AK31" s="317" t="s">
        <v>153</v>
      </c>
      <c r="AL31" s="318"/>
      <c r="AM31" s="319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60514.5</v>
      </c>
      <c r="AK32" s="205" t="s">
        <v>154</v>
      </c>
      <c r="AL32" s="205" t="s">
        <v>155</v>
      </c>
      <c r="AM32" s="205" t="s">
        <v>156</v>
      </c>
    </row>
    <row r="33" spans="1:39" ht="14.25">
      <c r="A33" s="305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149</v>
      </c>
      <c r="AM33" s="203" t="s">
        <v>157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169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2800</v>
      </c>
      <c r="AL36" s="207" t="s">
        <v>83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5100</v>
      </c>
      <c r="AL37" s="207" t="s">
        <v>101</v>
      </c>
      <c r="AM37" s="137" t="s">
        <v>173</v>
      </c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/>
      <c r="AL38" s="207"/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28850</v>
      </c>
      <c r="AL43" s="320" t="s">
        <v>158</v>
      </c>
      <c r="AM43" s="321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12689990</v>
      </c>
      <c r="AG45" s="250"/>
      <c r="AI45" s="52">
        <f>AF10+AF20+AF30+AF40</f>
        <v>8817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12436401.079999998</v>
      </c>
      <c r="AG46" s="257"/>
      <c r="AI46" s="53">
        <f>AF29+AF19+AF9+AF39</f>
        <v>8867</v>
      </c>
      <c r="AK46" s="322">
        <f>B10*3+M20*5+N20*5</f>
        <v>5041</v>
      </c>
      <c r="AL46" s="323" t="s">
        <v>176</v>
      </c>
      <c r="AM46" s="323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75909.385000000009</v>
      </c>
      <c r="AG47" s="252"/>
      <c r="AI47" s="54">
        <f>AF31+AF21+AF11+AF41</f>
        <v>51</v>
      </c>
      <c r="AK47" s="204">
        <f>B11*3+B10*3+D21*400+L21*700+M21*60+M20*5+N21*50+N20*5+D31*700</f>
        <v>5632</v>
      </c>
      <c r="AL47" s="307" t="s">
        <v>129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317775.41500000004</v>
      </c>
      <c r="AG48" s="248"/>
      <c r="AI48" s="54"/>
      <c r="AK48" s="210">
        <f>AF47-AK47+AL45</f>
        <v>70277.385000000009</v>
      </c>
      <c r="AL48" s="309" t="s">
        <v>159</v>
      </c>
      <c r="AM48" s="310"/>
    </row>
    <row r="49" spans="29:39" ht="19.5">
      <c r="AJ49" s="42"/>
      <c r="AK49" s="211"/>
      <c r="AL49" s="312"/>
      <c r="AM49" s="312"/>
    </row>
    <row r="50" spans="29:39">
      <c r="AC50" s="306" t="s">
        <v>140</v>
      </c>
      <c r="AD50" s="306"/>
      <c r="AE50" s="306"/>
      <c r="AF50" s="306">
        <v>3420</v>
      </c>
      <c r="AG50" s="306"/>
    </row>
    <row r="51" spans="29:39" ht="18.75">
      <c r="AC51" s="302" t="s">
        <v>141</v>
      </c>
      <c r="AD51" s="302"/>
      <c r="AE51" s="302"/>
      <c r="AF51" s="301">
        <f>AF48-AF50</f>
        <v>314355.41500000004</v>
      </c>
      <c r="AG51" s="302"/>
    </row>
    <row r="52" spans="29:39">
      <c r="AJ52" s="2" t="s">
        <v>174</v>
      </c>
    </row>
    <row r="55" spans="29:39">
      <c r="AK55" s="2" t="s">
        <v>175</v>
      </c>
    </row>
  </sheetData>
  <mergeCells count="28">
    <mergeCell ref="AL46:AM46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137</v>
      </c>
      <c r="L7" s="68" t="s">
        <v>18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105</v>
      </c>
      <c r="AD7" s="101" t="s">
        <v>132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127</v>
      </c>
      <c r="F17" s="28" t="s">
        <v>66</v>
      </c>
      <c r="G17" s="28" t="s">
        <v>85</v>
      </c>
      <c r="H17" s="28" t="s">
        <v>123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131</v>
      </c>
      <c r="R17" s="28" t="s">
        <v>130</v>
      </c>
      <c r="S17" s="28" t="s">
        <v>98</v>
      </c>
      <c r="T17" s="28" t="s">
        <v>71</v>
      </c>
      <c r="U17" s="28" t="s">
        <v>62</v>
      </c>
      <c r="V17" s="28" t="s">
        <v>120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119</v>
      </c>
      <c r="C27" s="58" t="s">
        <v>134</v>
      </c>
      <c r="D27" s="58" t="s">
        <v>121</v>
      </c>
      <c r="E27" s="58" t="s">
        <v>128</v>
      </c>
      <c r="F27" s="58" t="s">
        <v>133</v>
      </c>
      <c r="G27" s="59" t="s">
        <v>136</v>
      </c>
      <c r="H27" s="121" t="s">
        <v>147</v>
      </c>
      <c r="I27" s="121" t="s">
        <v>148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629190</v>
      </c>
      <c r="AG45" s="250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855039.7</v>
      </c>
      <c r="AG46" s="257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254414.99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15738.3</v>
      </c>
      <c r="AG48" s="248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197472.25999999998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197472.25999999998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254414.99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617090</v>
      </c>
      <c r="AG45" s="250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523465.8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176323.22999999998</v>
      </c>
      <c r="AG47" s="252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15672.84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176323.22999999998</v>
      </c>
      <c r="AG44" s="272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140240</v>
      </c>
      <c r="AG45" s="250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39623.550000000003</v>
      </c>
      <c r="AG47" s="252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3543.92</v>
      </c>
      <c r="AG48" s="248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2020-08-31T12:59:59Z</dcterms:modified>
</cp:coreProperties>
</file>