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 firstSheet="1" activeTab="4"/>
  </bookViews>
  <sheets>
    <sheet name="Q2" sheetId="9" state="hidden" r:id="rId1"/>
    <sheet name="October'20" sheetId="1" r:id="rId2"/>
    <sheet name="Nov'20" sheetId="2" r:id="rId3"/>
    <sheet name="Dec'20" sheetId="3" r:id="rId4"/>
    <sheet name="Q4" sheetId="14" r:id="rId5"/>
    <sheet name="Q3_Previous" sheetId="5" state="hidden" r:id="rId6"/>
    <sheet name="Sheet2" sheetId="15" state="hidden" r:id="rId7"/>
  </sheets>
  <definedNames>
    <definedName name="_xlnm._FilterDatabase" localSheetId="3" hidden="1">'Dec''20'!$A$2:$BC$19</definedName>
    <definedName name="_xlnm._FilterDatabase" localSheetId="2" hidden="1">'Nov''20'!$A$2:$BC$19</definedName>
    <definedName name="_xlnm._FilterDatabase" localSheetId="1" hidden="1">'October''20'!$A$2:$BC$19</definedName>
    <definedName name="_xlnm._FilterDatabase" localSheetId="0" hidden="1">'Q2'!$A$6:$P$6</definedName>
    <definedName name="_xlnm._FilterDatabase" localSheetId="5" hidden="1">Q3_Previous!$A$1:$M$1</definedName>
    <definedName name="_xlnm._FilterDatabase" localSheetId="4" hidden="1">'Q4'!$A$4:$BE$21</definedName>
  </definedNames>
  <calcPr calcId="152511"/>
</workbook>
</file>

<file path=xl/calcChain.xml><?xml version="1.0" encoding="utf-8"?>
<calcChain xmlns="http://schemas.openxmlformats.org/spreadsheetml/2006/main">
  <c r="AY16" i="3"/>
  <c r="AY14"/>
  <c r="AY15"/>
  <c r="T5" i="2" l="1"/>
  <c r="AK5"/>
  <c r="T6"/>
  <c r="AK6"/>
  <c r="T7"/>
  <c r="AK7"/>
  <c r="BA2" i="14" l="1"/>
  <c r="BA1" s="1"/>
  <c r="AN5" l="1"/>
  <c r="AN6"/>
  <c r="AN7"/>
  <c r="AN8"/>
  <c r="AN9"/>
  <c r="AN10"/>
  <c r="AN11"/>
  <c r="AN12"/>
  <c r="AN13"/>
  <c r="AN14"/>
  <c r="AN15"/>
  <c r="AN16"/>
  <c r="AN17"/>
  <c r="AN18"/>
  <c r="AN19"/>
  <c r="AN20"/>
  <c r="AN21"/>
  <c r="AU2"/>
  <c r="AU1" s="1"/>
  <c r="AJ2"/>
  <c r="AJ1" s="1"/>
  <c r="AI2"/>
  <c r="AI1" s="1"/>
  <c r="AH2"/>
  <c r="AH1" s="1"/>
  <c r="AG2"/>
  <c r="AG1" s="1"/>
  <c r="AF2"/>
  <c r="AF1" s="1"/>
  <c r="AE2"/>
  <c r="AE1" s="1"/>
  <c r="AD2"/>
  <c r="AD1" s="1"/>
  <c r="AC2"/>
  <c r="AC1" s="1"/>
  <c r="AO3" i="3"/>
  <c r="AO4"/>
  <c r="AO5"/>
  <c r="AO6"/>
  <c r="AO7"/>
  <c r="AO8"/>
  <c r="AO9"/>
  <c r="AO10"/>
  <c r="AO11"/>
  <c r="AO12"/>
  <c r="AO13"/>
  <c r="AO14"/>
  <c r="AO15"/>
  <c r="AO16"/>
  <c r="AO17"/>
  <c r="AO18"/>
  <c r="AO19"/>
  <c r="AO3" i="2"/>
  <c r="AO4"/>
  <c r="AO5"/>
  <c r="AO6"/>
  <c r="AO7"/>
  <c r="AO8"/>
  <c r="AO9"/>
  <c r="AO10"/>
  <c r="AO11"/>
  <c r="AO12"/>
  <c r="AO13"/>
  <c r="AO14"/>
  <c r="AO15"/>
  <c r="AO16"/>
  <c r="AO17"/>
  <c r="AO18"/>
  <c r="AO19"/>
  <c r="AO3" i="1"/>
  <c r="AO4"/>
  <c r="AO5"/>
  <c r="AO6"/>
  <c r="AO7"/>
  <c r="AO8"/>
  <c r="AO9"/>
  <c r="AO10"/>
  <c r="AO11"/>
  <c r="AO12"/>
  <c r="AO13"/>
  <c r="AO14"/>
  <c r="AO15"/>
  <c r="AO17"/>
  <c r="AO18"/>
  <c r="AO19"/>
  <c r="AN2" i="14" l="1"/>
  <c r="AN1" s="1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A5"/>
  <c r="AA6"/>
  <c r="AA7"/>
  <c r="AA8"/>
  <c r="AA9"/>
  <c r="AA10"/>
  <c r="AA11"/>
  <c r="AA12"/>
  <c r="AA13"/>
  <c r="AA14"/>
  <c r="AA15"/>
  <c r="AA16"/>
  <c r="AA17"/>
  <c r="AA18"/>
  <c r="AA19"/>
  <c r="AA20"/>
  <c r="AA21"/>
  <c r="Z5"/>
  <c r="Z6"/>
  <c r="Z7"/>
  <c r="Z8"/>
  <c r="Z9"/>
  <c r="Z10"/>
  <c r="Z11"/>
  <c r="Z12"/>
  <c r="Z13"/>
  <c r="Z14"/>
  <c r="Z15"/>
  <c r="Z16"/>
  <c r="Z17"/>
  <c r="Z18"/>
  <c r="Z19"/>
  <c r="Z20"/>
  <c r="Z21"/>
  <c r="Y5"/>
  <c r="Y6"/>
  <c r="Y7"/>
  <c r="Y8"/>
  <c r="Y9"/>
  <c r="Y10"/>
  <c r="Y11"/>
  <c r="Y12"/>
  <c r="Y13"/>
  <c r="Y14"/>
  <c r="Y15"/>
  <c r="Y16"/>
  <c r="Y17"/>
  <c r="Y18"/>
  <c r="Y19"/>
  <c r="Y20"/>
  <c r="Y21"/>
  <c r="X5"/>
  <c r="X6"/>
  <c r="X7"/>
  <c r="X8"/>
  <c r="X9"/>
  <c r="X10"/>
  <c r="X11"/>
  <c r="X12"/>
  <c r="X13"/>
  <c r="X14"/>
  <c r="X15"/>
  <c r="X16"/>
  <c r="X17"/>
  <c r="X18"/>
  <c r="X19"/>
  <c r="X20"/>
  <c r="X21"/>
  <c r="W5"/>
  <c r="W6"/>
  <c r="W7"/>
  <c r="W8"/>
  <c r="W9"/>
  <c r="W10"/>
  <c r="W11"/>
  <c r="W12"/>
  <c r="W13"/>
  <c r="W14"/>
  <c r="W15"/>
  <c r="W16"/>
  <c r="W17"/>
  <c r="W18"/>
  <c r="W19"/>
  <c r="W20"/>
  <c r="W21"/>
  <c r="V5"/>
  <c r="V6"/>
  <c r="V7"/>
  <c r="V8"/>
  <c r="V9"/>
  <c r="V10"/>
  <c r="V11"/>
  <c r="V12"/>
  <c r="V13"/>
  <c r="V14"/>
  <c r="V15"/>
  <c r="V16"/>
  <c r="V17"/>
  <c r="V18"/>
  <c r="V19"/>
  <c r="V20"/>
  <c r="V21"/>
  <c r="U5"/>
  <c r="U6"/>
  <c r="U7"/>
  <c r="U8"/>
  <c r="U9"/>
  <c r="U10"/>
  <c r="U11"/>
  <c r="U12"/>
  <c r="U13"/>
  <c r="U14"/>
  <c r="U15"/>
  <c r="U16"/>
  <c r="U17"/>
  <c r="U18"/>
  <c r="U19"/>
  <c r="U20"/>
  <c r="U21"/>
  <c r="S5"/>
  <c r="S6"/>
  <c r="S7"/>
  <c r="S8"/>
  <c r="S9"/>
  <c r="S10"/>
  <c r="S11"/>
  <c r="S12"/>
  <c r="S13"/>
  <c r="S14"/>
  <c r="S15"/>
  <c r="S16"/>
  <c r="S17"/>
  <c r="S18"/>
  <c r="S19"/>
  <c r="S20"/>
  <c r="S21"/>
  <c r="R5"/>
  <c r="R6"/>
  <c r="R7"/>
  <c r="R8"/>
  <c r="R9"/>
  <c r="R10"/>
  <c r="R11"/>
  <c r="R12"/>
  <c r="R13"/>
  <c r="R14"/>
  <c r="R15"/>
  <c r="R16"/>
  <c r="R17"/>
  <c r="R18"/>
  <c r="R19"/>
  <c r="R20"/>
  <c r="R21"/>
  <c r="Q5"/>
  <c r="Q6"/>
  <c r="Q7"/>
  <c r="Q8"/>
  <c r="Q9"/>
  <c r="Q10"/>
  <c r="Q11"/>
  <c r="Q12"/>
  <c r="Q13"/>
  <c r="Q14"/>
  <c r="Q15"/>
  <c r="Q16"/>
  <c r="Q17"/>
  <c r="Q18"/>
  <c r="Q19"/>
  <c r="Q20"/>
  <c r="Q21"/>
  <c r="P5"/>
  <c r="P6"/>
  <c r="P7"/>
  <c r="P8"/>
  <c r="P9"/>
  <c r="P10"/>
  <c r="P11"/>
  <c r="P12"/>
  <c r="P13"/>
  <c r="P14"/>
  <c r="P15"/>
  <c r="P16"/>
  <c r="P17"/>
  <c r="P18"/>
  <c r="P19"/>
  <c r="P20"/>
  <c r="P21"/>
  <c r="O5"/>
  <c r="O6"/>
  <c r="O7"/>
  <c r="O8"/>
  <c r="O9"/>
  <c r="O10"/>
  <c r="O11"/>
  <c r="O12"/>
  <c r="O13"/>
  <c r="O14"/>
  <c r="O15"/>
  <c r="O16"/>
  <c r="O17"/>
  <c r="O18"/>
  <c r="O19"/>
  <c r="O20"/>
  <c r="O21"/>
  <c r="N5"/>
  <c r="N6"/>
  <c r="N7"/>
  <c r="N8"/>
  <c r="N9"/>
  <c r="N10"/>
  <c r="N11"/>
  <c r="N12"/>
  <c r="N13"/>
  <c r="N14"/>
  <c r="N15"/>
  <c r="N16"/>
  <c r="N17"/>
  <c r="N18"/>
  <c r="N19"/>
  <c r="N20"/>
  <c r="N21"/>
  <c r="M5"/>
  <c r="M6"/>
  <c r="M7"/>
  <c r="M8"/>
  <c r="M9"/>
  <c r="M10"/>
  <c r="M11"/>
  <c r="M12"/>
  <c r="M13"/>
  <c r="M14"/>
  <c r="M15"/>
  <c r="M16"/>
  <c r="M17"/>
  <c r="M18"/>
  <c r="M19"/>
  <c r="M20"/>
  <c r="M21"/>
  <c r="L5"/>
  <c r="L6"/>
  <c r="L7"/>
  <c r="L8"/>
  <c r="L9"/>
  <c r="L10"/>
  <c r="L11"/>
  <c r="L12"/>
  <c r="L13"/>
  <c r="L14"/>
  <c r="L15"/>
  <c r="L16"/>
  <c r="L17"/>
  <c r="L18"/>
  <c r="L19"/>
  <c r="L20"/>
  <c r="L21"/>
  <c r="K5"/>
  <c r="K6"/>
  <c r="K7"/>
  <c r="K8"/>
  <c r="K9"/>
  <c r="K10"/>
  <c r="K11"/>
  <c r="K12"/>
  <c r="K13"/>
  <c r="K14"/>
  <c r="K15"/>
  <c r="K16"/>
  <c r="K17"/>
  <c r="K18"/>
  <c r="K19"/>
  <c r="K20"/>
  <c r="K21"/>
  <c r="J5"/>
  <c r="J6"/>
  <c r="J7"/>
  <c r="J8"/>
  <c r="J9"/>
  <c r="J10"/>
  <c r="J11"/>
  <c r="J12"/>
  <c r="J13"/>
  <c r="J14"/>
  <c r="J15"/>
  <c r="J16"/>
  <c r="J17"/>
  <c r="J18"/>
  <c r="J19"/>
  <c r="J20"/>
  <c r="J21"/>
  <c r="I5"/>
  <c r="I6"/>
  <c r="I7"/>
  <c r="I8"/>
  <c r="I9"/>
  <c r="I10"/>
  <c r="I11"/>
  <c r="I12"/>
  <c r="I13"/>
  <c r="I14"/>
  <c r="I15"/>
  <c r="I16"/>
  <c r="I17"/>
  <c r="I18"/>
  <c r="I19"/>
  <c r="I20"/>
  <c r="I21"/>
  <c r="H5"/>
  <c r="H6"/>
  <c r="H7"/>
  <c r="H8"/>
  <c r="H9"/>
  <c r="H10"/>
  <c r="H11"/>
  <c r="H12"/>
  <c r="H13"/>
  <c r="H14"/>
  <c r="H15"/>
  <c r="H16"/>
  <c r="H17"/>
  <c r="H18"/>
  <c r="H19"/>
  <c r="H20"/>
  <c r="H21"/>
  <c r="G5"/>
  <c r="G6"/>
  <c r="G7"/>
  <c r="G8"/>
  <c r="G9"/>
  <c r="G10"/>
  <c r="G11"/>
  <c r="G12"/>
  <c r="G13"/>
  <c r="G14"/>
  <c r="G15"/>
  <c r="G16"/>
  <c r="G17"/>
  <c r="G18"/>
  <c r="G19"/>
  <c r="G20"/>
  <c r="G21"/>
  <c r="F5"/>
  <c r="F6"/>
  <c r="F7"/>
  <c r="F8"/>
  <c r="F9"/>
  <c r="F10"/>
  <c r="F11"/>
  <c r="F12"/>
  <c r="F13"/>
  <c r="F14"/>
  <c r="F15"/>
  <c r="F16"/>
  <c r="F17"/>
  <c r="F18"/>
  <c r="F19"/>
  <c r="F20"/>
  <c r="F21"/>
  <c r="E5"/>
  <c r="E6"/>
  <c r="E7"/>
  <c r="E8"/>
  <c r="E9"/>
  <c r="E10"/>
  <c r="E11"/>
  <c r="E12"/>
  <c r="E13"/>
  <c r="E14"/>
  <c r="E15"/>
  <c r="E16"/>
  <c r="E17"/>
  <c r="E18"/>
  <c r="E19"/>
  <c r="E20"/>
  <c r="E21"/>
  <c r="D5"/>
  <c r="D6"/>
  <c r="D7"/>
  <c r="D8"/>
  <c r="D9"/>
  <c r="D10"/>
  <c r="D11"/>
  <c r="D12"/>
  <c r="D13"/>
  <c r="D14"/>
  <c r="D15"/>
  <c r="D16"/>
  <c r="D17"/>
  <c r="D18"/>
  <c r="D19"/>
  <c r="D20"/>
  <c r="D21"/>
  <c r="J13" i="15"/>
  <c r="I11"/>
  <c r="AZ12" i="14" l="1"/>
  <c r="BB12" s="1"/>
  <c r="AZ8"/>
  <c r="BB8" s="1"/>
  <c r="AZ20"/>
  <c r="BB20" s="1"/>
  <c r="AZ16"/>
  <c r="BB16" s="1"/>
  <c r="AO18"/>
  <c r="AO14"/>
  <c r="AO10"/>
  <c r="AO6"/>
  <c r="AO20"/>
  <c r="AO16"/>
  <c r="AO12"/>
  <c r="AO8"/>
  <c r="AO19"/>
  <c r="AO15"/>
  <c r="AO11"/>
  <c r="AO7"/>
  <c r="AZ19"/>
  <c r="BB19" s="1"/>
  <c r="AZ15"/>
  <c r="BB15" s="1"/>
  <c r="AZ11"/>
  <c r="BB11" s="1"/>
  <c r="AZ7"/>
  <c r="BB7" s="1"/>
  <c r="AO21"/>
  <c r="AO17"/>
  <c r="AO13"/>
  <c r="AO9"/>
  <c r="AO5"/>
  <c r="AZ5"/>
  <c r="BB5" s="1"/>
  <c r="E2"/>
  <c r="E1" s="1"/>
  <c r="Q2"/>
  <c r="Q1" s="1"/>
  <c r="P2"/>
  <c r="P1" s="1"/>
  <c r="U2"/>
  <c r="U1" s="1"/>
  <c r="AL2"/>
  <c r="AL1" s="1"/>
  <c r="AR2"/>
  <c r="AR1" s="1"/>
  <c r="AY2"/>
  <c r="AY1" s="1"/>
  <c r="I2"/>
  <c r="I1" s="1"/>
  <c r="O2"/>
  <c r="O1" s="1"/>
  <c r="S2"/>
  <c r="S1" s="1"/>
  <c r="X2"/>
  <c r="X1" s="1"/>
  <c r="AB2"/>
  <c r="AB1" s="1"/>
  <c r="AQ2"/>
  <c r="AQ1" s="1"/>
  <c r="AX2"/>
  <c r="AX1" s="1"/>
  <c r="M2"/>
  <c r="M1" s="1"/>
  <c r="V2"/>
  <c r="V1" s="1"/>
  <c r="Z2"/>
  <c r="Z1" s="1"/>
  <c r="AM2"/>
  <c r="AM1" s="1"/>
  <c r="AS2"/>
  <c r="AS1" s="1"/>
  <c r="D2"/>
  <c r="D1" s="1"/>
  <c r="H2"/>
  <c r="H1" s="1"/>
  <c r="L2"/>
  <c r="L1" s="1"/>
  <c r="Y2"/>
  <c r="Y1" s="1"/>
  <c r="G2"/>
  <c r="G1" s="1"/>
  <c r="K2"/>
  <c r="K1" s="1"/>
  <c r="F2"/>
  <c r="F1" s="1"/>
  <c r="J2"/>
  <c r="J1" s="1"/>
  <c r="N2"/>
  <c r="N1" s="1"/>
  <c r="R2"/>
  <c r="R1" s="1"/>
  <c r="W2"/>
  <c r="W1" s="1"/>
  <c r="AA2"/>
  <c r="AA1" s="1"/>
  <c r="AP2"/>
  <c r="AP1" s="1"/>
  <c r="AT2"/>
  <c r="AT1" s="1"/>
  <c r="AK9"/>
  <c r="AK5"/>
  <c r="AK20"/>
  <c r="AK8"/>
  <c r="AK15"/>
  <c r="AZ18"/>
  <c r="BB18" s="1"/>
  <c r="AZ10"/>
  <c r="BB10" s="1"/>
  <c r="AZ6"/>
  <c r="BB6" s="1"/>
  <c r="AZ14"/>
  <c r="BB14" s="1"/>
  <c r="AZ21"/>
  <c r="BB21" s="1"/>
  <c r="AZ17"/>
  <c r="BB17" s="1"/>
  <c r="AZ13"/>
  <c r="BB13" s="1"/>
  <c r="AZ9"/>
  <c r="BB9" s="1"/>
  <c r="AK21"/>
  <c r="AK16"/>
  <c r="AK11"/>
  <c r="AK13"/>
  <c r="AK12"/>
  <c r="AK19"/>
  <c r="AK7"/>
  <c r="AK17"/>
  <c r="AV16"/>
  <c r="AV8"/>
  <c r="AV15"/>
  <c r="AV7"/>
  <c r="AV20"/>
  <c r="AV12"/>
  <c r="AV19"/>
  <c r="AV11"/>
  <c r="AV5"/>
  <c r="T15"/>
  <c r="T20"/>
  <c r="T16"/>
  <c r="T12"/>
  <c r="AV17"/>
  <c r="AV13"/>
  <c r="AV21"/>
  <c r="AV9"/>
  <c r="AK18"/>
  <c r="AK14"/>
  <c r="AK10"/>
  <c r="AK6"/>
  <c r="AV6"/>
  <c r="AV10"/>
  <c r="AV14"/>
  <c r="AV18"/>
  <c r="T19"/>
  <c r="T11"/>
  <c r="T7"/>
  <c r="T8"/>
  <c r="T10"/>
  <c r="T18"/>
  <c r="T14"/>
  <c r="T6"/>
  <c r="T17"/>
  <c r="T9"/>
  <c r="T21"/>
  <c r="T13"/>
  <c r="T5"/>
  <c r="AV3" i="3"/>
  <c r="AV4"/>
  <c r="AV5"/>
  <c r="AV6"/>
  <c r="AV7"/>
  <c r="AV8"/>
  <c r="AV9"/>
  <c r="AV10"/>
  <c r="AV11"/>
  <c r="AV12"/>
  <c r="AV13"/>
  <c r="AV14"/>
  <c r="AV15"/>
  <c r="AV16"/>
  <c r="AV17"/>
  <c r="AV18"/>
  <c r="AV19"/>
  <c r="AV3" i="2"/>
  <c r="AV4"/>
  <c r="AV5"/>
  <c r="AV6"/>
  <c r="AV7"/>
  <c r="AV8"/>
  <c r="AV9"/>
  <c r="AV10"/>
  <c r="AV11"/>
  <c r="AV12"/>
  <c r="AV13"/>
  <c r="AV14"/>
  <c r="AV15"/>
  <c r="AV16"/>
  <c r="AV17"/>
  <c r="AV18"/>
  <c r="AV19"/>
  <c r="AV3" i="1"/>
  <c r="AV4"/>
  <c r="AV5"/>
  <c r="AV6"/>
  <c r="AV7"/>
  <c r="AV8"/>
  <c r="AV9"/>
  <c r="AV10"/>
  <c r="AV11"/>
  <c r="AV12"/>
  <c r="AV13"/>
  <c r="AV14"/>
  <c r="AV15"/>
  <c r="AV16"/>
  <c r="AV17"/>
  <c r="AV18"/>
  <c r="AV19"/>
  <c r="AW16" i="14" l="1"/>
  <c r="BC16" s="1"/>
  <c r="BD16" s="1"/>
  <c r="BB2"/>
  <c r="BB1" s="1"/>
  <c r="AW20"/>
  <c r="T2"/>
  <c r="T1" s="1"/>
  <c r="AV2"/>
  <c r="AV1" s="1"/>
  <c r="AK2"/>
  <c r="AK1" s="1"/>
  <c r="AO2"/>
  <c r="AO1" s="1"/>
  <c r="AZ2"/>
  <c r="AZ1" s="1"/>
  <c r="AW5"/>
  <c r="AW15"/>
  <c r="AW9"/>
  <c r="AW12"/>
  <c r="AW8"/>
  <c r="AW7"/>
  <c r="AW17"/>
  <c r="AW19"/>
  <c r="AW6"/>
  <c r="AW13"/>
  <c r="AW11"/>
  <c r="AW21"/>
  <c r="AW14"/>
  <c r="AW18"/>
  <c r="AW10"/>
  <c r="BE16" l="1"/>
  <c r="BC10"/>
  <c r="BD10" s="1"/>
  <c r="BE10"/>
  <c r="BC7"/>
  <c r="BD7" s="1"/>
  <c r="BE7"/>
  <c r="BE5"/>
  <c r="BC5"/>
  <c r="BD5" s="1"/>
  <c r="BE8"/>
  <c r="BC8"/>
  <c r="BD8" s="1"/>
  <c r="BE12"/>
  <c r="BC12"/>
  <c r="BD12" s="1"/>
  <c r="BC15"/>
  <c r="BD15" s="1"/>
  <c r="BE15"/>
  <c r="BE13"/>
  <c r="BC13"/>
  <c r="BD13" s="1"/>
  <c r="BE21"/>
  <c r="BC21"/>
  <c r="BD21" s="1"/>
  <c r="BE17"/>
  <c r="BC17"/>
  <c r="BD17" s="1"/>
  <c r="BE9"/>
  <c r="BC9"/>
  <c r="BD9" s="1"/>
  <c r="BE20"/>
  <c r="BC20"/>
  <c r="BD20" s="1"/>
  <c r="BC18"/>
  <c r="BD18" s="1"/>
  <c r="BE18"/>
  <c r="BC14"/>
  <c r="BD14" s="1"/>
  <c r="BE14"/>
  <c r="BC11"/>
  <c r="BD11" s="1"/>
  <c r="BE11"/>
  <c r="BC6"/>
  <c r="BD6" s="1"/>
  <c r="BE6"/>
  <c r="BC19"/>
  <c r="BD19" s="1"/>
  <c r="BE19"/>
  <c r="AW2"/>
  <c r="G121" i="5"/>
  <c r="BE2" i="14" l="1"/>
  <c r="AW1"/>
  <c r="BC2"/>
  <c r="BD2" l="1"/>
  <c r="BC1"/>
  <c r="AZ3" i="3" l="1"/>
  <c r="AZ4"/>
  <c r="AZ5"/>
  <c r="AZ6"/>
  <c r="AZ7"/>
  <c r="AZ8"/>
  <c r="AZ9"/>
  <c r="AZ10"/>
  <c r="AZ11"/>
  <c r="AZ12"/>
  <c r="AZ13"/>
  <c r="AZ14"/>
  <c r="AZ15"/>
  <c r="AZ16"/>
  <c r="AZ17"/>
  <c r="AZ18"/>
  <c r="AZ19"/>
  <c r="AK3"/>
  <c r="AK4"/>
  <c r="AK5"/>
  <c r="AK6"/>
  <c r="AK7"/>
  <c r="AK8"/>
  <c r="AK9"/>
  <c r="AK10"/>
  <c r="AK11"/>
  <c r="AK12"/>
  <c r="AK13"/>
  <c r="AK14"/>
  <c r="AK15"/>
  <c r="AK16"/>
  <c r="AK17"/>
  <c r="AK18"/>
  <c r="AK19"/>
  <c r="T3"/>
  <c r="T4"/>
  <c r="T5"/>
  <c r="T6"/>
  <c r="T7"/>
  <c r="T8"/>
  <c r="T9"/>
  <c r="T10"/>
  <c r="T11"/>
  <c r="T12"/>
  <c r="T13"/>
  <c r="T14"/>
  <c r="T15"/>
  <c r="T16"/>
  <c r="T17"/>
  <c r="T18"/>
  <c r="T19"/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K3"/>
  <c r="AK4"/>
  <c r="AK8"/>
  <c r="AK9"/>
  <c r="AK10"/>
  <c r="AK11"/>
  <c r="AK12"/>
  <c r="AK13"/>
  <c r="AK14"/>
  <c r="AK15"/>
  <c r="AK16"/>
  <c r="AK17"/>
  <c r="AK18"/>
  <c r="AK19"/>
  <c r="T3"/>
  <c r="T4"/>
  <c r="T8"/>
  <c r="T9"/>
  <c r="T10"/>
  <c r="T11"/>
  <c r="T12"/>
  <c r="T13"/>
  <c r="T14"/>
  <c r="T15"/>
  <c r="T16"/>
  <c r="T17"/>
  <c r="T18"/>
  <c r="T19"/>
  <c r="AZ3" i="1"/>
  <c r="AZ4"/>
  <c r="AZ5"/>
  <c r="AZ6"/>
  <c r="AZ7"/>
  <c r="AZ8"/>
  <c r="AZ9"/>
  <c r="AZ10"/>
  <c r="AZ11"/>
  <c r="AZ12"/>
  <c r="AZ13"/>
  <c r="AZ14"/>
  <c r="AZ15"/>
  <c r="AZ16"/>
  <c r="AZ17"/>
  <c r="AZ18"/>
  <c r="AZ19"/>
  <c r="I55" i="5"/>
  <c r="I108"/>
  <c r="I120"/>
  <c r="I66"/>
  <c r="I62"/>
  <c r="I105"/>
  <c r="I48"/>
  <c r="I73"/>
  <c r="I43"/>
  <c r="I106"/>
  <c r="I107"/>
  <c r="I110"/>
  <c r="I96"/>
  <c r="I71"/>
  <c r="I89"/>
  <c r="I75"/>
  <c r="I95"/>
  <c r="I78"/>
  <c r="I30"/>
  <c r="I87"/>
  <c r="I38"/>
  <c r="I29"/>
  <c r="I117"/>
  <c r="I113"/>
  <c r="I68"/>
  <c r="I82"/>
  <c r="I21"/>
  <c r="I4"/>
  <c r="I15"/>
  <c r="I2"/>
  <c r="I56"/>
  <c r="I88"/>
  <c r="I59"/>
  <c r="I36"/>
  <c r="I102"/>
  <c r="I54"/>
  <c r="I25"/>
  <c r="AK3" i="1"/>
  <c r="AK4"/>
  <c r="AK5"/>
  <c r="AK6"/>
  <c r="AK7"/>
  <c r="AK8"/>
  <c r="AK9"/>
  <c r="AK10"/>
  <c r="AK11"/>
  <c r="AK12"/>
  <c r="AK13"/>
  <c r="AK14"/>
  <c r="AK15"/>
  <c r="AK16"/>
  <c r="AK17"/>
  <c r="AK18"/>
  <c r="AK19"/>
  <c r="T3"/>
  <c r="T4"/>
  <c r="T5"/>
  <c r="T6"/>
  <c r="T7"/>
  <c r="T8"/>
  <c r="T9"/>
  <c r="T10"/>
  <c r="T11"/>
  <c r="T12"/>
  <c r="T13"/>
  <c r="T14"/>
  <c r="T15"/>
  <c r="T16"/>
  <c r="T17"/>
  <c r="T18"/>
  <c r="T19"/>
  <c r="AW5" i="2" l="1"/>
  <c r="BC5" s="1"/>
  <c r="AW16"/>
  <c r="BC16" s="1"/>
  <c r="AW8"/>
  <c r="BC8" s="1"/>
  <c r="AW12"/>
  <c r="BA12" s="1"/>
  <c r="BB12" s="1"/>
  <c r="AW19"/>
  <c r="BC19" s="1"/>
  <c r="AW17"/>
  <c r="BC17" s="1"/>
  <c r="AW13"/>
  <c r="BC13" s="1"/>
  <c r="AW19" i="1"/>
  <c r="BA19" s="1"/>
  <c r="BB19" s="1"/>
  <c r="AW7"/>
  <c r="BC7" s="1"/>
  <c r="AW15"/>
  <c r="BC15" s="1"/>
  <c r="AW11"/>
  <c r="BC11" s="1"/>
  <c r="AW3"/>
  <c r="BC3" s="1"/>
  <c r="AW16"/>
  <c r="BA16" s="1"/>
  <c r="BB16" s="1"/>
  <c r="AW12"/>
  <c r="BC12" s="1"/>
  <c r="AW8"/>
  <c r="BC8" s="1"/>
  <c r="AW4"/>
  <c r="BC4" s="1"/>
  <c r="AW6"/>
  <c r="BC6" s="1"/>
  <c r="F47" i="5"/>
  <c r="H47" s="1"/>
  <c r="F44"/>
  <c r="H44" s="1"/>
  <c r="F5"/>
  <c r="H5" s="1"/>
  <c r="F10"/>
  <c r="H10" s="1"/>
  <c r="F13"/>
  <c r="H13" s="1"/>
  <c r="F45"/>
  <c r="H45" s="1"/>
  <c r="F99"/>
  <c r="H99" s="1"/>
  <c r="F111"/>
  <c r="H111" s="1"/>
  <c r="F49"/>
  <c r="H49" s="1"/>
  <c r="F3"/>
  <c r="H3" s="1"/>
  <c r="F46"/>
  <c r="H46" s="1"/>
  <c r="F98"/>
  <c r="H98" s="1"/>
  <c r="F34"/>
  <c r="H34" s="1"/>
  <c r="F97"/>
  <c r="H97" s="1"/>
  <c r="F26"/>
  <c r="H26" s="1"/>
  <c r="F79"/>
  <c r="H79" s="1"/>
  <c r="F76"/>
  <c r="H76" s="1"/>
  <c r="F63"/>
  <c r="H63" s="1"/>
  <c r="F37"/>
  <c r="H37" s="1"/>
  <c r="F41"/>
  <c r="H41" s="1"/>
  <c r="F94"/>
  <c r="H94" s="1"/>
  <c r="F24"/>
  <c r="H24" s="1"/>
  <c r="F104"/>
  <c r="H104" s="1"/>
  <c r="F6"/>
  <c r="H6" s="1"/>
  <c r="F70"/>
  <c r="H70" s="1"/>
  <c r="F115"/>
  <c r="H115" s="1"/>
  <c r="F58"/>
  <c r="H58" s="1"/>
  <c r="F8"/>
  <c r="H8" s="1"/>
  <c r="F52"/>
  <c r="H52" s="1"/>
  <c r="AW19" i="3"/>
  <c r="AW15"/>
  <c r="BC15" s="1"/>
  <c r="AW11"/>
  <c r="BA11" s="1"/>
  <c r="BB11" s="1"/>
  <c r="AW7"/>
  <c r="BA7" s="1"/>
  <c r="BB7" s="1"/>
  <c r="AW3"/>
  <c r="BA3" s="1"/>
  <c r="BB3" s="1"/>
  <c r="I47" i="5"/>
  <c r="J47" s="1"/>
  <c r="I44"/>
  <c r="J44" s="1"/>
  <c r="I5"/>
  <c r="J5" s="1"/>
  <c r="I10"/>
  <c r="J10" s="1"/>
  <c r="I13"/>
  <c r="J13" s="1"/>
  <c r="I45"/>
  <c r="J45" s="1"/>
  <c r="I99"/>
  <c r="J99" s="1"/>
  <c r="I111"/>
  <c r="J111" s="1"/>
  <c r="I49"/>
  <c r="J49" s="1"/>
  <c r="I3"/>
  <c r="J3" s="1"/>
  <c r="I46"/>
  <c r="J46" s="1"/>
  <c r="I98"/>
  <c r="J98" s="1"/>
  <c r="I34"/>
  <c r="J34" s="1"/>
  <c r="I97"/>
  <c r="J97" s="1"/>
  <c r="I26"/>
  <c r="J26" s="1"/>
  <c r="I79"/>
  <c r="J79" s="1"/>
  <c r="I76"/>
  <c r="J76" s="1"/>
  <c r="I63"/>
  <c r="J63" s="1"/>
  <c r="I37"/>
  <c r="J37" s="1"/>
  <c r="I41"/>
  <c r="J41" s="1"/>
  <c r="I94"/>
  <c r="J94" s="1"/>
  <c r="I24"/>
  <c r="J24" s="1"/>
  <c r="I104"/>
  <c r="J104" s="1"/>
  <c r="I6"/>
  <c r="J6" s="1"/>
  <c r="I70"/>
  <c r="J70" s="1"/>
  <c r="I115"/>
  <c r="J115" s="1"/>
  <c r="I58"/>
  <c r="J58" s="1"/>
  <c r="I8"/>
  <c r="J8" s="1"/>
  <c r="I52"/>
  <c r="J52" s="1"/>
  <c r="F119"/>
  <c r="H119" s="1"/>
  <c r="F27"/>
  <c r="H27" s="1"/>
  <c r="F16"/>
  <c r="H16" s="1"/>
  <c r="F11"/>
  <c r="H11" s="1"/>
  <c r="F19"/>
  <c r="H19" s="1"/>
  <c r="F118"/>
  <c r="H118" s="1"/>
  <c r="F80"/>
  <c r="H80" s="1"/>
  <c r="F39"/>
  <c r="H39" s="1"/>
  <c r="F32"/>
  <c r="H32" s="1"/>
  <c r="F57"/>
  <c r="H57" s="1"/>
  <c r="F60"/>
  <c r="H60" s="1"/>
  <c r="F17"/>
  <c r="H17" s="1"/>
  <c r="F77"/>
  <c r="H77" s="1"/>
  <c r="F112"/>
  <c r="H112" s="1"/>
  <c r="F83"/>
  <c r="H83" s="1"/>
  <c r="F50"/>
  <c r="H50" s="1"/>
  <c r="F114"/>
  <c r="H114" s="1"/>
  <c r="F91"/>
  <c r="H91" s="1"/>
  <c r="F84"/>
  <c r="H84" s="1"/>
  <c r="F42"/>
  <c r="H42" s="1"/>
  <c r="F67"/>
  <c r="H67" s="1"/>
  <c r="F33"/>
  <c r="H33" s="1"/>
  <c r="F81"/>
  <c r="H81" s="1"/>
  <c r="F74"/>
  <c r="H74" s="1"/>
  <c r="F14"/>
  <c r="H14" s="1"/>
  <c r="F22"/>
  <c r="H22" s="1"/>
  <c r="F116"/>
  <c r="H116" s="1"/>
  <c r="F92"/>
  <c r="H92" s="1"/>
  <c r="F53"/>
  <c r="H53" s="1"/>
  <c r="F61"/>
  <c r="H61" s="1"/>
  <c r="F86"/>
  <c r="H86" s="1"/>
  <c r="E119"/>
  <c r="AW15" i="2"/>
  <c r="BC15" s="1"/>
  <c r="AW11"/>
  <c r="BC11" s="1"/>
  <c r="AW7"/>
  <c r="BC7" s="1"/>
  <c r="AW3"/>
  <c r="BA3" s="1"/>
  <c r="BB3" s="1"/>
  <c r="I90" i="5"/>
  <c r="J90" s="1"/>
  <c r="F54"/>
  <c r="H54" s="1"/>
  <c r="F36"/>
  <c r="H36" s="1"/>
  <c r="F88"/>
  <c r="H88" s="1"/>
  <c r="F2"/>
  <c r="H2" s="1"/>
  <c r="F4"/>
  <c r="H4" s="1"/>
  <c r="F82"/>
  <c r="H82" s="1"/>
  <c r="F113"/>
  <c r="H113" s="1"/>
  <c r="F90"/>
  <c r="H90" s="1"/>
  <c r="F69"/>
  <c r="H69" s="1"/>
  <c r="F28"/>
  <c r="H28" s="1"/>
  <c r="F9"/>
  <c r="H9" s="1"/>
  <c r="F35"/>
  <c r="H35" s="1"/>
  <c r="F51"/>
  <c r="H51" s="1"/>
  <c r="F64"/>
  <c r="H64" s="1"/>
  <c r="F85"/>
  <c r="H85" s="1"/>
  <c r="F93"/>
  <c r="H93" s="1"/>
  <c r="F72"/>
  <c r="H72" s="1"/>
  <c r="F20"/>
  <c r="H20" s="1"/>
  <c r="F23"/>
  <c r="H23" s="1"/>
  <c r="F18"/>
  <c r="H18" s="1"/>
  <c r="F12"/>
  <c r="H12" s="1"/>
  <c r="F7"/>
  <c r="H7" s="1"/>
  <c r="F101"/>
  <c r="H101" s="1"/>
  <c r="F31"/>
  <c r="H31" s="1"/>
  <c r="F109"/>
  <c r="H109" s="1"/>
  <c r="F100"/>
  <c r="H100" s="1"/>
  <c r="F103"/>
  <c r="H103" s="1"/>
  <c r="F65"/>
  <c r="H65" s="1"/>
  <c r="F40"/>
  <c r="H40" s="1"/>
  <c r="AW18" i="2"/>
  <c r="BA18" s="1"/>
  <c r="BB18" s="1"/>
  <c r="AW14"/>
  <c r="BA14" s="1"/>
  <c r="BB14" s="1"/>
  <c r="AW10"/>
  <c r="BC10" s="1"/>
  <c r="AW6"/>
  <c r="BC6" s="1"/>
  <c r="AW9"/>
  <c r="BA9" s="1"/>
  <c r="BB9" s="1"/>
  <c r="AW4"/>
  <c r="BC4" s="1"/>
  <c r="E65" i="5"/>
  <c r="I69"/>
  <c r="J69" s="1"/>
  <c r="I28"/>
  <c r="J28" s="1"/>
  <c r="I9"/>
  <c r="J9" s="1"/>
  <c r="I35"/>
  <c r="J35" s="1"/>
  <c r="I51"/>
  <c r="J51" s="1"/>
  <c r="I64"/>
  <c r="J64" s="1"/>
  <c r="I85"/>
  <c r="J85" s="1"/>
  <c r="I93"/>
  <c r="J93" s="1"/>
  <c r="I72"/>
  <c r="J72" s="1"/>
  <c r="I20"/>
  <c r="J20" s="1"/>
  <c r="I23"/>
  <c r="J23" s="1"/>
  <c r="I18"/>
  <c r="J18" s="1"/>
  <c r="I12"/>
  <c r="J12" s="1"/>
  <c r="I7"/>
  <c r="J7" s="1"/>
  <c r="I101"/>
  <c r="J101" s="1"/>
  <c r="I31"/>
  <c r="J31" s="1"/>
  <c r="I109"/>
  <c r="J109" s="1"/>
  <c r="I100"/>
  <c r="J100" s="1"/>
  <c r="I103"/>
  <c r="J103" s="1"/>
  <c r="I65"/>
  <c r="J65" s="1"/>
  <c r="I40"/>
  <c r="J40" s="1"/>
  <c r="F25"/>
  <c r="H25" s="1"/>
  <c r="F102"/>
  <c r="H102" s="1"/>
  <c r="F59"/>
  <c r="H59" s="1"/>
  <c r="F56"/>
  <c r="H56" s="1"/>
  <c r="F15"/>
  <c r="H15" s="1"/>
  <c r="F21"/>
  <c r="H21" s="1"/>
  <c r="F68"/>
  <c r="H68" s="1"/>
  <c r="F117"/>
  <c r="H117" s="1"/>
  <c r="F29"/>
  <c r="H29" s="1"/>
  <c r="F38"/>
  <c r="H38" s="1"/>
  <c r="F87"/>
  <c r="H87" s="1"/>
  <c r="F30"/>
  <c r="H30" s="1"/>
  <c r="F78"/>
  <c r="H78" s="1"/>
  <c r="F95"/>
  <c r="H95" s="1"/>
  <c r="F75"/>
  <c r="H75" s="1"/>
  <c r="F89"/>
  <c r="H89" s="1"/>
  <c r="F71"/>
  <c r="H71" s="1"/>
  <c r="F96"/>
  <c r="H96" s="1"/>
  <c r="F110"/>
  <c r="H110" s="1"/>
  <c r="F107"/>
  <c r="H107" s="1"/>
  <c r="F106"/>
  <c r="H106" s="1"/>
  <c r="F43"/>
  <c r="H43" s="1"/>
  <c r="F73"/>
  <c r="H73" s="1"/>
  <c r="F48"/>
  <c r="H48" s="1"/>
  <c r="F105"/>
  <c r="H105" s="1"/>
  <c r="F62"/>
  <c r="H62" s="1"/>
  <c r="F66"/>
  <c r="H66" s="1"/>
  <c r="F120"/>
  <c r="H120" s="1"/>
  <c r="F108"/>
  <c r="H108" s="1"/>
  <c r="F55"/>
  <c r="H55" s="1"/>
  <c r="I119"/>
  <c r="J119" s="1"/>
  <c r="I86"/>
  <c r="J86" s="1"/>
  <c r="I27"/>
  <c r="J27" s="1"/>
  <c r="I16"/>
  <c r="J16" s="1"/>
  <c r="I11"/>
  <c r="J11" s="1"/>
  <c r="I19"/>
  <c r="J19" s="1"/>
  <c r="I118"/>
  <c r="J118" s="1"/>
  <c r="I80"/>
  <c r="J80" s="1"/>
  <c r="I39"/>
  <c r="J39" s="1"/>
  <c r="I32"/>
  <c r="J32" s="1"/>
  <c r="I57"/>
  <c r="J57" s="1"/>
  <c r="I60"/>
  <c r="J60" s="1"/>
  <c r="I17"/>
  <c r="J17" s="1"/>
  <c r="I77"/>
  <c r="J77" s="1"/>
  <c r="I112"/>
  <c r="J112" s="1"/>
  <c r="I83"/>
  <c r="J83" s="1"/>
  <c r="I50"/>
  <c r="J50" s="1"/>
  <c r="I114"/>
  <c r="J114" s="1"/>
  <c r="I91"/>
  <c r="J91" s="1"/>
  <c r="I84"/>
  <c r="J84" s="1"/>
  <c r="I42"/>
  <c r="J42" s="1"/>
  <c r="I67"/>
  <c r="J67" s="1"/>
  <c r="I33"/>
  <c r="J33" s="1"/>
  <c r="I81"/>
  <c r="J81" s="1"/>
  <c r="I74"/>
  <c r="J74" s="1"/>
  <c r="I14"/>
  <c r="J14" s="1"/>
  <c r="I22"/>
  <c r="J22" s="1"/>
  <c r="I116"/>
  <c r="J116" s="1"/>
  <c r="I92"/>
  <c r="J92" s="1"/>
  <c r="I53"/>
  <c r="J53" s="1"/>
  <c r="I61"/>
  <c r="J61" s="1"/>
  <c r="AW18" i="1"/>
  <c r="AW14"/>
  <c r="AW10"/>
  <c r="BC10" s="1"/>
  <c r="J54" i="5"/>
  <c r="J25"/>
  <c r="J59"/>
  <c r="J15"/>
  <c r="J21"/>
  <c r="J29"/>
  <c r="J87"/>
  <c r="J78"/>
  <c r="J75"/>
  <c r="J71"/>
  <c r="J96"/>
  <c r="J107"/>
  <c r="J43"/>
  <c r="J48"/>
  <c r="J62"/>
  <c r="J108"/>
  <c r="J36"/>
  <c r="J88"/>
  <c r="J2"/>
  <c r="J4"/>
  <c r="J82"/>
  <c r="J113"/>
  <c r="J55"/>
  <c r="J102"/>
  <c r="J56"/>
  <c r="J68"/>
  <c r="J117"/>
  <c r="J38"/>
  <c r="J30"/>
  <c r="J95"/>
  <c r="J89"/>
  <c r="J110"/>
  <c r="J106"/>
  <c r="J73"/>
  <c r="J105"/>
  <c r="J66"/>
  <c r="J120"/>
  <c r="AW16" i="3"/>
  <c r="BC16" s="1"/>
  <c r="AW12"/>
  <c r="AW8"/>
  <c r="BC8" s="1"/>
  <c r="AW4"/>
  <c r="BC4" s="1"/>
  <c r="AW18"/>
  <c r="BA18" s="1"/>
  <c r="BB18" s="1"/>
  <c r="AW14"/>
  <c r="BC14" s="1"/>
  <c r="AW10"/>
  <c r="BC10" s="1"/>
  <c r="AW6"/>
  <c r="BA6" s="1"/>
  <c r="BB6" s="1"/>
  <c r="AW17"/>
  <c r="BC17" s="1"/>
  <c r="AW13"/>
  <c r="BC13" s="1"/>
  <c r="AW9"/>
  <c r="BA9" s="1"/>
  <c r="BB9" s="1"/>
  <c r="AW5"/>
  <c r="BC5" s="1"/>
  <c r="AW17" i="1"/>
  <c r="AW13"/>
  <c r="AW9"/>
  <c r="AW5"/>
  <c r="BA5" s="1"/>
  <c r="BB5" s="1"/>
  <c r="BC7" i="3" l="1"/>
  <c r="BA16"/>
  <c r="BB16" s="1"/>
  <c r="BC12" i="2"/>
  <c r="BA8"/>
  <c r="BB8" s="1"/>
  <c r="BA5"/>
  <c r="BB5" s="1"/>
  <c r="BC18"/>
  <c r="BA17"/>
  <c r="BB17" s="1"/>
  <c r="BA19"/>
  <c r="BB19" s="1"/>
  <c r="BA11"/>
  <c r="BB11" s="1"/>
  <c r="BA16"/>
  <c r="BB16" s="1"/>
  <c r="BC9"/>
  <c r="BA7"/>
  <c r="BB7" s="1"/>
  <c r="BA13"/>
  <c r="BB13" s="1"/>
  <c r="E69" i="5"/>
  <c r="M69" s="1"/>
  <c r="BC19" i="1"/>
  <c r="BA7"/>
  <c r="BB7" s="1"/>
  <c r="E35" i="5"/>
  <c r="M35" s="1"/>
  <c r="BA4" i="1"/>
  <c r="BB4" s="1"/>
  <c r="BA6"/>
  <c r="BB6" s="1"/>
  <c r="E90" i="5"/>
  <c r="K90" s="1"/>
  <c r="L90" s="1"/>
  <c r="BA3" i="1"/>
  <c r="BB3" s="1"/>
  <c r="E51" i="5"/>
  <c r="M51" s="1"/>
  <c r="BA11" i="1"/>
  <c r="BB11" s="1"/>
  <c r="BA8"/>
  <c r="BB8" s="1"/>
  <c r="BC5"/>
  <c r="E31" i="5"/>
  <c r="M31" s="1"/>
  <c r="BA15" i="1"/>
  <c r="BB15" s="1"/>
  <c r="E93" i="5"/>
  <c r="M93" s="1"/>
  <c r="BA10" i="2"/>
  <c r="BB10" s="1"/>
  <c r="BC14"/>
  <c r="BA15"/>
  <c r="BB15" s="1"/>
  <c r="E23" i="5"/>
  <c r="M23" s="1"/>
  <c r="E18"/>
  <c r="M18" s="1"/>
  <c r="E88"/>
  <c r="M88" s="1"/>
  <c r="BC11" i="3"/>
  <c r="BA13"/>
  <c r="BB13" s="1"/>
  <c r="E101" i="5"/>
  <c r="M101" s="1"/>
  <c r="E103"/>
  <c r="M103" s="1"/>
  <c r="BA15" i="3"/>
  <c r="BB15" s="1"/>
  <c r="E113" i="5"/>
  <c r="M113" s="1"/>
  <c r="E9"/>
  <c r="K9" s="1"/>
  <c r="L9" s="1"/>
  <c r="E36"/>
  <c r="M36" s="1"/>
  <c r="E40"/>
  <c r="M40" s="1"/>
  <c r="E72"/>
  <c r="K72" s="1"/>
  <c r="L72" s="1"/>
  <c r="E85"/>
  <c r="K85" s="1"/>
  <c r="L85" s="1"/>
  <c r="E97"/>
  <c r="M97" s="1"/>
  <c r="E3"/>
  <c r="M3" s="1"/>
  <c r="E45"/>
  <c r="K45" s="1"/>
  <c r="L45" s="1"/>
  <c r="E44"/>
  <c r="K44" s="1"/>
  <c r="L44" s="1"/>
  <c r="E109"/>
  <c r="K109" s="1"/>
  <c r="L109" s="1"/>
  <c r="BA17" i="3"/>
  <c r="BB17" s="1"/>
  <c r="BC19"/>
  <c r="E54" i="5"/>
  <c r="K54" s="1"/>
  <c r="L54" s="1"/>
  <c r="BA14" i="3"/>
  <c r="BB14" s="1"/>
  <c r="BA4"/>
  <c r="BB4" s="1"/>
  <c r="BC3"/>
  <c r="E12" i="5"/>
  <c r="K12" s="1"/>
  <c r="L12" s="1"/>
  <c r="E4"/>
  <c r="K4" s="1"/>
  <c r="L4" s="1"/>
  <c r="BC16" i="1"/>
  <c r="E58" i="5"/>
  <c r="M58" s="1"/>
  <c r="E104"/>
  <c r="M104" s="1"/>
  <c r="E26"/>
  <c r="M26" s="1"/>
  <c r="E46"/>
  <c r="M46" s="1"/>
  <c r="E99"/>
  <c r="M99" s="1"/>
  <c r="BA12" i="1"/>
  <c r="BB12" s="1"/>
  <c r="E5" i="5"/>
  <c r="M5" s="1"/>
  <c r="M65"/>
  <c r="E120"/>
  <c r="M120" s="1"/>
  <c r="E73"/>
  <c r="M73" s="1"/>
  <c r="E53"/>
  <c r="M53" s="1"/>
  <c r="E14"/>
  <c r="K14" s="1"/>
  <c r="L14" s="1"/>
  <c r="E67"/>
  <c r="M67" s="1"/>
  <c r="E114"/>
  <c r="K114" s="1"/>
  <c r="L114" s="1"/>
  <c r="E77"/>
  <c r="M77" s="1"/>
  <c r="E32"/>
  <c r="K32" s="1"/>
  <c r="L32" s="1"/>
  <c r="E19"/>
  <c r="M19" s="1"/>
  <c r="E86"/>
  <c r="M86" s="1"/>
  <c r="BC18" i="1"/>
  <c r="E30" i="5"/>
  <c r="M30" s="1"/>
  <c r="E68"/>
  <c r="M68" s="1"/>
  <c r="BA10" i="1"/>
  <c r="BB10" s="1"/>
  <c r="I121" i="5"/>
  <c r="E61"/>
  <c r="M61" s="1"/>
  <c r="E22"/>
  <c r="M22" s="1"/>
  <c r="E33"/>
  <c r="M33" s="1"/>
  <c r="E91"/>
  <c r="M91" s="1"/>
  <c r="E112"/>
  <c r="M112" s="1"/>
  <c r="E57"/>
  <c r="M57" s="1"/>
  <c r="E118"/>
  <c r="M118" s="1"/>
  <c r="E27"/>
  <c r="M27" s="1"/>
  <c r="E115"/>
  <c r="M115" s="1"/>
  <c r="E63"/>
  <c r="K63" s="1"/>
  <c r="L63" s="1"/>
  <c r="E13"/>
  <c r="M13" s="1"/>
  <c r="E29"/>
  <c r="M29" s="1"/>
  <c r="E82"/>
  <c r="M82" s="1"/>
  <c r="E70"/>
  <c r="M70" s="1"/>
  <c r="E76"/>
  <c r="K76" s="1"/>
  <c r="L76" s="1"/>
  <c r="E47"/>
  <c r="M47" s="1"/>
  <c r="BC18" i="3"/>
  <c r="E110" i="5"/>
  <c r="M110" s="1"/>
  <c r="E59"/>
  <c r="M59" s="1"/>
  <c r="E111"/>
  <c r="M111" s="1"/>
  <c r="BA12" i="3"/>
  <c r="BB12" s="1"/>
  <c r="BA19"/>
  <c r="BB19" s="1"/>
  <c r="BC12"/>
  <c r="BC6"/>
  <c r="E66" i="5"/>
  <c r="K66" s="1"/>
  <c r="L66" s="1"/>
  <c r="E43"/>
  <c r="M43" s="1"/>
  <c r="E89"/>
  <c r="M89" s="1"/>
  <c r="E87"/>
  <c r="M87" s="1"/>
  <c r="E21"/>
  <c r="M21" s="1"/>
  <c r="E64"/>
  <c r="M64" s="1"/>
  <c r="E15"/>
  <c r="K15" s="1"/>
  <c r="L15" s="1"/>
  <c r="E37"/>
  <c r="E28"/>
  <c r="M28" s="1"/>
  <c r="E8"/>
  <c r="K8" s="1"/>
  <c r="L8" s="1"/>
  <c r="E41"/>
  <c r="M41" s="1"/>
  <c r="E98"/>
  <c r="M98" s="1"/>
  <c r="BC9" i="3"/>
  <c r="E116" i="5"/>
  <c r="M116" s="1"/>
  <c r="E81"/>
  <c r="M81" s="1"/>
  <c r="E84"/>
  <c r="M84" s="1"/>
  <c r="E60"/>
  <c r="M60" s="1"/>
  <c r="E80"/>
  <c r="M80" s="1"/>
  <c r="E16"/>
  <c r="M16" s="1"/>
  <c r="E75"/>
  <c r="M75" s="1"/>
  <c r="E52"/>
  <c r="M52" s="1"/>
  <c r="E94"/>
  <c r="M94" s="1"/>
  <c r="E49"/>
  <c r="M49" s="1"/>
  <c r="E6"/>
  <c r="M6" s="1"/>
  <c r="E10"/>
  <c r="M10" s="1"/>
  <c r="E79"/>
  <c r="M79" s="1"/>
  <c r="K119"/>
  <c r="L119" s="1"/>
  <c r="M119"/>
  <c r="E100"/>
  <c r="M100" s="1"/>
  <c r="E7"/>
  <c r="M7" s="1"/>
  <c r="E20"/>
  <c r="M20" s="1"/>
  <c r="BC3" i="2"/>
  <c r="E83" i="5"/>
  <c r="M83" s="1"/>
  <c r="E55"/>
  <c r="M55" s="1"/>
  <c r="E95"/>
  <c r="K95" s="1"/>
  <c r="L95" s="1"/>
  <c r="E96"/>
  <c r="M96" s="1"/>
  <c r="E102"/>
  <c r="K102" s="1"/>
  <c r="L102" s="1"/>
  <c r="E2"/>
  <c r="M2" s="1"/>
  <c r="E105"/>
  <c r="K105" s="1"/>
  <c r="L105" s="1"/>
  <c r="E24"/>
  <c r="E34"/>
  <c r="BA4" i="2"/>
  <c r="BB4" s="1"/>
  <c r="E108" i="5"/>
  <c r="E106"/>
  <c r="E71"/>
  <c r="E78"/>
  <c r="BA6" i="2"/>
  <c r="BB6" s="1"/>
  <c r="E25" i="5"/>
  <c r="E62"/>
  <c r="M62" s="1"/>
  <c r="E107"/>
  <c r="M107" s="1"/>
  <c r="E38"/>
  <c r="E56"/>
  <c r="M56" s="1"/>
  <c r="K65"/>
  <c r="L65" s="1"/>
  <c r="E48"/>
  <c r="M48" s="1"/>
  <c r="E117"/>
  <c r="M117" s="1"/>
  <c r="BA13" i="1"/>
  <c r="BB13" s="1"/>
  <c r="BA14"/>
  <c r="BB14" s="1"/>
  <c r="BC14"/>
  <c r="BC13"/>
  <c r="BA18"/>
  <c r="BB18" s="1"/>
  <c r="BC17"/>
  <c r="E92" i="5"/>
  <c r="E74"/>
  <c r="E42"/>
  <c r="E50"/>
  <c r="BC9" i="1"/>
  <c r="E17" i="5"/>
  <c r="E39"/>
  <c r="E11"/>
  <c r="BA17" i="1"/>
  <c r="BB17" s="1"/>
  <c r="BA8" i="3"/>
  <c r="BB8" s="1"/>
  <c r="BA5"/>
  <c r="BB5" s="1"/>
  <c r="BA10"/>
  <c r="BB10" s="1"/>
  <c r="BA9" i="1"/>
  <c r="BB9" s="1"/>
  <c r="K69" i="5" l="1"/>
  <c r="L69" s="1"/>
  <c r="K35"/>
  <c r="L35" s="1"/>
  <c r="M45"/>
  <c r="M12"/>
  <c r="K51"/>
  <c r="L51" s="1"/>
  <c r="M90"/>
  <c r="K31"/>
  <c r="L31" s="1"/>
  <c r="K23"/>
  <c r="L23" s="1"/>
  <c r="K93"/>
  <c r="L93" s="1"/>
  <c r="M109"/>
  <c r="K88"/>
  <c r="L88" s="1"/>
  <c r="K113"/>
  <c r="L113" s="1"/>
  <c r="M9"/>
  <c r="K101"/>
  <c r="L101" s="1"/>
  <c r="K104"/>
  <c r="L104" s="1"/>
  <c r="M44"/>
  <c r="K110"/>
  <c r="L110" s="1"/>
  <c r="K30"/>
  <c r="L30" s="1"/>
  <c r="M85"/>
  <c r="K36"/>
  <c r="L36" s="1"/>
  <c r="K18"/>
  <c r="L18" s="1"/>
  <c r="M72"/>
  <c r="M54"/>
  <c r="M15"/>
  <c r="K103"/>
  <c r="L103" s="1"/>
  <c r="K26"/>
  <c r="L26" s="1"/>
  <c r="K97"/>
  <c r="L97" s="1"/>
  <c r="K40"/>
  <c r="L40" s="1"/>
  <c r="K29"/>
  <c r="L29" s="1"/>
  <c r="K3"/>
  <c r="L3" s="1"/>
  <c r="K59"/>
  <c r="L59" s="1"/>
  <c r="M32"/>
  <c r="K86"/>
  <c r="L86" s="1"/>
  <c r="M4"/>
  <c r="M114"/>
  <c r="M14"/>
  <c r="K73"/>
  <c r="L73" s="1"/>
  <c r="K5"/>
  <c r="L5" s="1"/>
  <c r="K58"/>
  <c r="L58" s="1"/>
  <c r="K99"/>
  <c r="L99" s="1"/>
  <c r="K27"/>
  <c r="L27" s="1"/>
  <c r="K2"/>
  <c r="L2" s="1"/>
  <c r="K46"/>
  <c r="L46" s="1"/>
  <c r="K67"/>
  <c r="L67" s="1"/>
  <c r="M8"/>
  <c r="K19"/>
  <c r="L19" s="1"/>
  <c r="K16"/>
  <c r="L16" s="1"/>
  <c r="K115"/>
  <c r="L115" s="1"/>
  <c r="K21"/>
  <c r="L21" s="1"/>
  <c r="K70"/>
  <c r="L70" s="1"/>
  <c r="K118"/>
  <c r="L118" s="1"/>
  <c r="K33"/>
  <c r="L33" s="1"/>
  <c r="K68"/>
  <c r="L68" s="1"/>
  <c r="K120"/>
  <c r="L120" s="1"/>
  <c r="K20"/>
  <c r="L20" s="1"/>
  <c r="K77"/>
  <c r="L77" s="1"/>
  <c r="K53"/>
  <c r="L53" s="1"/>
  <c r="K49"/>
  <c r="L49" s="1"/>
  <c r="M76"/>
  <c r="K91"/>
  <c r="L91" s="1"/>
  <c r="K83"/>
  <c r="L83" s="1"/>
  <c r="M105"/>
  <c r="K41"/>
  <c r="L41" s="1"/>
  <c r="K22"/>
  <c r="L22" s="1"/>
  <c r="M95"/>
  <c r="K57"/>
  <c r="L57" s="1"/>
  <c r="K81"/>
  <c r="L81" s="1"/>
  <c r="K82"/>
  <c r="L82" s="1"/>
  <c r="K87"/>
  <c r="L87" s="1"/>
  <c r="K28"/>
  <c r="L28" s="1"/>
  <c r="K64"/>
  <c r="L64" s="1"/>
  <c r="K116"/>
  <c r="L116" s="1"/>
  <c r="K94"/>
  <c r="L94" s="1"/>
  <c r="K13"/>
  <c r="L13" s="1"/>
  <c r="K89"/>
  <c r="L89" s="1"/>
  <c r="K96"/>
  <c r="L96" s="1"/>
  <c r="K112"/>
  <c r="L112" s="1"/>
  <c r="K61"/>
  <c r="L61" s="1"/>
  <c r="K80"/>
  <c r="L80" s="1"/>
  <c r="K117"/>
  <c r="L117" s="1"/>
  <c r="K75"/>
  <c r="L75" s="1"/>
  <c r="K98"/>
  <c r="L98" s="1"/>
  <c r="K47"/>
  <c r="L47" s="1"/>
  <c r="K111"/>
  <c r="L111" s="1"/>
  <c r="K79"/>
  <c r="L79" s="1"/>
  <c r="K10"/>
  <c r="L10" s="1"/>
  <c r="M63"/>
  <c r="K84"/>
  <c r="L84" s="1"/>
  <c r="M66"/>
  <c r="K48"/>
  <c r="L48" s="1"/>
  <c r="M37"/>
  <c r="K37"/>
  <c r="L37" s="1"/>
  <c r="K60"/>
  <c r="L60" s="1"/>
  <c r="K43"/>
  <c r="L43" s="1"/>
  <c r="K52"/>
  <c r="L52" s="1"/>
  <c r="K6"/>
  <c r="L6" s="1"/>
  <c r="K62"/>
  <c r="L62" s="1"/>
  <c r="K56"/>
  <c r="L56" s="1"/>
  <c r="K100"/>
  <c r="L100" s="1"/>
  <c r="K7"/>
  <c r="L7" s="1"/>
  <c r="M102"/>
  <c r="K55"/>
  <c r="L55" s="1"/>
  <c r="M106"/>
  <c r="K106"/>
  <c r="L106" s="1"/>
  <c r="M78"/>
  <c r="K78"/>
  <c r="L78" s="1"/>
  <c r="M34"/>
  <c r="K34"/>
  <c r="L34" s="1"/>
  <c r="K107"/>
  <c r="L107" s="1"/>
  <c r="M71"/>
  <c r="K71"/>
  <c r="L71" s="1"/>
  <c r="M38"/>
  <c r="K38"/>
  <c r="L38" s="1"/>
  <c r="M25"/>
  <c r="K25"/>
  <c r="L25" s="1"/>
  <c r="M108"/>
  <c r="K108"/>
  <c r="L108" s="1"/>
  <c r="M24"/>
  <c r="K24"/>
  <c r="L24" s="1"/>
  <c r="M74"/>
  <c r="K74"/>
  <c r="L74" s="1"/>
  <c r="M39"/>
  <c r="K39"/>
  <c r="L39" s="1"/>
  <c r="M50"/>
  <c r="K50"/>
  <c r="L50" s="1"/>
  <c r="M11"/>
  <c r="K11"/>
  <c r="L11" s="1"/>
  <c r="M17"/>
  <c r="K17"/>
  <c r="L17" s="1"/>
  <c r="M42"/>
  <c r="K42"/>
  <c r="L42" s="1"/>
  <c r="M92"/>
  <c r="K92"/>
  <c r="L92" s="1"/>
</calcChain>
</file>

<file path=xl/sharedStrings.xml><?xml version="1.0" encoding="utf-8"?>
<sst xmlns="http://schemas.openxmlformats.org/spreadsheetml/2006/main" count="1210" uniqueCount="265">
  <si>
    <t>Dealer Name</t>
  </si>
  <si>
    <t>Region</t>
  </si>
  <si>
    <t>Zone</t>
  </si>
  <si>
    <t>Office Staff Salaries</t>
  </si>
  <si>
    <t>Field force Salaries</t>
  </si>
  <si>
    <t>iii)Distribution Cost</t>
  </si>
  <si>
    <t>Distribution House Maintenance Cost</t>
  </si>
  <si>
    <t>Utility</t>
  </si>
  <si>
    <t>Vehicle Value</t>
  </si>
  <si>
    <t>Purchase Date</t>
  </si>
  <si>
    <t>Other Cost</t>
  </si>
  <si>
    <t>Investment Detail</t>
  </si>
  <si>
    <t>Distributor Manager</t>
  </si>
  <si>
    <t>Executives/Officer/Suppervisor</t>
  </si>
  <si>
    <t>Data Entry office</t>
  </si>
  <si>
    <t>Guards/Cleaners (if any)</t>
  </si>
  <si>
    <t>Festival Bonus/ Incentives</t>
  </si>
  <si>
    <t>Convense</t>
  </si>
  <si>
    <t>DSR</t>
  </si>
  <si>
    <t>Daily allowance</t>
  </si>
  <si>
    <t>Banking Cost (DD/TT Cost/Online Banking Charge)</t>
  </si>
  <si>
    <t xml:space="preserve">Distribution Office Rent </t>
  </si>
  <si>
    <t>Printing &amp; stationeries</t>
  </si>
  <si>
    <t xml:space="preserve">  - Internet Bill</t>
  </si>
  <si>
    <t xml:space="preserve">  - Wasa,Electricity Bill</t>
  </si>
  <si>
    <t xml:space="preserve">  - Service soct</t>
  </si>
  <si>
    <t>Mobile Bill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</si>
  <si>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</si>
  <si>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</si>
  <si>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</si>
  <si>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</si>
  <si>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</si>
  <si>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</si>
  <si>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</si>
  <si>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8</t>
  </si>
  <si>
    <t>Fuel Cost(If Vehicle available)</t>
  </si>
  <si>
    <t>Serviceing &amp; Mics cost</t>
  </si>
  <si>
    <t>Closing Stock</t>
  </si>
  <si>
    <t>Cash In Hand</t>
  </si>
  <si>
    <t>Market Credit</t>
  </si>
  <si>
    <t>Security Deposit SB Tel</t>
  </si>
  <si>
    <t>Office Rental Advance 
 (only unadjusted amount)</t>
  </si>
  <si>
    <t>F N Traders</t>
  </si>
  <si>
    <t>Dhaka North</t>
  </si>
  <si>
    <t>Mawna</t>
  </si>
  <si>
    <t>Mobile Point</t>
  </si>
  <si>
    <t>Gazipur</t>
  </si>
  <si>
    <t>Rathura Enterprise</t>
  </si>
  <si>
    <t>Rathura Enterprise – 2</t>
  </si>
  <si>
    <t>Nabil Enterprise</t>
  </si>
  <si>
    <t>Gulshan</t>
  </si>
  <si>
    <t>M/S Siddique Enterprise</t>
  </si>
  <si>
    <t>Jamalpur</t>
  </si>
  <si>
    <t>M/S. Mukul Enterprise</t>
  </si>
  <si>
    <t>Bismillah Telecom</t>
  </si>
  <si>
    <t>Trade plus</t>
  </si>
  <si>
    <t>Mirpur</t>
  </si>
  <si>
    <t>Mobile House</t>
  </si>
  <si>
    <t>M/S. Sumon Telecoms</t>
  </si>
  <si>
    <t>M/S Saidur Electronics</t>
  </si>
  <si>
    <t>Mymensingh</t>
  </si>
  <si>
    <t>Shisha Stationary &amp; Electronics</t>
  </si>
  <si>
    <t>M/S Zaman Enterprise</t>
  </si>
  <si>
    <t>Repon Enterprise</t>
  </si>
  <si>
    <t>Kishoreganj</t>
  </si>
  <si>
    <t>M/S. Sujan Telecom</t>
  </si>
  <si>
    <t>Shaheen Multimedia &amp; Telecom</t>
  </si>
  <si>
    <t>Shore Distribution</t>
  </si>
  <si>
    <t>Savar</t>
  </si>
  <si>
    <t>Zaara Corporation</t>
  </si>
  <si>
    <t>Star Telecom</t>
  </si>
  <si>
    <t>MM Communication</t>
  </si>
  <si>
    <t>Uttara</t>
  </si>
  <si>
    <t>TM Communication</t>
  </si>
  <si>
    <t>Saif Telecom</t>
  </si>
  <si>
    <t>Dhaka South</t>
  </si>
  <si>
    <t>Dhanmondi</t>
  </si>
  <si>
    <t>Taj Telecom</t>
  </si>
  <si>
    <t>Anika Traders</t>
  </si>
  <si>
    <t>Paltan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</si>
  <si>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</si>
  <si>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</si>
  <si>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</si>
  <si>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</si>
  <si>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</si>
  <si>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</si>
  <si>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</si>
  <si>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</si>
  <si>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</si>
  <si>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</si>
  <si>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</si>
  <si>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</si>
  <si>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</si>
  <si>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</si>
  <si>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</si>
  <si>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One Telecom</t>
  </si>
  <si>
    <t>Ananda Electronics</t>
  </si>
  <si>
    <t>Nishat Telecom</t>
  </si>
  <si>
    <t>Satata Mobile Centre</t>
  </si>
  <si>
    <t>Hobiganj</t>
  </si>
  <si>
    <t>New Era Telecom</t>
  </si>
  <si>
    <t>Sylhet</t>
  </si>
  <si>
    <t>Zeshan Telecom</t>
  </si>
  <si>
    <t>Gopa Telecom</t>
  </si>
  <si>
    <t>StarTel Distribution-2</t>
  </si>
  <si>
    <t>Star Tel</t>
  </si>
  <si>
    <t>Faridpur</t>
  </si>
  <si>
    <t>Khulna</t>
  </si>
  <si>
    <t>M/S. Rasel Enterprise</t>
  </si>
  <si>
    <t>M/S. National Electronics</t>
  </si>
  <si>
    <t>Toushi Mobile Showroom &amp; Servicing</t>
  </si>
  <si>
    <t>Desh Link</t>
  </si>
  <si>
    <t>Jashore</t>
  </si>
  <si>
    <t>Ideal Communication</t>
  </si>
  <si>
    <t>Hello Prithibi</t>
  </si>
  <si>
    <t>Madaripur</t>
  </si>
  <si>
    <t>M/S Saad Telecom</t>
  </si>
  <si>
    <t>Winner Electronics</t>
  </si>
  <si>
    <t>Mridha Telecom</t>
  </si>
  <si>
    <t>M/S Faiz Enterprise</t>
  </si>
  <si>
    <t>Jhenaidah</t>
  </si>
  <si>
    <t>S S Enterprise</t>
  </si>
  <si>
    <t>Konica Trading</t>
  </si>
  <si>
    <t>Satkhira</t>
  </si>
  <si>
    <t>Mobile Plus</t>
  </si>
  <si>
    <t>Max Tel</t>
  </si>
  <si>
    <t>Shadhin Telecom</t>
  </si>
  <si>
    <t>M/S. Panguchi Enterprise</t>
  </si>
  <si>
    <t>Barishal</t>
  </si>
  <si>
    <t>Click Mobile Corner</t>
  </si>
  <si>
    <t>M/S. Karachi Store</t>
  </si>
  <si>
    <t>A One Tel</t>
  </si>
  <si>
    <t>Patuakhali</t>
  </si>
  <si>
    <t>M/S. Alif Telecom</t>
  </si>
  <si>
    <t>My Fone</t>
  </si>
  <si>
    <t>Noor Electronics</t>
  </si>
  <si>
    <t>Bogura</t>
  </si>
  <si>
    <t>Rajshahi</t>
  </si>
  <si>
    <t>New Sarker Electronics</t>
  </si>
  <si>
    <t>Mobile Collection &amp; Ghori Ghor</t>
  </si>
  <si>
    <t>M/S Chowdhury Enterprise</t>
  </si>
  <si>
    <t>Prithibi Corporation</t>
  </si>
  <si>
    <t>Hello Rajshahi</t>
  </si>
  <si>
    <t>Mugdho Corporation</t>
  </si>
  <si>
    <t>Pabna</t>
  </si>
  <si>
    <t>Satata Enterprise</t>
  </si>
  <si>
    <t>Sarkar Telecom, Sirajgonj</t>
  </si>
  <si>
    <t>Swastidip Enterprise</t>
  </si>
  <si>
    <t>Tulip Distribution</t>
  </si>
  <si>
    <t>Naogaon</t>
  </si>
  <si>
    <t>Haque Enterprise</t>
  </si>
  <si>
    <t>Hello Naogaon</t>
  </si>
  <si>
    <t>Kushtia</t>
  </si>
  <si>
    <t>Mohima Telecom</t>
  </si>
  <si>
    <t>M. R. Traders</t>
  </si>
  <si>
    <t>Biswa Bani Telecom</t>
  </si>
  <si>
    <t>Tangail</t>
  </si>
  <si>
    <t>S.M Tel</t>
  </si>
  <si>
    <t>Priyo Telecom</t>
  </si>
  <si>
    <t>M/S. Sky Tel</t>
  </si>
  <si>
    <t>Rangpur</t>
  </si>
  <si>
    <t>Dinajpur</t>
  </si>
  <si>
    <t>M/S. Nodi Nishat Enterprise</t>
  </si>
  <si>
    <t>Tarek &amp; Brothers</t>
  </si>
  <si>
    <t>Pacific Electronics</t>
  </si>
  <si>
    <t>Gaibandha</t>
  </si>
  <si>
    <t>Pacific Electronics – 2</t>
  </si>
  <si>
    <t>M/S. MM Trade Link</t>
  </si>
  <si>
    <t>Feroz Telecom</t>
  </si>
  <si>
    <t>World Media</t>
  </si>
  <si>
    <t>Missing link trade and distribution</t>
  </si>
  <si>
    <t>Paul Telecom</t>
  </si>
  <si>
    <t>Swaranika  Enterprise</t>
  </si>
  <si>
    <t>Thakurgaon</t>
  </si>
  <si>
    <t>Shahil Distribution</t>
  </si>
  <si>
    <t>Sibgat Telecom</t>
  </si>
  <si>
    <t>Chattogram</t>
  </si>
  <si>
    <t>M/S Sholav Bitan</t>
  </si>
  <si>
    <t>Mobile Zone*Patia</t>
  </si>
  <si>
    <t>Biponon Communications</t>
  </si>
  <si>
    <t>Cox's Bazar</t>
  </si>
  <si>
    <t>Shifa Enterprise</t>
  </si>
  <si>
    <t>Mobile Village</t>
  </si>
  <si>
    <t>Prime Mobile Center</t>
  </si>
  <si>
    <t>Mobile Heaven</t>
  </si>
  <si>
    <t>Fantasy Telecom</t>
  </si>
  <si>
    <t>Rangamati</t>
  </si>
  <si>
    <t>Polly Mobile Distribution</t>
  </si>
  <si>
    <t>Satkania Store</t>
  </si>
  <si>
    <t>Toyabiya Telecom</t>
  </si>
  <si>
    <t>Sarker Telecom</t>
  </si>
  <si>
    <t>Cumilla</t>
  </si>
  <si>
    <t>M/S. Murad Enterprise</t>
  </si>
  <si>
    <t>Nashua Associate</t>
  </si>
  <si>
    <t>M/S. Lotus Telecom</t>
  </si>
  <si>
    <t>Chandpur</t>
  </si>
  <si>
    <t>M/S. Alam Trade Link</t>
  </si>
  <si>
    <t>M Enterprise</t>
  </si>
  <si>
    <t>Salim Telecom &amp; Electronics</t>
  </si>
  <si>
    <t>Mobile Shop</t>
  </si>
  <si>
    <t>Noakhali</t>
  </si>
  <si>
    <t>Dhaka Telecom</t>
  </si>
  <si>
    <t>R.K Mobile Center</t>
  </si>
  <si>
    <t>Himel Mobile Center</t>
  </si>
  <si>
    <t>Date Entry office</t>
  </si>
  <si>
    <t>Operational Cost (A)</t>
  </si>
  <si>
    <t>Depreciation (B)</t>
  </si>
  <si>
    <t>Total Other Cost ( C)</t>
  </si>
  <si>
    <t>MOC</t>
  </si>
  <si>
    <t>Total Investment</t>
  </si>
  <si>
    <t>Total Cost D (A+B+C)</t>
  </si>
  <si>
    <t>BM</t>
  </si>
  <si>
    <t>Income ( E)</t>
  </si>
  <si>
    <t>Profit (E-D)</t>
  </si>
  <si>
    <t>ROI</t>
  </si>
  <si>
    <t>Expance Ratio</t>
  </si>
  <si>
    <t>Primary
Turnover</t>
  </si>
  <si>
    <t>Pacific Electronics-2</t>
  </si>
  <si>
    <t>Q3 Cost</t>
  </si>
  <si>
    <t>Q3 Investment</t>
  </si>
  <si>
    <t>Monthly Avr. Investment</t>
  </si>
  <si>
    <t>Profit</t>
  </si>
  <si>
    <t>Expense Ratio</t>
  </si>
  <si>
    <t>Total Income</t>
  </si>
  <si>
    <t>Net Profit</t>
  </si>
  <si>
    <t>Q3 Income
(With MBM)</t>
  </si>
  <si>
    <t>Q3 BM
(.25%)</t>
  </si>
  <si>
    <t>ROI &amp; Expense Ratio Calculation</t>
  </si>
  <si>
    <t>Considering Apr-May-June</t>
  </si>
  <si>
    <t>Considering May-June</t>
  </si>
  <si>
    <t>Sl No</t>
  </si>
  <si>
    <t>Q2 Cost</t>
  </si>
  <si>
    <t>Q2 Income</t>
  </si>
  <si>
    <t>Q2 Investment</t>
  </si>
  <si>
    <t>Mobile Zone,Patia</t>
  </si>
  <si>
    <t>Lalmonirhat</t>
  </si>
  <si>
    <t>Tulip-2</t>
  </si>
  <si>
    <t>National ROI</t>
  </si>
  <si>
    <t>Distributor 
Manager</t>
  </si>
  <si>
    <t>Executives/Officer
/Suppervisor</t>
  </si>
  <si>
    <t>Date Entry 
office</t>
  </si>
  <si>
    <t>Guards/
Cleaners (if any)</t>
  </si>
  <si>
    <t>Festival Bonus/
 Incentives</t>
  </si>
  <si>
    <t>Daily 
allowance</t>
  </si>
  <si>
    <t>Festival Bonus/ 
Incentives</t>
  </si>
  <si>
    <t>Banking Cost 
(DD/TT Cost/Online Banking Charge)</t>
  </si>
  <si>
    <t>Distribution Cost</t>
  </si>
  <si>
    <t xml:space="preserve">Distribution 
Office Rent </t>
  </si>
  <si>
    <t>Printing 
&amp; stationeries</t>
  </si>
  <si>
    <t xml:space="preserve">  Internet 
Bill</t>
  </si>
  <si>
    <t>Wasa,
Electricity Bill</t>
  </si>
  <si>
    <t>Service soct</t>
  </si>
  <si>
    <t>Fuel Cost
(If Vehicle available)</t>
  </si>
  <si>
    <t>Serviceing
 &amp; Mics cost</t>
  </si>
  <si>
    <t>Total Other
 Cost ( C)</t>
  </si>
  <si>
    <t>Closing 
Stock</t>
  </si>
  <si>
    <t>Cash In 
Hand</t>
  </si>
  <si>
    <t>Market 
Credit</t>
  </si>
  <si>
    <t>Security 
Deposit SB Tel</t>
  </si>
  <si>
    <t>Campaign /
initiative/
retail subsidy</t>
  </si>
  <si>
    <t>Total</t>
  </si>
  <si>
    <t>Avg</t>
  </si>
  <si>
    <t>Previous</t>
  </si>
  <si>
    <t>Total
Income</t>
  </si>
  <si>
    <t>Pri
Turnover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</si>
</sst>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9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4EC1E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65" fontId="7" fillId="7" borderId="1" xfId="1" applyNumberFormat="1" applyFont="1" applyFill="1" applyBorder="1"/>
    <xf numFmtId="165" fontId="0" fillId="7" borderId="1" xfId="1" applyNumberFormat="1" applyFont="1" applyFill="1" applyBorder="1"/>
    <xf numFmtId="165" fontId="0" fillId="7" borderId="1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0" fontId="0" fillId="0" borderId="1" xfId="2" applyNumberFormat="1" applyFont="1" applyBorder="1"/>
    <xf numFmtId="9" fontId="0" fillId="0" borderId="1" xfId="2" applyFont="1" applyBorder="1"/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2" fontId="3" fillId="11" borderId="1" xfId="0" applyNumberFormat="1" applyFont="1" applyFill="1" applyBorder="1" applyAlignment="1">
      <alignment horizontal="left"/>
    </xf>
    <xf numFmtId="2" fontId="3" fillId="11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7" borderId="1" xfId="0" applyFont="1" applyFill="1" applyBorder="1"/>
    <xf numFmtId="165" fontId="3" fillId="7" borderId="1" xfId="0" applyNumberFormat="1" applyFont="1" applyFill="1" applyBorder="1"/>
    <xf numFmtId="165" fontId="0" fillId="8" borderId="1" xfId="1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65" fontId="0" fillId="7" borderId="1" xfId="0" applyNumberFormat="1" applyFill="1" applyBorder="1"/>
    <xf numFmtId="10" fontId="0" fillId="7" borderId="1" xfId="2" applyNumberFormat="1" applyFont="1" applyFill="1" applyBorder="1"/>
    <xf numFmtId="9" fontId="0" fillId="7" borderId="1" xfId="2" applyFont="1" applyFill="1" applyBorder="1"/>
    <xf numFmtId="0" fontId="0" fillId="0" borderId="1" xfId="0" applyFill="1" applyBorder="1" applyAlignment="1">
      <alignment horizontal="center"/>
    </xf>
    <xf numFmtId="165" fontId="0" fillId="0" borderId="1" xfId="1" applyNumberFormat="1" applyFont="1" applyFill="1" applyBorder="1"/>
    <xf numFmtId="165" fontId="0" fillId="0" borderId="1" xfId="0" applyNumberFormat="1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0" fontId="0" fillId="0" borderId="0" xfId="0" applyFill="1"/>
    <xf numFmtId="10" fontId="0" fillId="0" borderId="1" xfId="0" applyNumberFormat="1" applyFill="1" applyBorder="1"/>
    <xf numFmtId="9" fontId="0" fillId="0" borderId="1" xfId="0" applyNumberFormat="1" applyFill="1" applyBorder="1"/>
    <xf numFmtId="165" fontId="0" fillId="12" borderId="1" xfId="0" applyNumberFormat="1" applyFill="1" applyBorder="1"/>
    <xf numFmtId="10" fontId="4" fillId="9" borderId="1" xfId="2" applyNumberFormat="1" applyFont="1" applyFill="1" applyBorder="1"/>
    <xf numFmtId="9" fontId="4" fillId="9" borderId="1" xfId="2" applyFont="1" applyFill="1" applyBorder="1"/>
    <xf numFmtId="0" fontId="0" fillId="12" borderId="0" xfId="0" applyFill="1"/>
    <xf numFmtId="10" fontId="4" fillId="5" borderId="1" xfId="0" applyNumberFormat="1" applyFont="1" applyFill="1" applyBorder="1"/>
    <xf numFmtId="9" fontId="4" fillId="5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0" fillId="0" borderId="0" xfId="0" applyFont="1"/>
    <xf numFmtId="165" fontId="12" fillId="7" borderId="1" xfId="1" applyNumberFormat="1" applyFont="1" applyFill="1" applyBorder="1"/>
    <xf numFmtId="165" fontId="10" fillId="7" borderId="1" xfId="1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/>
    </xf>
    <xf numFmtId="0" fontId="10" fillId="11" borderId="20" xfId="0" applyFont="1" applyFill="1" applyBorder="1"/>
    <xf numFmtId="0" fontId="10" fillId="11" borderId="1" xfId="0" applyFont="1" applyFill="1" applyBorder="1"/>
    <xf numFmtId="0" fontId="2" fillId="2" borderId="18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7" borderId="1" xfId="1" applyFont="1" applyFill="1" applyBorder="1"/>
    <xf numFmtId="165" fontId="10" fillId="7" borderId="1" xfId="0" applyNumberFormat="1" applyFont="1" applyFill="1" applyBorder="1"/>
    <xf numFmtId="10" fontId="10" fillId="7" borderId="1" xfId="2" applyNumberFormat="1" applyFont="1" applyFill="1" applyBorder="1"/>
    <xf numFmtId="9" fontId="10" fillId="7" borderId="1" xfId="2" applyFont="1" applyFill="1" applyBorder="1"/>
    <xf numFmtId="1" fontId="10" fillId="11" borderId="20" xfId="0" applyNumberFormat="1" applyFont="1" applyFill="1" applyBorder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165" fontId="13" fillId="14" borderId="14" xfId="1" applyNumberFormat="1" applyFont="1" applyFill="1" applyBorder="1" applyAlignment="1">
      <alignment horizontal="center" vertical="center"/>
    </xf>
    <xf numFmtId="165" fontId="11" fillId="14" borderId="15" xfId="1" applyNumberFormat="1" applyFont="1" applyFill="1" applyBorder="1" applyAlignment="1">
      <alignment horizontal="center"/>
    </xf>
    <xf numFmtId="165" fontId="13" fillId="14" borderId="17" xfId="1" applyNumberFormat="1" applyFont="1" applyFill="1" applyBorder="1" applyAlignment="1">
      <alignment horizontal="center" vertical="center"/>
    </xf>
    <xf numFmtId="165" fontId="11" fillId="14" borderId="18" xfId="1" applyNumberFormat="1" applyFont="1" applyFill="1" applyBorder="1" applyAlignment="1">
      <alignment horizontal="center"/>
    </xf>
    <xf numFmtId="165" fontId="11" fillId="14" borderId="15" xfId="1" applyNumberFormat="1" applyFont="1" applyFill="1" applyBorder="1" applyAlignment="1">
      <alignment horizontal="center" vertical="center"/>
    </xf>
    <xf numFmtId="165" fontId="11" fillId="14" borderId="18" xfId="1" applyNumberFormat="1" applyFont="1" applyFill="1" applyBorder="1" applyAlignment="1">
      <alignment horizontal="center" vertical="center"/>
    </xf>
    <xf numFmtId="10" fontId="11" fillId="14" borderId="18" xfId="2" applyNumberFormat="1" applyFont="1" applyFill="1" applyBorder="1"/>
    <xf numFmtId="9" fontId="11" fillId="14" borderId="19" xfId="2" applyFont="1" applyFill="1" applyBorder="1"/>
    <xf numFmtId="9" fontId="10" fillId="0" borderId="0" xfId="2" applyFont="1"/>
    <xf numFmtId="164" fontId="10" fillId="11" borderId="1" xfId="1" applyFont="1" applyFill="1" applyBorder="1"/>
    <xf numFmtId="10" fontId="10" fillId="0" borderId="0" xfId="2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165" fontId="3" fillId="7" borderId="1" xfId="1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65" fontId="9" fillId="7" borderId="1" xfId="1" applyNumberFormat="1" applyFont="1" applyFill="1" applyBorder="1"/>
    <xf numFmtId="165" fontId="3" fillId="7" borderId="1" xfId="1" applyNumberFormat="1" applyFont="1" applyFill="1" applyBorder="1"/>
    <xf numFmtId="164" fontId="3" fillId="0" borderId="1" xfId="1" applyFont="1" applyBorder="1"/>
    <xf numFmtId="165" fontId="3" fillId="0" borderId="1" xfId="0" applyNumberFormat="1" applyFont="1" applyBorder="1"/>
    <xf numFmtId="10" fontId="3" fillId="0" borderId="1" xfId="2" applyNumberFormat="1" applyFont="1" applyBorder="1"/>
    <xf numFmtId="9" fontId="3" fillId="0" borderId="1" xfId="2" applyFont="1" applyBorder="1"/>
    <xf numFmtId="0" fontId="3" fillId="6" borderId="1" xfId="0" applyFont="1" applyFill="1" applyBorder="1"/>
    <xf numFmtId="0" fontId="3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7" borderId="1" xfId="1" applyFont="1" applyFill="1" applyBorder="1"/>
    <xf numFmtId="10" fontId="3" fillId="7" borderId="1" xfId="2" applyNumberFormat="1" applyFont="1" applyFill="1" applyBorder="1"/>
    <xf numFmtId="9" fontId="3" fillId="7" borderId="1" xfId="2" applyFont="1" applyFill="1" applyBorder="1"/>
    <xf numFmtId="0" fontId="3" fillId="11" borderId="1" xfId="0" applyFont="1" applyFill="1" applyBorder="1" applyAlignment="1">
      <alignment horizontal="left" vertical="center"/>
    </xf>
    <xf numFmtId="166" fontId="0" fillId="0" borderId="1" xfId="0" applyNumberFormat="1" applyBorder="1"/>
    <xf numFmtId="166" fontId="3" fillId="11" borderId="1" xfId="0" applyNumberFormat="1" applyFont="1" applyFill="1" applyBorder="1"/>
    <xf numFmtId="166" fontId="3" fillId="6" borderId="1" xfId="0" applyNumberFormat="1" applyFont="1" applyFill="1" applyBorder="1"/>
    <xf numFmtId="165" fontId="3" fillId="13" borderId="1" xfId="1" applyNumberFormat="1" applyFont="1" applyFill="1" applyBorder="1" applyAlignment="1">
      <alignment horizontal="center" vertical="center"/>
    </xf>
    <xf numFmtId="165" fontId="3" fillId="6" borderId="1" xfId="1" applyNumberFormat="1" applyFont="1" applyFill="1" applyBorder="1"/>
    <xf numFmtId="166" fontId="3" fillId="5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165" fontId="3" fillId="11" borderId="1" xfId="1" applyNumberFormat="1" applyFont="1" applyFill="1" applyBorder="1"/>
    <xf numFmtId="165" fontId="0" fillId="13" borderId="1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165" fontId="9" fillId="7" borderId="9" xfId="1" applyNumberFormat="1" applyFont="1" applyFill="1" applyBorder="1" applyAlignment="1">
      <alignment horizontal="center" vertical="center" wrapText="1"/>
    </xf>
    <xf numFmtId="165" fontId="9" fillId="7" borderId="10" xfId="1" applyNumberFormat="1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165" fontId="9" fillId="7" borderId="27" xfId="1" applyNumberFormat="1" applyFont="1" applyFill="1" applyBorder="1" applyAlignment="1">
      <alignment horizontal="center" vertical="center" wrapText="1"/>
    </xf>
    <xf numFmtId="165" fontId="9" fillId="7" borderId="20" xfId="1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14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8"/>
  <sheetViews>
    <sheetView showGridLines="0" workbookViewId="0">
      <pane xSplit="4" ySplit="6" topLeftCell="F7" activePane="bottomRight" state="frozen"/>
      <selection pane="topRight" activeCell="E1" sqref="E1"/>
      <selection pane="bottomLeft" activeCell="A8" sqref="A8"/>
      <selection pane="bottomRight" activeCell="A6" sqref="A6:XFD6"/>
    </sheetView>
  </sheetViews>
  <sheetFormatPr defaultRowHeight="15"/>
  <cols>
    <col min="1" max="1" width="5.570312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14.28515625" bestFit="1" customWidth="1"/>
    <col min="6" max="6" width="13.28515625" bestFit="1" customWidth="1"/>
    <col min="7" max="7" width="14.140625" bestFit="1" customWidth="1"/>
    <col min="8" max="8" width="13" customWidth="1"/>
    <col min="9" max="9" width="10.42578125" customWidth="1"/>
    <col min="10" max="10" width="10.28515625" customWidth="1"/>
    <col min="11" max="11" width="1.5703125" customWidth="1"/>
    <col min="12" max="12" width="15.28515625" customWidth="1"/>
    <col min="13" max="13" width="13" customWidth="1"/>
  </cols>
  <sheetData>
    <row r="1" spans="1:13">
      <c r="A1" s="140" t="s">
        <v>227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5" spans="1:13">
      <c r="A5" s="141" t="s">
        <v>228</v>
      </c>
      <c r="B5" s="141"/>
      <c r="C5" s="141"/>
      <c r="D5" s="141"/>
      <c r="E5" s="141"/>
      <c r="F5" s="141"/>
      <c r="G5" s="141"/>
      <c r="H5" s="141"/>
      <c r="I5" s="141"/>
      <c r="J5" s="141"/>
      <c r="L5" s="141" t="s">
        <v>229</v>
      </c>
      <c r="M5" s="141"/>
    </row>
    <row r="6" spans="1:13" ht="15" customHeight="1">
      <c r="A6" s="8" t="s">
        <v>230</v>
      </c>
      <c r="B6" s="8" t="s">
        <v>0</v>
      </c>
      <c r="C6" s="8" t="s">
        <v>1</v>
      </c>
      <c r="D6" s="8" t="s">
        <v>2</v>
      </c>
      <c r="E6" s="8" t="s">
        <v>231</v>
      </c>
      <c r="F6" s="8" t="s">
        <v>232</v>
      </c>
      <c r="G6" s="8" t="s">
        <v>233</v>
      </c>
      <c r="H6" s="8" t="s">
        <v>221</v>
      </c>
      <c r="I6" s="27" t="s">
        <v>214</v>
      </c>
      <c r="J6" s="28" t="s">
        <v>222</v>
      </c>
      <c r="L6" s="47" t="s">
        <v>214</v>
      </c>
      <c r="M6" s="48" t="s">
        <v>222</v>
      </c>
    </row>
    <row r="7" spans="1:13">
      <c r="A7" s="14">
        <v>1</v>
      </c>
      <c r="B7" s="13" t="s">
        <v>45</v>
      </c>
      <c r="C7" s="13" t="s">
        <v>43</v>
      </c>
      <c r="D7" s="13" t="s">
        <v>46</v>
      </c>
      <c r="E7" s="49">
        <v>219750</v>
      </c>
      <c r="F7" s="49">
        <v>395589.91265002853</v>
      </c>
      <c r="G7" s="49">
        <v>12306717.117000001</v>
      </c>
      <c r="H7" s="22">
        <v>175839.91265002853</v>
      </c>
      <c r="I7" s="23">
        <v>1.4288125011594717E-2</v>
      </c>
      <c r="J7" s="24">
        <v>0.55549950333139297</v>
      </c>
      <c r="K7" s="50"/>
      <c r="L7" s="51">
        <v>2.7942694389834231E-2</v>
      </c>
      <c r="M7" s="52">
        <v>0.40357449695953079</v>
      </c>
    </row>
    <row r="8" spans="1:13">
      <c r="A8" s="14">
        <v>2</v>
      </c>
      <c r="B8" s="13" t="s">
        <v>47</v>
      </c>
      <c r="C8" s="13" t="s">
        <v>43</v>
      </c>
      <c r="D8" s="13" t="s">
        <v>46</v>
      </c>
      <c r="E8" s="49">
        <v>1253300</v>
      </c>
      <c r="F8" s="49">
        <v>2620227.9178255345</v>
      </c>
      <c r="G8" s="49">
        <v>70064873.413000003</v>
      </c>
      <c r="H8" s="22">
        <v>1366927.9178255345</v>
      </c>
      <c r="I8" s="23">
        <v>1.9509461035747928E-2</v>
      </c>
      <c r="J8" s="24">
        <v>0.47831716908049898</v>
      </c>
      <c r="L8" s="51">
        <v>3.5120695580862345E-2</v>
      </c>
      <c r="M8" s="52">
        <v>0.34821398313974888</v>
      </c>
    </row>
    <row r="9" spans="1:13">
      <c r="A9" s="14">
        <v>3</v>
      </c>
      <c r="B9" s="13" t="s">
        <v>42</v>
      </c>
      <c r="C9" s="13" t="s">
        <v>43</v>
      </c>
      <c r="D9" s="13" t="s">
        <v>44</v>
      </c>
      <c r="E9" s="49">
        <v>292860.19</v>
      </c>
      <c r="F9" s="49">
        <v>538415.27088139998</v>
      </c>
      <c r="G9" s="49">
        <v>8440887.6799999997</v>
      </c>
      <c r="H9" s="22">
        <v>245555.08088139998</v>
      </c>
      <c r="I9" s="23">
        <v>2.9091144224466209E-2</v>
      </c>
      <c r="J9" s="24">
        <v>0.54392994745594814</v>
      </c>
      <c r="L9" s="51">
        <v>5.1143716789826009E-2</v>
      </c>
      <c r="M9" s="52">
        <v>0.39559327440940539</v>
      </c>
    </row>
    <row r="10" spans="1:13">
      <c r="A10" s="14">
        <v>4</v>
      </c>
      <c r="B10" s="13" t="s">
        <v>48</v>
      </c>
      <c r="C10" s="13" t="s">
        <v>43</v>
      </c>
      <c r="D10" s="13" t="s">
        <v>44</v>
      </c>
      <c r="E10" s="49">
        <v>415540</v>
      </c>
      <c r="F10" s="49">
        <v>680123.72996527818</v>
      </c>
      <c r="G10" s="49">
        <v>16974430.289999999</v>
      </c>
      <c r="H10" s="22">
        <v>264583.72996527818</v>
      </c>
      <c r="I10" s="23">
        <v>1.558719352844202E-2</v>
      </c>
      <c r="J10" s="24">
        <v>0.61097706445445488</v>
      </c>
      <c r="L10" s="51">
        <v>3.2476462067326135E-2</v>
      </c>
      <c r="M10" s="52">
        <v>0.44247831202031968</v>
      </c>
    </row>
    <row r="11" spans="1:13">
      <c r="A11" s="53">
        <v>5</v>
      </c>
      <c r="B11" s="54" t="s">
        <v>58</v>
      </c>
      <c r="C11" s="54" t="s">
        <v>43</v>
      </c>
      <c r="D11" s="54" t="s">
        <v>44</v>
      </c>
      <c r="E11" s="20">
        <v>223140</v>
      </c>
      <c r="F11" s="20">
        <v>94508.36281340821</v>
      </c>
      <c r="G11" s="20">
        <v>5133776.835</v>
      </c>
      <c r="H11" s="55">
        <v>-128631.63718659179</v>
      </c>
      <c r="I11" s="56">
        <v>-2.5055946395962064E-2</v>
      </c>
      <c r="J11" s="57">
        <v>2.3610608982884886</v>
      </c>
      <c r="L11" s="51">
        <v>-1.9988186565146285E-2</v>
      </c>
      <c r="M11" s="52">
        <v>1.7187896939947214</v>
      </c>
    </row>
    <row r="12" spans="1:13">
      <c r="A12" s="14">
        <v>6</v>
      </c>
      <c r="B12" s="13" t="s">
        <v>51</v>
      </c>
      <c r="C12" s="13" t="s">
        <v>43</v>
      </c>
      <c r="D12" s="13" t="s">
        <v>52</v>
      </c>
      <c r="E12" s="49">
        <v>488990.26</v>
      </c>
      <c r="F12" s="49">
        <v>1492629.2818088504</v>
      </c>
      <c r="G12" s="49">
        <v>25641251.465999998</v>
      </c>
      <c r="H12" s="22">
        <v>1003639.0218088503</v>
      </c>
      <c r="I12" s="23">
        <v>3.9141577123864804E-2</v>
      </c>
      <c r="J12" s="24">
        <v>0.32760328767462921</v>
      </c>
      <c r="L12" s="51">
        <v>5.9162068631727828E-2</v>
      </c>
      <c r="M12" s="52">
        <v>0.24865976068097212</v>
      </c>
    </row>
    <row r="13" spans="1:13">
      <c r="A13" s="14">
        <v>7</v>
      </c>
      <c r="B13" s="13" t="s">
        <v>53</v>
      </c>
      <c r="C13" s="13" t="s">
        <v>43</v>
      </c>
      <c r="D13" s="13" t="s">
        <v>52</v>
      </c>
      <c r="E13" s="49">
        <v>204220.24</v>
      </c>
      <c r="F13" s="49">
        <v>712574.57268474996</v>
      </c>
      <c r="G13" s="49">
        <v>11483671.995000001</v>
      </c>
      <c r="H13" s="22">
        <v>508354.33268474997</v>
      </c>
      <c r="I13" s="23">
        <v>4.4267576860962922E-2</v>
      </c>
      <c r="J13" s="24">
        <v>0.28659490224379514</v>
      </c>
      <c r="L13" s="51">
        <v>7.2650300827594938E-2</v>
      </c>
      <c r="M13" s="52">
        <v>0.21644072902982037</v>
      </c>
    </row>
    <row r="14" spans="1:13">
      <c r="A14" s="14">
        <v>8</v>
      </c>
      <c r="B14" s="13" t="s">
        <v>54</v>
      </c>
      <c r="C14" s="13" t="s">
        <v>43</v>
      </c>
      <c r="D14" s="13" t="s">
        <v>52</v>
      </c>
      <c r="E14" s="49">
        <v>163760.10500000001</v>
      </c>
      <c r="F14" s="49">
        <v>621175.67850320356</v>
      </c>
      <c r="G14" s="49">
        <v>21526652.699000001</v>
      </c>
      <c r="H14" s="22">
        <v>457415.57350320357</v>
      </c>
      <c r="I14" s="23">
        <v>2.1248801655282541E-2</v>
      </c>
      <c r="J14" s="24">
        <v>0.26362929307631522</v>
      </c>
      <c r="L14" s="51">
        <v>3.2566300549826288E-2</v>
      </c>
      <c r="M14" s="52">
        <v>0.24939815797891232</v>
      </c>
    </row>
    <row r="15" spans="1:13">
      <c r="A15" s="14">
        <v>9</v>
      </c>
      <c r="B15" s="13" t="s">
        <v>59</v>
      </c>
      <c r="C15" s="13" t="s">
        <v>43</v>
      </c>
      <c r="D15" s="13" t="s">
        <v>60</v>
      </c>
      <c r="E15" s="49">
        <v>236990</v>
      </c>
      <c r="F15" s="49">
        <v>892866.63417469058</v>
      </c>
      <c r="G15" s="49">
        <v>31788587.824999999</v>
      </c>
      <c r="H15" s="22">
        <v>655876.63417469058</v>
      </c>
      <c r="I15" s="23">
        <v>2.0632455829285981E-2</v>
      </c>
      <c r="J15" s="24">
        <v>0.26542597844868349</v>
      </c>
      <c r="L15" s="51">
        <v>3.5971922626930906E-2</v>
      </c>
      <c r="M15" s="52">
        <v>0.20978496992794171</v>
      </c>
    </row>
    <row r="16" spans="1:13">
      <c r="A16" s="14">
        <v>10</v>
      </c>
      <c r="B16" s="13" t="s">
        <v>61</v>
      </c>
      <c r="C16" s="13" t="s">
        <v>43</v>
      </c>
      <c r="D16" s="13" t="s">
        <v>60</v>
      </c>
      <c r="E16" s="49">
        <v>170920</v>
      </c>
      <c r="F16" s="49">
        <v>497288.16291815008</v>
      </c>
      <c r="G16" s="49">
        <v>15541689.305</v>
      </c>
      <c r="H16" s="22">
        <v>326368.16291815008</v>
      </c>
      <c r="I16" s="23">
        <v>2.0999529492148093E-2</v>
      </c>
      <c r="J16" s="24">
        <v>0.34370413926006149</v>
      </c>
      <c r="L16" s="51">
        <v>3.3711644613624685E-2</v>
      </c>
      <c r="M16" s="52">
        <v>0.26041239196219262</v>
      </c>
    </row>
    <row r="17" spans="1:13">
      <c r="A17" s="14">
        <v>11</v>
      </c>
      <c r="B17" s="13" t="s">
        <v>62</v>
      </c>
      <c r="C17" s="13" t="s">
        <v>43</v>
      </c>
      <c r="D17" s="13" t="s">
        <v>60</v>
      </c>
      <c r="E17" s="49">
        <v>296930</v>
      </c>
      <c r="F17" s="49">
        <v>953492.69637724292</v>
      </c>
      <c r="G17" s="49">
        <v>20312173.168000001</v>
      </c>
      <c r="H17" s="22">
        <v>656562.69637724292</v>
      </c>
      <c r="I17" s="23">
        <v>3.2323606683877543E-2</v>
      </c>
      <c r="J17" s="24">
        <v>0.31141297791600669</v>
      </c>
      <c r="L17" s="51">
        <v>4.8468897665003299E-2</v>
      </c>
      <c r="M17" s="52">
        <v>0.25146495711083727</v>
      </c>
    </row>
    <row r="18" spans="1:13">
      <c r="A18" s="14">
        <v>12</v>
      </c>
      <c r="B18" s="13" t="s">
        <v>63</v>
      </c>
      <c r="C18" s="13" t="s">
        <v>43</v>
      </c>
      <c r="D18" s="13" t="s">
        <v>64</v>
      </c>
      <c r="E18" s="49">
        <v>348000</v>
      </c>
      <c r="F18" s="49">
        <v>1036683.9874455</v>
      </c>
      <c r="G18" s="49">
        <v>28367487.794999994</v>
      </c>
      <c r="H18" s="22">
        <v>688683.98744549998</v>
      </c>
      <c r="I18" s="23">
        <v>2.4277228650712111E-2</v>
      </c>
      <c r="J18" s="24">
        <v>0.33568570964186412</v>
      </c>
      <c r="L18" s="51">
        <v>3.8046542619753931E-2</v>
      </c>
      <c r="M18" s="52">
        <v>0.25562273866406321</v>
      </c>
    </row>
    <row r="19" spans="1:13">
      <c r="A19" s="14">
        <v>13</v>
      </c>
      <c r="B19" s="13" t="s">
        <v>65</v>
      </c>
      <c r="C19" s="13" t="s">
        <v>43</v>
      </c>
      <c r="D19" s="13" t="s">
        <v>64</v>
      </c>
      <c r="E19" s="49">
        <v>143400</v>
      </c>
      <c r="F19" s="49">
        <v>402570.74530510057</v>
      </c>
      <c r="G19" s="49">
        <v>8326999.2800000012</v>
      </c>
      <c r="H19" s="22">
        <v>259170.74530510057</v>
      </c>
      <c r="I19" s="23">
        <v>3.1124146477060886E-2</v>
      </c>
      <c r="J19" s="24">
        <v>0.35621068264987787</v>
      </c>
      <c r="L19" s="51">
        <v>6.2743981811715852E-2</v>
      </c>
      <c r="M19" s="52">
        <v>0.26777902084837402</v>
      </c>
    </row>
    <row r="20" spans="1:13">
      <c r="A20" s="14">
        <v>14</v>
      </c>
      <c r="B20" s="13" t="s">
        <v>66</v>
      </c>
      <c r="C20" s="13" t="s">
        <v>43</v>
      </c>
      <c r="D20" s="13" t="s">
        <v>64</v>
      </c>
      <c r="E20" s="49">
        <v>257000</v>
      </c>
      <c r="F20" s="49">
        <v>1349020.1526587501</v>
      </c>
      <c r="G20" s="49">
        <v>36964244.917999998</v>
      </c>
      <c r="H20" s="22">
        <v>1092020.1526587501</v>
      </c>
      <c r="I20" s="23">
        <v>2.9542606783426632E-2</v>
      </c>
      <c r="J20" s="24">
        <v>0.19050864399133335</v>
      </c>
      <c r="L20" s="51">
        <v>3.9704406777037099E-2</v>
      </c>
      <c r="M20" s="52">
        <v>0.1448458717350449</v>
      </c>
    </row>
    <row r="21" spans="1:13">
      <c r="A21" s="14">
        <v>15</v>
      </c>
      <c r="B21" s="13" t="s">
        <v>49</v>
      </c>
      <c r="C21" s="13" t="s">
        <v>43</v>
      </c>
      <c r="D21" s="13" t="s">
        <v>50</v>
      </c>
      <c r="E21" s="49">
        <v>669770</v>
      </c>
      <c r="F21" s="49">
        <v>1609517.8057572991</v>
      </c>
      <c r="G21" s="49">
        <v>52850228.625</v>
      </c>
      <c r="H21" s="22">
        <v>939747.80575729907</v>
      </c>
      <c r="I21" s="23">
        <v>1.778133851464108E-2</v>
      </c>
      <c r="J21" s="24">
        <v>0.41613084217161828</v>
      </c>
      <c r="L21" s="51">
        <v>2.9538090342444891E-2</v>
      </c>
      <c r="M21" s="52">
        <v>0.31920740370950079</v>
      </c>
    </row>
    <row r="22" spans="1:13">
      <c r="A22" s="53">
        <v>16</v>
      </c>
      <c r="B22" s="54" t="s">
        <v>55</v>
      </c>
      <c r="C22" s="54" t="s">
        <v>43</v>
      </c>
      <c r="D22" s="54" t="s">
        <v>56</v>
      </c>
      <c r="E22" s="20">
        <v>241810</v>
      </c>
      <c r="F22" s="20">
        <v>292005.12784690235</v>
      </c>
      <c r="G22" s="20">
        <v>18264513.517999999</v>
      </c>
      <c r="H22" s="55">
        <v>50195.127846902353</v>
      </c>
      <c r="I22" s="56">
        <v>2.748232401450724E-3</v>
      </c>
      <c r="J22" s="57">
        <v>0.82810189595978756</v>
      </c>
      <c r="L22" s="51">
        <v>8.1067878172555036E-3</v>
      </c>
      <c r="M22" s="52">
        <v>0.64238597925700736</v>
      </c>
    </row>
    <row r="23" spans="1:13">
      <c r="A23" s="14">
        <v>17</v>
      </c>
      <c r="B23" s="13" t="s">
        <v>57</v>
      </c>
      <c r="C23" s="13" t="s">
        <v>43</v>
      </c>
      <c r="D23" s="13" t="s">
        <v>56</v>
      </c>
      <c r="E23" s="49">
        <v>640720</v>
      </c>
      <c r="F23" s="49">
        <v>1513864.5344151394</v>
      </c>
      <c r="G23" s="49">
        <v>46468667.129000008</v>
      </c>
      <c r="H23" s="22">
        <v>873144.53441513935</v>
      </c>
      <c r="I23" s="23">
        <v>1.8789962965609364E-2</v>
      </c>
      <c r="J23" s="24">
        <v>0.42323469863671342</v>
      </c>
      <c r="L23" s="51">
        <v>2.9398083162316724E-2</v>
      </c>
      <c r="M23" s="52">
        <v>0.33971335499889027</v>
      </c>
    </row>
    <row r="24" spans="1:13">
      <c r="A24" s="14">
        <v>18</v>
      </c>
      <c r="B24" s="13" t="s">
        <v>67</v>
      </c>
      <c r="C24" s="13" t="s">
        <v>43</v>
      </c>
      <c r="D24" s="13" t="s">
        <v>68</v>
      </c>
      <c r="E24" s="49">
        <v>415835</v>
      </c>
      <c r="F24" s="49">
        <v>955956.70344573632</v>
      </c>
      <c r="G24" s="49">
        <v>51949006.93599999</v>
      </c>
      <c r="H24" s="22">
        <v>540121.70344573632</v>
      </c>
      <c r="I24" s="23">
        <v>1.0397151655105826E-2</v>
      </c>
      <c r="J24" s="24">
        <v>0.43499354991824096</v>
      </c>
      <c r="L24" s="51">
        <v>1.6362519951187322E-2</v>
      </c>
      <c r="M24" s="52">
        <v>0.32775542958236625</v>
      </c>
    </row>
    <row r="25" spans="1:13">
      <c r="A25" s="14">
        <v>19</v>
      </c>
      <c r="B25" s="13" t="s">
        <v>69</v>
      </c>
      <c r="C25" s="13" t="s">
        <v>43</v>
      </c>
      <c r="D25" s="13" t="s">
        <v>68</v>
      </c>
      <c r="E25" s="49">
        <v>459650</v>
      </c>
      <c r="F25" s="49">
        <v>1093048.1083127025</v>
      </c>
      <c r="G25" s="49">
        <v>51231848.714999996</v>
      </c>
      <c r="H25" s="22">
        <v>633398.1083127025</v>
      </c>
      <c r="I25" s="23">
        <v>1.2363366230179628E-2</v>
      </c>
      <c r="J25" s="24">
        <v>0.42052128950622725</v>
      </c>
      <c r="L25" s="51">
        <v>2.3736432691224791E-2</v>
      </c>
      <c r="M25" s="52">
        <v>0.32944204126190452</v>
      </c>
    </row>
    <row r="26" spans="1:13">
      <c r="A26" s="14">
        <v>20</v>
      </c>
      <c r="B26" s="13" t="s">
        <v>70</v>
      </c>
      <c r="C26" s="13" t="s">
        <v>43</v>
      </c>
      <c r="D26" s="13" t="s">
        <v>68</v>
      </c>
      <c r="E26" s="49">
        <v>163530</v>
      </c>
      <c r="F26" s="49">
        <v>581512.585521264</v>
      </c>
      <c r="G26" s="49">
        <v>13041260.207000002</v>
      </c>
      <c r="H26" s="22">
        <v>417982.585521264</v>
      </c>
      <c r="I26" s="23">
        <v>3.205078181761211E-2</v>
      </c>
      <c r="J26" s="24">
        <v>0.28121489383314513</v>
      </c>
      <c r="L26" s="51">
        <v>6.0236091524079903E-2</v>
      </c>
      <c r="M26" s="52">
        <v>0.20751055609885419</v>
      </c>
    </row>
    <row r="27" spans="1:13">
      <c r="A27" s="14">
        <v>21</v>
      </c>
      <c r="B27" s="13" t="s">
        <v>71</v>
      </c>
      <c r="C27" s="13" t="s">
        <v>43</v>
      </c>
      <c r="D27" s="13" t="s">
        <v>72</v>
      </c>
      <c r="E27" s="49">
        <v>338840</v>
      </c>
      <c r="F27" s="49">
        <v>974721.83330012159</v>
      </c>
      <c r="G27" s="49">
        <v>44573133.810000002</v>
      </c>
      <c r="H27" s="22">
        <v>635881.83330012159</v>
      </c>
      <c r="I27" s="23">
        <v>1.4266033795394957E-2</v>
      </c>
      <c r="J27" s="24">
        <v>0.3476273829352805</v>
      </c>
      <c r="L27" s="51">
        <v>2.1743013270464833E-2</v>
      </c>
      <c r="M27" s="52">
        <v>0.27822296652761985</v>
      </c>
    </row>
    <row r="28" spans="1:13">
      <c r="A28" s="14">
        <v>22</v>
      </c>
      <c r="B28" s="13" t="s">
        <v>73</v>
      </c>
      <c r="C28" s="13" t="s">
        <v>43</v>
      </c>
      <c r="D28" s="13" t="s">
        <v>72</v>
      </c>
      <c r="E28" s="49">
        <v>550220</v>
      </c>
      <c r="F28" s="49">
        <v>870433.52287388628</v>
      </c>
      <c r="G28" s="49">
        <v>36022087.030000001</v>
      </c>
      <c r="H28" s="22">
        <v>320213.52287388628</v>
      </c>
      <c r="I28" s="23">
        <v>8.8893661993322392E-3</v>
      </c>
      <c r="J28" s="24">
        <v>0.63212179395774404</v>
      </c>
      <c r="L28" s="51">
        <v>1.6180061612888361E-2</v>
      </c>
      <c r="M28" s="52">
        <v>0.50804569031295399</v>
      </c>
    </row>
    <row r="29" spans="1:13">
      <c r="A29" s="14">
        <v>23</v>
      </c>
      <c r="B29" s="13" t="s">
        <v>175</v>
      </c>
      <c r="C29" s="13" t="s">
        <v>176</v>
      </c>
      <c r="D29" s="13" t="s">
        <v>176</v>
      </c>
      <c r="E29" s="49">
        <v>551820</v>
      </c>
      <c r="F29" s="49">
        <v>848526.40129509976</v>
      </c>
      <c r="G29" s="49">
        <v>40211577.414999999</v>
      </c>
      <c r="H29" s="22">
        <v>296706.40129509976</v>
      </c>
      <c r="I29" s="23">
        <v>7.3786312392813596E-3</v>
      </c>
      <c r="J29" s="24">
        <v>0.65032743725800524</v>
      </c>
      <c r="L29" s="51">
        <v>1.6248078914372573E-2</v>
      </c>
      <c r="M29" s="52">
        <v>0.47253685847372295</v>
      </c>
    </row>
    <row r="30" spans="1:13">
      <c r="A30" s="14">
        <v>24</v>
      </c>
      <c r="B30" s="13" t="s">
        <v>177</v>
      </c>
      <c r="C30" s="13" t="s">
        <v>176</v>
      </c>
      <c r="D30" s="13" t="s">
        <v>176</v>
      </c>
      <c r="E30" s="49">
        <v>482710</v>
      </c>
      <c r="F30" s="49">
        <v>1661070.3807630804</v>
      </c>
      <c r="G30" s="49">
        <v>73356492.059999987</v>
      </c>
      <c r="H30" s="22">
        <v>1178360.3807630804</v>
      </c>
      <c r="I30" s="23">
        <v>1.6063477787341195E-2</v>
      </c>
      <c r="J30" s="24">
        <v>0.29060177436807189</v>
      </c>
      <c r="L30" s="51">
        <v>2.5623126407572031E-2</v>
      </c>
      <c r="M30" s="52">
        <v>0.20817901758090626</v>
      </c>
    </row>
    <row r="31" spans="1:13">
      <c r="A31" s="14">
        <v>25</v>
      </c>
      <c r="B31" s="13" t="s">
        <v>234</v>
      </c>
      <c r="C31" s="13" t="s">
        <v>176</v>
      </c>
      <c r="D31" s="13" t="s">
        <v>176</v>
      </c>
      <c r="E31" s="49">
        <v>156060</v>
      </c>
      <c r="F31" s="49">
        <v>229358.98008359846</v>
      </c>
      <c r="G31" s="49">
        <v>9967370.9800000004</v>
      </c>
      <c r="H31" s="22">
        <v>73298.980083598464</v>
      </c>
      <c r="I31" s="23">
        <v>7.3538930406700344E-3</v>
      </c>
      <c r="J31" s="24">
        <v>0.6804180936936417</v>
      </c>
      <c r="L31" s="51">
        <v>1.768492477414076E-2</v>
      </c>
      <c r="M31" s="52">
        <v>0.48892788047420849</v>
      </c>
    </row>
    <row r="32" spans="1:13">
      <c r="A32" s="53">
        <v>26</v>
      </c>
      <c r="B32" s="54" t="s">
        <v>179</v>
      </c>
      <c r="C32" s="54" t="s">
        <v>176</v>
      </c>
      <c r="D32" s="54" t="s">
        <v>180</v>
      </c>
      <c r="E32" s="20">
        <v>224470</v>
      </c>
      <c r="F32" s="20">
        <v>260903.36943647458</v>
      </c>
      <c r="G32" s="20">
        <v>16578598.775</v>
      </c>
      <c r="H32" s="55">
        <v>36433.369436474575</v>
      </c>
      <c r="I32" s="56">
        <v>2.1976145228518912E-3</v>
      </c>
      <c r="J32" s="57">
        <v>0.86035684584999017</v>
      </c>
      <c r="L32" s="51">
        <v>7.2239507334474137E-3</v>
      </c>
      <c r="M32" s="52">
        <v>0.64265172336467169</v>
      </c>
    </row>
    <row r="33" spans="1:13">
      <c r="A33" s="14">
        <v>27</v>
      </c>
      <c r="B33" s="13" t="s">
        <v>181</v>
      </c>
      <c r="C33" s="13" t="s">
        <v>176</v>
      </c>
      <c r="D33" s="13" t="s">
        <v>180</v>
      </c>
      <c r="E33" s="49">
        <v>322210</v>
      </c>
      <c r="F33" s="49">
        <v>585871.11785489984</v>
      </c>
      <c r="G33" s="49">
        <v>24184835.118000001</v>
      </c>
      <c r="H33" s="22">
        <v>263661.11785489984</v>
      </c>
      <c r="I33" s="23">
        <v>1.0901919180696225E-2</v>
      </c>
      <c r="J33" s="24">
        <v>0.54996737367722637</v>
      </c>
      <c r="L33" s="51">
        <v>1.9322194461934991E-2</v>
      </c>
      <c r="M33" s="52">
        <v>0.44748749684044076</v>
      </c>
    </row>
    <row r="34" spans="1:13">
      <c r="A34" s="53">
        <v>28</v>
      </c>
      <c r="B34" s="54" t="s">
        <v>182</v>
      </c>
      <c r="C34" s="54" t="s">
        <v>176</v>
      </c>
      <c r="D34" s="54" t="s">
        <v>180</v>
      </c>
      <c r="E34" s="20">
        <v>108960</v>
      </c>
      <c r="F34" s="20">
        <v>150410.01574519998</v>
      </c>
      <c r="G34" s="20">
        <v>9669206.5150000006</v>
      </c>
      <c r="H34" s="55">
        <v>41450.015745199984</v>
      </c>
      <c r="I34" s="56">
        <v>4.2868063352352525E-3</v>
      </c>
      <c r="J34" s="57">
        <v>0.72441984305474838</v>
      </c>
      <c r="L34" s="51">
        <v>1.3796953865187136E-2</v>
      </c>
      <c r="M34" s="52">
        <v>0.50954053571692282</v>
      </c>
    </row>
    <row r="35" spans="1:13">
      <c r="A35" s="14">
        <v>29</v>
      </c>
      <c r="B35" s="13" t="s">
        <v>183</v>
      </c>
      <c r="C35" s="13" t="s">
        <v>176</v>
      </c>
      <c r="D35" s="13" t="s">
        <v>180</v>
      </c>
      <c r="E35" s="49">
        <v>184010</v>
      </c>
      <c r="F35" s="49">
        <v>305487.21089460014</v>
      </c>
      <c r="G35" s="49">
        <v>14448379.700000001</v>
      </c>
      <c r="H35" s="22">
        <v>121477.21089460014</v>
      </c>
      <c r="I35" s="23">
        <v>8.4076701621151415E-3</v>
      </c>
      <c r="J35" s="24">
        <v>0.60234927498646584</v>
      </c>
      <c r="L35" s="51">
        <v>1.7270548730502332E-2</v>
      </c>
      <c r="M35" s="52">
        <v>0.43212938313658694</v>
      </c>
    </row>
    <row r="36" spans="1:13">
      <c r="A36" s="53">
        <v>30</v>
      </c>
      <c r="B36" s="54" t="s">
        <v>184</v>
      </c>
      <c r="C36" s="54" t="s">
        <v>176</v>
      </c>
      <c r="D36" s="54" t="s">
        <v>180</v>
      </c>
      <c r="E36" s="20">
        <v>200240</v>
      </c>
      <c r="F36" s="20">
        <v>202623.14688469999</v>
      </c>
      <c r="G36" s="20">
        <v>14193940.134</v>
      </c>
      <c r="H36" s="55">
        <v>2383.1468846999924</v>
      </c>
      <c r="I36" s="56">
        <v>1.6789889644464753E-4</v>
      </c>
      <c r="J36" s="57">
        <v>0.9882385259466131</v>
      </c>
      <c r="L36" s="51">
        <v>5.5241966425668004E-3</v>
      </c>
      <c r="M36" s="52">
        <v>0.73037065249120692</v>
      </c>
    </row>
    <row r="37" spans="1:13">
      <c r="A37" s="14">
        <v>31</v>
      </c>
      <c r="B37" s="13" t="s">
        <v>185</v>
      </c>
      <c r="C37" s="13" t="s">
        <v>176</v>
      </c>
      <c r="D37" s="13" t="s">
        <v>186</v>
      </c>
      <c r="E37" s="49">
        <v>121800</v>
      </c>
      <c r="F37" s="49">
        <v>267081.7533922001</v>
      </c>
      <c r="G37" s="49">
        <v>8972030.495000001</v>
      </c>
      <c r="H37" s="22">
        <v>145281.7533922001</v>
      </c>
      <c r="I37" s="23">
        <v>1.6192739589233875E-2</v>
      </c>
      <c r="J37" s="24">
        <v>0.45604013921962316</v>
      </c>
      <c r="L37" s="51">
        <v>2.7068529220805292E-2</v>
      </c>
      <c r="M37" s="52">
        <v>0.32798945973431026</v>
      </c>
    </row>
    <row r="38" spans="1:13">
      <c r="A38" s="14">
        <v>32</v>
      </c>
      <c r="B38" s="13" t="s">
        <v>187</v>
      </c>
      <c r="C38" s="13" t="s">
        <v>176</v>
      </c>
      <c r="D38" s="13" t="s">
        <v>186</v>
      </c>
      <c r="E38" s="49">
        <v>138700</v>
      </c>
      <c r="F38" s="49">
        <v>207924.82494120006</v>
      </c>
      <c r="G38" s="49">
        <v>8715780.6290000007</v>
      </c>
      <c r="H38" s="22">
        <v>69224.824941200059</v>
      </c>
      <c r="I38" s="23">
        <v>7.942469858737429E-3</v>
      </c>
      <c r="J38" s="24">
        <v>0.66706801383251646</v>
      </c>
      <c r="L38" s="51">
        <v>1.7457141475728154E-2</v>
      </c>
      <c r="M38" s="52">
        <v>0.53144207302446334</v>
      </c>
    </row>
    <row r="39" spans="1:13">
      <c r="A39" s="14">
        <v>33</v>
      </c>
      <c r="B39" s="13" t="s">
        <v>188</v>
      </c>
      <c r="C39" s="13" t="s">
        <v>176</v>
      </c>
      <c r="D39" s="13" t="s">
        <v>186</v>
      </c>
      <c r="E39" s="49">
        <v>223500</v>
      </c>
      <c r="F39" s="49">
        <v>741747.64706820017</v>
      </c>
      <c r="G39" s="49">
        <v>34144867.429000005</v>
      </c>
      <c r="H39" s="22">
        <v>518247.64706820017</v>
      </c>
      <c r="I39" s="23">
        <v>1.5177907723491138E-2</v>
      </c>
      <c r="J39" s="24">
        <v>0.30131541486298807</v>
      </c>
      <c r="L39" s="51">
        <v>2.3416970883132826E-2</v>
      </c>
      <c r="M39" s="52">
        <v>0.2248743230386864</v>
      </c>
    </row>
    <row r="40" spans="1:13">
      <c r="A40" s="14">
        <v>34</v>
      </c>
      <c r="B40" s="13" t="s">
        <v>189</v>
      </c>
      <c r="C40" s="13" t="s">
        <v>176</v>
      </c>
      <c r="D40" s="13" t="s">
        <v>186</v>
      </c>
      <c r="E40" s="49">
        <v>105100</v>
      </c>
      <c r="F40" s="49">
        <v>377621.08586679987</v>
      </c>
      <c r="G40" s="49">
        <v>22010517.412</v>
      </c>
      <c r="H40" s="22">
        <v>272521.08586679987</v>
      </c>
      <c r="I40" s="23">
        <v>1.2381402979569351E-2</v>
      </c>
      <c r="J40" s="24">
        <v>0.27832132244085661</v>
      </c>
      <c r="L40" s="51">
        <v>1.9260587769841221E-2</v>
      </c>
      <c r="M40" s="52">
        <v>0.2208563110520213</v>
      </c>
    </row>
    <row r="41" spans="1:13">
      <c r="A41" s="53">
        <v>35</v>
      </c>
      <c r="B41" s="54" t="s">
        <v>190</v>
      </c>
      <c r="C41" s="54" t="s">
        <v>176</v>
      </c>
      <c r="D41" s="54" t="s">
        <v>191</v>
      </c>
      <c r="E41" s="20">
        <v>327140.47999999998</v>
      </c>
      <c r="F41" s="20">
        <v>432613.3398457634</v>
      </c>
      <c r="G41" s="20">
        <v>16400131.034999998</v>
      </c>
      <c r="H41" s="55">
        <v>105472.85984576342</v>
      </c>
      <c r="I41" s="56">
        <v>6.4312205567547426E-3</v>
      </c>
      <c r="J41" s="57">
        <v>0.75619600661559139</v>
      </c>
      <c r="L41" s="51">
        <v>1.6362080852036581E-2</v>
      </c>
      <c r="M41" s="52">
        <v>0.58209097317660097</v>
      </c>
    </row>
    <row r="42" spans="1:13">
      <c r="A42" s="14">
        <v>36</v>
      </c>
      <c r="B42" s="13" t="s">
        <v>192</v>
      </c>
      <c r="C42" s="13" t="s">
        <v>176</v>
      </c>
      <c r="D42" s="13" t="s">
        <v>191</v>
      </c>
      <c r="E42" s="49">
        <v>163620.12899999999</v>
      </c>
      <c r="F42" s="49">
        <v>236160.9999183295</v>
      </c>
      <c r="G42" s="49">
        <v>10222946.59</v>
      </c>
      <c r="H42" s="22">
        <v>72540.870918329514</v>
      </c>
      <c r="I42" s="23">
        <v>7.0958867171709945E-3</v>
      </c>
      <c r="J42" s="24">
        <v>0.69283297858911508</v>
      </c>
      <c r="L42" s="51">
        <v>1.7695579799891226E-2</v>
      </c>
      <c r="M42" s="52">
        <v>0.5243036997760856</v>
      </c>
    </row>
    <row r="43" spans="1:13">
      <c r="A43" s="14">
        <v>37</v>
      </c>
      <c r="B43" s="13" t="s">
        <v>193</v>
      </c>
      <c r="C43" s="13" t="s">
        <v>176</v>
      </c>
      <c r="D43" s="13" t="s">
        <v>191</v>
      </c>
      <c r="E43" s="49">
        <v>331730</v>
      </c>
      <c r="F43" s="49">
        <v>732035.65155299474</v>
      </c>
      <c r="G43" s="49">
        <v>26751774.928999998</v>
      </c>
      <c r="H43" s="22">
        <v>400305.65155299474</v>
      </c>
      <c r="I43" s="23">
        <v>1.496370437533277E-2</v>
      </c>
      <c r="J43" s="24">
        <v>0.45316098921718273</v>
      </c>
      <c r="L43" s="51">
        <v>2.5126287805371638E-2</v>
      </c>
      <c r="M43" s="52">
        <v>0.34674540708708135</v>
      </c>
    </row>
    <row r="44" spans="1:13">
      <c r="A44" s="53">
        <v>38</v>
      </c>
      <c r="B44" s="54" t="s">
        <v>194</v>
      </c>
      <c r="C44" s="54" t="s">
        <v>176</v>
      </c>
      <c r="D44" s="54" t="s">
        <v>195</v>
      </c>
      <c r="E44" s="20">
        <v>451580</v>
      </c>
      <c r="F44" s="20">
        <v>369092.43586040003</v>
      </c>
      <c r="G44" s="20">
        <v>16945777.509999998</v>
      </c>
      <c r="H44" s="55">
        <v>-82487.56413959997</v>
      </c>
      <c r="I44" s="56">
        <v>-4.8677355813814167E-3</v>
      </c>
      <c r="J44" s="57">
        <v>1.2234875497984976</v>
      </c>
      <c r="L44" s="51">
        <v>-3.5458963150857138E-3</v>
      </c>
      <c r="M44" s="52">
        <v>1.1067959142747339</v>
      </c>
    </row>
    <row r="45" spans="1:13">
      <c r="A45" s="53">
        <v>39</v>
      </c>
      <c r="B45" s="54" t="s">
        <v>196</v>
      </c>
      <c r="C45" s="54" t="s">
        <v>176</v>
      </c>
      <c r="D45" s="54" t="s">
        <v>195</v>
      </c>
      <c r="E45" s="20">
        <v>727720.84000000008</v>
      </c>
      <c r="F45" s="20">
        <v>584058.10888571246</v>
      </c>
      <c r="G45" s="20">
        <v>28098666.954</v>
      </c>
      <c r="H45" s="55">
        <v>-143662.73111428763</v>
      </c>
      <c r="I45" s="56">
        <v>-5.1127952564253747E-3</v>
      </c>
      <c r="J45" s="57">
        <v>1.2459733525288652</v>
      </c>
      <c r="L45" s="51">
        <v>-3.3469573566239671E-3</v>
      </c>
      <c r="M45" s="52">
        <v>1.1167731944419135</v>
      </c>
    </row>
    <row r="46" spans="1:13">
      <c r="A46" s="53">
        <v>40</v>
      </c>
      <c r="B46" s="54" t="s">
        <v>197</v>
      </c>
      <c r="C46" s="54" t="s">
        <v>176</v>
      </c>
      <c r="D46" s="54" t="s">
        <v>195</v>
      </c>
      <c r="E46" s="20">
        <v>732172.47999999986</v>
      </c>
      <c r="F46" s="20">
        <v>417594.52754900313</v>
      </c>
      <c r="G46" s="20">
        <v>14241788.694</v>
      </c>
      <c r="H46" s="55">
        <v>-314577.95245099673</v>
      </c>
      <c r="I46" s="56">
        <v>-2.2088373813854364E-2</v>
      </c>
      <c r="J46" s="57">
        <v>1.7533095663330553</v>
      </c>
      <c r="L46" s="51">
        <v>-2.3450730433736789E-2</v>
      </c>
      <c r="M46" s="52">
        <v>1.4885642387328832</v>
      </c>
    </row>
    <row r="47" spans="1:13">
      <c r="A47" s="53">
        <v>41</v>
      </c>
      <c r="B47" s="54" t="s">
        <v>198</v>
      </c>
      <c r="C47" s="54" t="s">
        <v>176</v>
      </c>
      <c r="D47" s="54" t="s">
        <v>195</v>
      </c>
      <c r="E47" s="20">
        <v>550510.44000000006</v>
      </c>
      <c r="F47" s="20">
        <v>558890.86206141487</v>
      </c>
      <c r="G47" s="20">
        <v>20119558.188000001</v>
      </c>
      <c r="H47" s="55">
        <v>8380.4220614148071</v>
      </c>
      <c r="I47" s="56">
        <v>4.1653111778633292E-4</v>
      </c>
      <c r="J47" s="57">
        <v>0.98500526197457505</v>
      </c>
      <c r="L47" s="51">
        <v>6.2879552797135176E-3</v>
      </c>
      <c r="M47" s="52">
        <v>0.86252982956630952</v>
      </c>
    </row>
    <row r="48" spans="1:13">
      <c r="A48" s="14">
        <v>42</v>
      </c>
      <c r="B48" s="13" t="s">
        <v>199</v>
      </c>
      <c r="C48" s="13" t="s">
        <v>176</v>
      </c>
      <c r="D48" s="13" t="s">
        <v>200</v>
      </c>
      <c r="E48" s="49">
        <v>224760</v>
      </c>
      <c r="F48" s="49">
        <v>467000.69134230004</v>
      </c>
      <c r="G48" s="49">
        <v>33152863.905000001</v>
      </c>
      <c r="H48" s="22">
        <v>242240.69134230004</v>
      </c>
      <c r="I48" s="23">
        <v>7.3067802539305247E-3</v>
      </c>
      <c r="J48" s="24">
        <v>0.48128408408555534</v>
      </c>
      <c r="L48" s="51">
        <v>1.141117280660436E-2</v>
      </c>
      <c r="M48" s="52">
        <v>0.44196936712608392</v>
      </c>
    </row>
    <row r="49" spans="1:13">
      <c r="A49" s="14">
        <v>43</v>
      </c>
      <c r="B49" s="13" t="s">
        <v>201</v>
      </c>
      <c r="C49" s="13" t="s">
        <v>176</v>
      </c>
      <c r="D49" s="13" t="s">
        <v>200</v>
      </c>
      <c r="E49" s="49">
        <v>182080</v>
      </c>
      <c r="F49" s="49">
        <v>357159.1709195624</v>
      </c>
      <c r="G49" s="49">
        <v>18450114.395</v>
      </c>
      <c r="H49" s="22">
        <v>175079.1709195624</v>
      </c>
      <c r="I49" s="23">
        <v>9.4893271213000747E-3</v>
      </c>
      <c r="J49" s="24">
        <v>0.50980071303000962</v>
      </c>
      <c r="L49" s="51">
        <v>1.6882629461220565E-2</v>
      </c>
      <c r="M49" s="52">
        <v>0.41292513816819981</v>
      </c>
    </row>
    <row r="50" spans="1:13">
      <c r="A50" s="14">
        <v>44</v>
      </c>
      <c r="B50" s="13" t="s">
        <v>202</v>
      </c>
      <c r="C50" s="13" t="s">
        <v>176</v>
      </c>
      <c r="D50" s="13" t="s">
        <v>200</v>
      </c>
      <c r="E50" s="49">
        <v>270769.13</v>
      </c>
      <c r="F50" s="49">
        <v>658889.55558920023</v>
      </c>
      <c r="G50" s="49">
        <v>33423323.909999996</v>
      </c>
      <c r="H50" s="22">
        <v>388120.42558920023</v>
      </c>
      <c r="I50" s="23">
        <v>1.1612262940523328E-2</v>
      </c>
      <c r="J50" s="24">
        <v>0.41094767355641193</v>
      </c>
      <c r="L50" s="51">
        <v>2.0676978808720582E-2</v>
      </c>
      <c r="M50" s="52">
        <v>0.30058515622226728</v>
      </c>
    </row>
    <row r="51" spans="1:13">
      <c r="A51" s="14">
        <v>45</v>
      </c>
      <c r="B51" s="13" t="s">
        <v>203</v>
      </c>
      <c r="C51" s="13" t="s">
        <v>176</v>
      </c>
      <c r="D51" s="13" t="s">
        <v>200</v>
      </c>
      <c r="E51" s="49">
        <v>82680.095000000001</v>
      </c>
      <c r="F51" s="49">
        <v>193232.20620316005</v>
      </c>
      <c r="G51" s="49">
        <v>8050444.8250000011</v>
      </c>
      <c r="H51" s="22">
        <v>110552.11120316005</v>
      </c>
      <c r="I51" s="23">
        <v>1.3732422692948528E-2</v>
      </c>
      <c r="J51" s="24">
        <v>0.42787947529343007</v>
      </c>
      <c r="L51" s="51">
        <v>2.2800684508359353E-2</v>
      </c>
      <c r="M51" s="52">
        <v>0.35396133669399393</v>
      </c>
    </row>
    <row r="52" spans="1:13">
      <c r="A52" s="53">
        <v>46</v>
      </c>
      <c r="B52" s="54" t="s">
        <v>74</v>
      </c>
      <c r="C52" s="54" t="s">
        <v>75</v>
      </c>
      <c r="D52" s="54" t="s">
        <v>76</v>
      </c>
      <c r="E52" s="20">
        <v>413830</v>
      </c>
      <c r="F52" s="20">
        <v>372044.80091419991</v>
      </c>
      <c r="G52" s="20">
        <v>23565671.754000001</v>
      </c>
      <c r="H52" s="55">
        <v>-41785.199085800094</v>
      </c>
      <c r="I52" s="56">
        <v>-1.7731384669188366E-3</v>
      </c>
      <c r="J52" s="57">
        <v>1.1123122779383672</v>
      </c>
      <c r="L52" s="51">
        <v>9.702609528071572E-4</v>
      </c>
      <c r="M52" s="52">
        <v>0.95910492264153768</v>
      </c>
    </row>
    <row r="53" spans="1:13">
      <c r="A53" s="14">
        <v>47</v>
      </c>
      <c r="B53" s="13" t="s">
        <v>77</v>
      </c>
      <c r="C53" s="13" t="s">
        <v>75</v>
      </c>
      <c r="D53" s="13" t="s">
        <v>76</v>
      </c>
      <c r="E53" s="49">
        <v>0</v>
      </c>
      <c r="F53" s="49">
        <v>165577.57876159999</v>
      </c>
      <c r="G53" s="49">
        <v>5501428.0099999979</v>
      </c>
      <c r="H53" s="22">
        <v>165577.57876159999</v>
      </c>
      <c r="I53" s="23">
        <v>3.0097199938021194E-2</v>
      </c>
      <c r="J53" s="24">
        <v>0</v>
      </c>
      <c r="L53" s="51">
        <v>3.5048119569735525E-2</v>
      </c>
      <c r="M53" s="52">
        <v>0</v>
      </c>
    </row>
    <row r="54" spans="1:13">
      <c r="A54" s="14">
        <v>48</v>
      </c>
      <c r="B54" s="13" t="s">
        <v>78</v>
      </c>
      <c r="C54" s="13" t="s">
        <v>75</v>
      </c>
      <c r="D54" s="13" t="s">
        <v>79</v>
      </c>
      <c r="E54" s="49">
        <v>158572</v>
      </c>
      <c r="F54" s="49">
        <v>268944.44889158476</v>
      </c>
      <c r="G54" s="49">
        <v>11955850.463</v>
      </c>
      <c r="H54" s="22">
        <v>110372.44889158476</v>
      </c>
      <c r="I54" s="23">
        <v>9.2316685653736213E-3</v>
      </c>
      <c r="J54" s="24">
        <v>0.58960874877147051</v>
      </c>
      <c r="L54" s="51">
        <v>1.7171015725486495E-2</v>
      </c>
      <c r="M54" s="52">
        <v>0.45835487777512246</v>
      </c>
    </row>
    <row r="55" spans="1:13">
      <c r="A55" s="53">
        <v>49</v>
      </c>
      <c r="B55" s="54" t="s">
        <v>80</v>
      </c>
      <c r="C55" s="54" t="s">
        <v>75</v>
      </c>
      <c r="D55" s="54" t="s">
        <v>79</v>
      </c>
      <c r="E55" s="20">
        <v>275200</v>
      </c>
      <c r="F55" s="20">
        <v>470808.33262763044</v>
      </c>
      <c r="G55" s="20">
        <v>40022126.079000004</v>
      </c>
      <c r="H55" s="55">
        <v>195608.33262763044</v>
      </c>
      <c r="I55" s="56">
        <v>4.8875047827673509E-3</v>
      </c>
      <c r="J55" s="57">
        <v>0.58452661290865449</v>
      </c>
      <c r="L55" s="51">
        <v>8.8316288578255252E-3</v>
      </c>
      <c r="M55" s="52">
        <v>0.47333486804757868</v>
      </c>
    </row>
    <row r="56" spans="1:13">
      <c r="A56" s="14">
        <v>50</v>
      </c>
      <c r="B56" s="13" t="s">
        <v>81</v>
      </c>
      <c r="C56" s="13" t="s">
        <v>75</v>
      </c>
      <c r="D56" s="13" t="s">
        <v>82</v>
      </c>
      <c r="E56" s="49">
        <v>116600</v>
      </c>
      <c r="F56" s="49">
        <v>270702.34636115364</v>
      </c>
      <c r="G56" s="49">
        <v>7195843.4330000002</v>
      </c>
      <c r="H56" s="22">
        <v>154102.34636115364</v>
      </c>
      <c r="I56" s="23">
        <v>2.1415466831093521E-2</v>
      </c>
      <c r="J56" s="24">
        <v>0.43073139766745794</v>
      </c>
      <c r="L56" s="51">
        <v>4.65777529481766E-2</v>
      </c>
      <c r="M56" s="52">
        <v>0.34392018115643508</v>
      </c>
    </row>
    <row r="57" spans="1:13">
      <c r="A57" s="14">
        <v>51</v>
      </c>
      <c r="B57" s="13" t="s">
        <v>83</v>
      </c>
      <c r="C57" s="13" t="s">
        <v>75</v>
      </c>
      <c r="D57" s="13" t="s">
        <v>82</v>
      </c>
      <c r="E57" s="49">
        <v>221100.050001</v>
      </c>
      <c r="F57" s="49">
        <v>535812.49972028343</v>
      </c>
      <c r="G57" s="49">
        <v>16332358.055</v>
      </c>
      <c r="H57" s="22">
        <v>314712.44971928344</v>
      </c>
      <c r="I57" s="23">
        <v>1.9269259751682772E-2</v>
      </c>
      <c r="J57" s="24">
        <v>0.41264444206961109</v>
      </c>
      <c r="L57" s="51">
        <v>4.4367167408003082E-2</v>
      </c>
      <c r="M57" s="52">
        <v>0.3195148180069961</v>
      </c>
    </row>
    <row r="58" spans="1:13">
      <c r="A58" s="14">
        <v>52</v>
      </c>
      <c r="B58" s="13" t="s">
        <v>84</v>
      </c>
      <c r="C58" s="13" t="s">
        <v>75</v>
      </c>
      <c r="D58" s="13" t="s">
        <v>82</v>
      </c>
      <c r="E58" s="49">
        <v>225500.10000200002</v>
      </c>
      <c r="F58" s="49">
        <v>730988.52648500027</v>
      </c>
      <c r="G58" s="49">
        <v>42920851.028999999</v>
      </c>
      <c r="H58" s="22">
        <v>505488.42648300028</v>
      </c>
      <c r="I58" s="23">
        <v>1.1777222826766898E-2</v>
      </c>
      <c r="J58" s="24">
        <v>0.30848651084351492</v>
      </c>
      <c r="L58" s="51">
        <v>1.9793978681082618E-2</v>
      </c>
      <c r="M58" s="52">
        <v>0.24022273990042345</v>
      </c>
    </row>
    <row r="59" spans="1:13">
      <c r="A59" s="14">
        <v>53</v>
      </c>
      <c r="B59" s="13" t="s">
        <v>85</v>
      </c>
      <c r="C59" s="13" t="s">
        <v>75</v>
      </c>
      <c r="D59" s="13" t="s">
        <v>86</v>
      </c>
      <c r="E59" s="49">
        <v>303200</v>
      </c>
      <c r="F59" s="49">
        <v>666738.91410140041</v>
      </c>
      <c r="G59" s="49">
        <v>33010319.223999999</v>
      </c>
      <c r="H59" s="22">
        <v>363538.91410140041</v>
      </c>
      <c r="I59" s="23">
        <v>1.1012886959211564E-2</v>
      </c>
      <c r="J59" s="24">
        <v>0.45475071814075652</v>
      </c>
      <c r="L59" s="51">
        <v>1.8736150178837251E-2</v>
      </c>
      <c r="M59" s="52">
        <v>0.37098479595025108</v>
      </c>
    </row>
    <row r="60" spans="1:13">
      <c r="A60" s="14">
        <v>54</v>
      </c>
      <c r="B60" s="13" t="s">
        <v>87</v>
      </c>
      <c r="C60" s="13" t="s">
        <v>75</v>
      </c>
      <c r="D60" s="13" t="s">
        <v>88</v>
      </c>
      <c r="E60" s="49">
        <v>316750</v>
      </c>
      <c r="F60" s="49">
        <v>571488.39888097788</v>
      </c>
      <c r="G60" s="49">
        <v>34667332.894999996</v>
      </c>
      <c r="H60" s="22">
        <v>254738.39888097788</v>
      </c>
      <c r="I60" s="23">
        <v>7.3480818282885075E-3</v>
      </c>
      <c r="J60" s="24">
        <v>0.55425447064231403</v>
      </c>
      <c r="L60" s="51">
        <v>1.4076824970516624E-2</v>
      </c>
      <c r="M60" s="52">
        <v>0.44882800858643584</v>
      </c>
    </row>
    <row r="61" spans="1:13">
      <c r="A61" s="53">
        <v>55</v>
      </c>
      <c r="B61" s="54" t="s">
        <v>89</v>
      </c>
      <c r="C61" s="54" t="s">
        <v>75</v>
      </c>
      <c r="D61" s="54" t="s">
        <v>88</v>
      </c>
      <c r="E61" s="20">
        <v>440262</v>
      </c>
      <c r="F61" s="20">
        <v>472002.85945901833</v>
      </c>
      <c r="G61" s="20">
        <v>26164645.479999997</v>
      </c>
      <c r="H61" s="55">
        <v>31740.859459018335</v>
      </c>
      <c r="I61" s="56">
        <v>1.2131201809434315E-3</v>
      </c>
      <c r="J61" s="57">
        <v>0.9327528237956062</v>
      </c>
      <c r="L61" s="51">
        <v>8.9621960080286354E-3</v>
      </c>
      <c r="M61" s="52">
        <v>0.67385396852159463</v>
      </c>
    </row>
    <row r="62" spans="1:13">
      <c r="A62" s="14">
        <v>56</v>
      </c>
      <c r="B62" s="13" t="s">
        <v>90</v>
      </c>
      <c r="C62" s="13" t="s">
        <v>75</v>
      </c>
      <c r="D62" s="13" t="s">
        <v>86</v>
      </c>
      <c r="E62" s="49">
        <v>191800</v>
      </c>
      <c r="F62" s="49">
        <v>415142.99735235877</v>
      </c>
      <c r="G62" s="49">
        <v>17136760.034000002</v>
      </c>
      <c r="H62" s="22">
        <v>223342.99735235877</v>
      </c>
      <c r="I62" s="23">
        <v>1.3032976881816488E-2</v>
      </c>
      <c r="J62" s="24">
        <v>0.46200947919930085</v>
      </c>
      <c r="L62" s="51">
        <v>2.3350547478127943E-2</v>
      </c>
      <c r="M62" s="52">
        <v>0.33723319649584005</v>
      </c>
    </row>
    <row r="63" spans="1:13">
      <c r="A63" s="14">
        <v>57</v>
      </c>
      <c r="B63" s="13" t="s">
        <v>91</v>
      </c>
      <c r="C63" s="13" t="s">
        <v>75</v>
      </c>
      <c r="D63" s="13" t="s">
        <v>92</v>
      </c>
      <c r="E63" s="49">
        <v>130970</v>
      </c>
      <c r="F63" s="49">
        <v>334828.9244334196</v>
      </c>
      <c r="G63" s="49">
        <v>16672076.504000003</v>
      </c>
      <c r="H63" s="22">
        <v>203858.9244334196</v>
      </c>
      <c r="I63" s="23">
        <v>1.2227566517254722E-2</v>
      </c>
      <c r="J63" s="24">
        <v>0.39115497629609136</v>
      </c>
      <c r="L63" s="51">
        <v>2.1064598739348166E-2</v>
      </c>
      <c r="M63" s="52">
        <v>0.26724095043883528</v>
      </c>
    </row>
    <row r="64" spans="1:13">
      <c r="A64" s="14">
        <v>58</v>
      </c>
      <c r="B64" s="13" t="s">
        <v>93</v>
      </c>
      <c r="C64" s="13" t="s">
        <v>75</v>
      </c>
      <c r="D64" s="13" t="s">
        <v>92</v>
      </c>
      <c r="E64" s="49">
        <v>387250</v>
      </c>
      <c r="F64" s="49">
        <v>615465.84051403007</v>
      </c>
      <c r="G64" s="49">
        <v>23823841.780000001</v>
      </c>
      <c r="H64" s="22">
        <v>228215.84051403007</v>
      </c>
      <c r="I64" s="23">
        <v>9.5793047410857209E-3</v>
      </c>
      <c r="J64" s="24">
        <v>0.6291982016038018</v>
      </c>
      <c r="L64" s="51">
        <v>2.2187495673562287E-2</v>
      </c>
      <c r="M64" s="52">
        <v>0.42367907824456386</v>
      </c>
    </row>
    <row r="65" spans="1:16">
      <c r="A65" s="14">
        <v>59</v>
      </c>
      <c r="B65" s="13" t="s">
        <v>94</v>
      </c>
      <c r="C65" s="13" t="s">
        <v>75</v>
      </c>
      <c r="D65" s="13" t="s">
        <v>92</v>
      </c>
      <c r="E65" s="49">
        <v>212389</v>
      </c>
      <c r="F65" s="49">
        <v>379711.38897324831</v>
      </c>
      <c r="G65" s="49">
        <v>7848710.8099999996</v>
      </c>
      <c r="H65" s="22">
        <v>167322.38897324831</v>
      </c>
      <c r="I65" s="23">
        <v>2.1318455097117831E-2</v>
      </c>
      <c r="J65" s="24">
        <v>0.5593432437575987</v>
      </c>
      <c r="L65" s="51">
        <v>4.822043122968294E-2</v>
      </c>
      <c r="M65" s="52">
        <v>0.37861914120813667</v>
      </c>
    </row>
    <row r="66" spans="1:16">
      <c r="A66" s="14">
        <v>60</v>
      </c>
      <c r="B66" s="13" t="s">
        <v>95</v>
      </c>
      <c r="C66" s="13" t="s">
        <v>75</v>
      </c>
      <c r="D66" s="13" t="s">
        <v>79</v>
      </c>
      <c r="E66" s="49">
        <v>432499</v>
      </c>
      <c r="F66" s="49">
        <v>877805.60468886851</v>
      </c>
      <c r="G66" s="49">
        <v>42254457.584999993</v>
      </c>
      <c r="H66" s="22">
        <v>445306.60468886851</v>
      </c>
      <c r="I66" s="23">
        <v>1.0538689410296653E-2</v>
      </c>
      <c r="J66" s="24">
        <v>0.49270476024506127</v>
      </c>
      <c r="L66" s="51">
        <v>1.827657166403715E-2</v>
      </c>
      <c r="M66" s="52">
        <v>0.39523443248345386</v>
      </c>
    </row>
    <row r="67" spans="1:16">
      <c r="A67" s="14">
        <v>61</v>
      </c>
      <c r="B67" s="13" t="s">
        <v>96</v>
      </c>
      <c r="C67" s="13" t="s">
        <v>75</v>
      </c>
      <c r="D67" s="13" t="s">
        <v>76</v>
      </c>
      <c r="E67" s="49">
        <v>51650</v>
      </c>
      <c r="F67" s="49">
        <v>392705.80083080009</v>
      </c>
      <c r="G67" s="49">
        <v>10699525.473999999</v>
      </c>
      <c r="H67" s="22">
        <v>341055.80083080009</v>
      </c>
      <c r="I67" s="23">
        <v>3.1875787543996281E-2</v>
      </c>
      <c r="J67" s="24">
        <v>0.13152339458885087</v>
      </c>
      <c r="L67" s="51">
        <v>4.4439403062043144E-2</v>
      </c>
      <c r="M67" s="52">
        <v>0.13152339458885087</v>
      </c>
    </row>
    <row r="68" spans="1:16">
      <c r="A68" s="14">
        <v>62</v>
      </c>
      <c r="B68" s="13" t="s">
        <v>97</v>
      </c>
      <c r="C68" s="13" t="s">
        <v>75</v>
      </c>
      <c r="D68" s="13" t="s">
        <v>76</v>
      </c>
      <c r="E68" s="49">
        <v>99274</v>
      </c>
      <c r="F68" s="49">
        <v>740184.70769570023</v>
      </c>
      <c r="G68" s="49">
        <v>20640540.513</v>
      </c>
      <c r="H68" s="22">
        <v>640910.70769570023</v>
      </c>
      <c r="I68" s="23">
        <v>3.1051062218648607E-2</v>
      </c>
      <c r="J68" s="24">
        <v>0.13412057688823917</v>
      </c>
      <c r="L68" s="51">
        <v>4.1510511755091475E-2</v>
      </c>
      <c r="M68" s="52">
        <v>0.13412057688823917</v>
      </c>
    </row>
    <row r="69" spans="1:16">
      <c r="A69" s="53">
        <v>63</v>
      </c>
      <c r="B69" s="54" t="s">
        <v>98</v>
      </c>
      <c r="C69" s="54" t="s">
        <v>75</v>
      </c>
      <c r="D69" s="54" t="s">
        <v>99</v>
      </c>
      <c r="E69" s="20">
        <v>255500.08199999999</v>
      </c>
      <c r="F69" s="20">
        <v>369706.2249574</v>
      </c>
      <c r="G69" s="20">
        <v>21346715.248999998</v>
      </c>
      <c r="H69" s="55">
        <v>114206.14295740001</v>
      </c>
      <c r="I69" s="56">
        <v>5.3500569818464259E-3</v>
      </c>
      <c r="J69" s="57">
        <v>0.69108947794817466</v>
      </c>
      <c r="L69" s="51">
        <v>1.3191789860149876E-2</v>
      </c>
      <c r="M69" s="52">
        <v>0.50681696804426379</v>
      </c>
    </row>
    <row r="70" spans="1:16">
      <c r="A70" s="14">
        <v>64</v>
      </c>
      <c r="B70" s="13" t="s">
        <v>100</v>
      </c>
      <c r="C70" s="13" t="s">
        <v>75</v>
      </c>
      <c r="D70" s="13" t="s">
        <v>101</v>
      </c>
      <c r="E70" s="49">
        <v>105000</v>
      </c>
      <c r="F70" s="49">
        <v>277022.13523991167</v>
      </c>
      <c r="G70" s="49">
        <v>10351597.958000001</v>
      </c>
      <c r="H70" s="22">
        <v>172022.13523991167</v>
      </c>
      <c r="I70" s="23">
        <v>1.6617930481638173E-2</v>
      </c>
      <c r="J70" s="24">
        <v>0.37903108323479645</v>
      </c>
      <c r="L70" s="51">
        <v>2.4088846414572363E-2</v>
      </c>
      <c r="M70" s="52">
        <v>0.34654270467181392</v>
      </c>
    </row>
    <row r="71" spans="1:16">
      <c r="A71" s="14">
        <v>65</v>
      </c>
      <c r="B71" s="13" t="s">
        <v>102</v>
      </c>
      <c r="C71" s="13" t="s">
        <v>75</v>
      </c>
      <c r="D71" s="13" t="s">
        <v>99</v>
      </c>
      <c r="E71" s="49">
        <v>197450</v>
      </c>
      <c r="F71" s="49">
        <v>640622.07768740016</v>
      </c>
      <c r="G71" s="49">
        <v>31334453.487</v>
      </c>
      <c r="H71" s="22">
        <v>443172.07768740016</v>
      </c>
      <c r="I71" s="23">
        <v>1.4143284096889159E-2</v>
      </c>
      <c r="J71" s="24">
        <v>0.30821604012272003</v>
      </c>
      <c r="L71" s="51">
        <v>2.2380614443740562E-2</v>
      </c>
      <c r="M71" s="52">
        <v>0.24866454895694759</v>
      </c>
    </row>
    <row r="72" spans="1:16">
      <c r="A72" s="14">
        <v>66</v>
      </c>
      <c r="B72" s="13" t="s">
        <v>103</v>
      </c>
      <c r="C72" s="13" t="s">
        <v>75</v>
      </c>
      <c r="D72" s="13" t="s">
        <v>101</v>
      </c>
      <c r="E72" s="49">
        <v>177000</v>
      </c>
      <c r="F72" s="49">
        <v>776765.08637919952</v>
      </c>
      <c r="G72" s="49">
        <v>22724107.435000002</v>
      </c>
      <c r="H72" s="22">
        <v>599765.08637919952</v>
      </c>
      <c r="I72" s="23">
        <v>2.6393339676586487E-2</v>
      </c>
      <c r="J72" s="24">
        <v>0.22786812010960095</v>
      </c>
      <c r="L72" s="51">
        <v>4.502001555625295E-2</v>
      </c>
      <c r="M72" s="52">
        <v>0.16221120414581763</v>
      </c>
    </row>
    <row r="73" spans="1:16">
      <c r="A73" s="14">
        <v>67</v>
      </c>
      <c r="B73" s="13" t="s">
        <v>104</v>
      </c>
      <c r="C73" s="13" t="s">
        <v>75</v>
      </c>
      <c r="D73" s="13" t="s">
        <v>101</v>
      </c>
      <c r="E73" s="49">
        <v>169015.29180000001</v>
      </c>
      <c r="F73" s="49">
        <v>278144.43505686376</v>
      </c>
      <c r="G73" s="49">
        <v>9854026.3100000005</v>
      </c>
      <c r="H73" s="22">
        <v>109129.14325686375</v>
      </c>
      <c r="I73" s="23">
        <v>1.1074573968421214E-2</v>
      </c>
      <c r="J73" s="24">
        <v>0.60765296909660105</v>
      </c>
      <c r="L73" s="51">
        <v>2.1156204715725723E-2</v>
      </c>
      <c r="M73" s="52">
        <v>0.47071537193700591</v>
      </c>
    </row>
    <row r="74" spans="1:16">
      <c r="A74" s="53">
        <v>68</v>
      </c>
      <c r="B74" s="54" t="s">
        <v>105</v>
      </c>
      <c r="C74" s="54" t="s">
        <v>75</v>
      </c>
      <c r="D74" s="54" t="s">
        <v>101</v>
      </c>
      <c r="E74" s="20">
        <v>541740.29180000001</v>
      </c>
      <c r="F74" s="20">
        <v>707267.40336850029</v>
      </c>
      <c r="G74" s="20">
        <v>35712777.739999995</v>
      </c>
      <c r="H74" s="55">
        <v>165527.11156850029</v>
      </c>
      <c r="I74" s="56">
        <v>4.6349548269134528E-3</v>
      </c>
      <c r="J74" s="57">
        <v>0.76596247645495208</v>
      </c>
      <c r="L74" s="51">
        <v>1.4757021266400676E-2</v>
      </c>
      <c r="M74" s="52">
        <v>0.548698921160098</v>
      </c>
    </row>
    <row r="75" spans="1:16">
      <c r="A75" s="14">
        <v>69</v>
      </c>
      <c r="B75" s="13" t="s">
        <v>122</v>
      </c>
      <c r="C75" s="13" t="s">
        <v>107</v>
      </c>
      <c r="D75" s="13" t="s">
        <v>120</v>
      </c>
      <c r="E75" s="49">
        <v>475605.44999999995</v>
      </c>
      <c r="F75" s="49">
        <v>1464826.7059923003</v>
      </c>
      <c r="G75" s="49">
        <v>40538885.232999995</v>
      </c>
      <c r="H75" s="22">
        <v>989221.25599230034</v>
      </c>
      <c r="I75" s="23">
        <v>2.4401787328553411E-2</v>
      </c>
      <c r="J75" s="24">
        <v>0.32468376501766205</v>
      </c>
      <c r="L75" s="51">
        <v>4.2000501734798967E-2</v>
      </c>
      <c r="M75" s="52">
        <v>0.24192643303832745</v>
      </c>
    </row>
    <row r="76" spans="1:16">
      <c r="A76" s="14">
        <v>70</v>
      </c>
      <c r="B76" s="13" t="s">
        <v>121</v>
      </c>
      <c r="C76" s="13" t="s">
        <v>107</v>
      </c>
      <c r="D76" s="13" t="s">
        <v>120</v>
      </c>
      <c r="E76" s="49">
        <v>189437.99400000001</v>
      </c>
      <c r="F76" s="49">
        <v>730909.55376060004</v>
      </c>
      <c r="G76" s="49">
        <v>15409081.530000001</v>
      </c>
      <c r="H76" s="22">
        <v>541471.5597606001</v>
      </c>
      <c r="I76" s="23">
        <v>3.513976862971404E-2</v>
      </c>
      <c r="J76" s="24">
        <v>0.25918117094697052</v>
      </c>
      <c r="L76" s="51">
        <v>5.816821445281415E-2</v>
      </c>
      <c r="M76" s="52">
        <v>0.20344405300892329</v>
      </c>
    </row>
    <row r="77" spans="1:16">
      <c r="A77" s="14">
        <v>71</v>
      </c>
      <c r="B77" s="13" t="s">
        <v>113</v>
      </c>
      <c r="C77" s="13" t="s">
        <v>107</v>
      </c>
      <c r="D77" s="13" t="s">
        <v>112</v>
      </c>
      <c r="E77" s="49">
        <v>780167.62</v>
      </c>
      <c r="F77" s="49">
        <v>1833262.5432697497</v>
      </c>
      <c r="G77" s="49">
        <v>53282047.769000001</v>
      </c>
      <c r="H77" s="22">
        <v>1053094.9232697496</v>
      </c>
      <c r="I77" s="23">
        <v>1.9764535474224965E-2</v>
      </c>
      <c r="J77" s="24">
        <v>0.42556240668536077</v>
      </c>
      <c r="L77" s="51">
        <v>3.6716728277613658E-2</v>
      </c>
      <c r="M77" s="52">
        <v>0.3131444986467109</v>
      </c>
    </row>
    <row r="78" spans="1:16">
      <c r="A78" s="14">
        <v>72</v>
      </c>
      <c r="B78" s="13" t="s">
        <v>114</v>
      </c>
      <c r="C78" s="13" t="s">
        <v>107</v>
      </c>
      <c r="D78" s="13" t="s">
        <v>112</v>
      </c>
      <c r="E78" s="49">
        <v>146753</v>
      </c>
      <c r="F78" s="49">
        <v>314597.80170173757</v>
      </c>
      <c r="G78" s="49">
        <v>9784456.8289999999</v>
      </c>
      <c r="H78" s="22">
        <v>167844.80170173757</v>
      </c>
      <c r="I78" s="23">
        <v>1.7154227836568808E-2</v>
      </c>
      <c r="J78" s="24">
        <v>0.4664781483092908</v>
      </c>
      <c r="L78" s="51">
        <v>3.1968122101795594E-2</v>
      </c>
      <c r="M78" s="52">
        <v>0.34461461400415505</v>
      </c>
    </row>
    <row r="79" spans="1:16" s="63" customFormat="1">
      <c r="A79" s="58">
        <v>73</v>
      </c>
      <c r="B79" s="26" t="s">
        <v>127</v>
      </c>
      <c r="C79" s="26" t="s">
        <v>107</v>
      </c>
      <c r="D79" s="26" t="s">
        <v>107</v>
      </c>
      <c r="E79" s="59">
        <v>265569.37</v>
      </c>
      <c r="F79" s="59">
        <v>872814.85885265004</v>
      </c>
      <c r="G79" s="59">
        <v>21663964.052999999</v>
      </c>
      <c r="H79" s="60">
        <v>607245.48885265004</v>
      </c>
      <c r="I79" s="61">
        <v>2.8030211246983648E-2</v>
      </c>
      <c r="J79" s="62">
        <v>0.30426770042515261</v>
      </c>
      <c r="L79" s="64">
        <v>4.517396326203766E-2</v>
      </c>
      <c r="M79" s="65">
        <v>0.22414785680571025</v>
      </c>
      <c r="P79"/>
    </row>
    <row r="80" spans="1:16" s="63" customFormat="1">
      <c r="A80" s="58">
        <v>74</v>
      </c>
      <c r="B80" s="26" t="s">
        <v>126</v>
      </c>
      <c r="C80" s="26" t="s">
        <v>107</v>
      </c>
      <c r="D80" s="26" t="s">
        <v>107</v>
      </c>
      <c r="E80" s="59">
        <v>237490.37800000003</v>
      </c>
      <c r="F80" s="59">
        <v>757545.47750653699</v>
      </c>
      <c r="G80" s="59">
        <v>18800446.872999996</v>
      </c>
      <c r="H80" s="60">
        <v>520055.09950653696</v>
      </c>
      <c r="I80" s="61">
        <v>2.7661847775193416E-2</v>
      </c>
      <c r="J80" s="62">
        <v>0.31349982945142812</v>
      </c>
      <c r="L80" s="64">
        <v>4.5973628454492842E-2</v>
      </c>
      <c r="M80" s="65">
        <v>0.24321081370116177</v>
      </c>
      <c r="P80"/>
    </row>
    <row r="81" spans="1:16" s="63" customFormat="1">
      <c r="A81" s="58">
        <v>75</v>
      </c>
      <c r="B81" s="26" t="s">
        <v>125</v>
      </c>
      <c r="C81" s="26" t="s">
        <v>107</v>
      </c>
      <c r="D81" s="26" t="s">
        <v>107</v>
      </c>
      <c r="E81" s="59">
        <v>492742</v>
      </c>
      <c r="F81" s="59">
        <v>1685303.4418569501</v>
      </c>
      <c r="G81" s="59">
        <v>74870368.085999995</v>
      </c>
      <c r="H81" s="60">
        <v>1192561.4418569501</v>
      </c>
      <c r="I81" s="61">
        <v>1.5928350191722205E-2</v>
      </c>
      <c r="J81" s="62">
        <v>0.29237583438212922</v>
      </c>
      <c r="L81" s="64">
        <v>2.7558293184228529E-2</v>
      </c>
      <c r="M81" s="65">
        <v>0.22420710159095064</v>
      </c>
      <c r="P81"/>
    </row>
    <row r="82" spans="1:16">
      <c r="A82" s="14">
        <v>76</v>
      </c>
      <c r="B82" s="13" t="s">
        <v>124</v>
      </c>
      <c r="C82" s="13" t="s">
        <v>107</v>
      </c>
      <c r="D82" s="13" t="s">
        <v>123</v>
      </c>
      <c r="E82" s="49">
        <v>438950.18</v>
      </c>
      <c r="F82" s="49">
        <v>1088812.885154926</v>
      </c>
      <c r="G82" s="49">
        <v>45585684.563000008</v>
      </c>
      <c r="H82" s="22">
        <v>649862.70515492605</v>
      </c>
      <c r="I82" s="23">
        <v>1.4255850523793436E-2</v>
      </c>
      <c r="J82" s="24">
        <v>0.40314565154833032</v>
      </c>
      <c r="L82" s="51">
        <v>2.4043829305810213E-2</v>
      </c>
      <c r="M82" s="52">
        <v>0.31994489112831559</v>
      </c>
    </row>
    <row r="83" spans="1:16">
      <c r="A83" s="14">
        <v>77</v>
      </c>
      <c r="B83" s="13" t="s">
        <v>135</v>
      </c>
      <c r="C83" s="13" t="s">
        <v>107</v>
      </c>
      <c r="D83" s="13" t="s">
        <v>132</v>
      </c>
      <c r="E83" s="49">
        <v>396958.47500000003</v>
      </c>
      <c r="F83" s="49">
        <v>946905.39246300014</v>
      </c>
      <c r="G83" s="49">
        <v>32173971.349000003</v>
      </c>
      <c r="H83" s="22">
        <v>549946.91746300017</v>
      </c>
      <c r="I83" s="23">
        <v>1.70929137562029E-2</v>
      </c>
      <c r="J83" s="24">
        <v>0.4192166167387319</v>
      </c>
      <c r="L83" s="51">
        <v>2.9269838083557782E-2</v>
      </c>
      <c r="M83" s="52">
        <v>0.33426956116143142</v>
      </c>
    </row>
    <row r="84" spans="1:16">
      <c r="A84" s="14">
        <v>78</v>
      </c>
      <c r="B84" s="13" t="s">
        <v>134</v>
      </c>
      <c r="C84" s="13" t="s">
        <v>107</v>
      </c>
      <c r="D84" s="13" t="s">
        <v>132</v>
      </c>
      <c r="E84" s="49">
        <v>281810</v>
      </c>
      <c r="F84" s="49">
        <v>792610.30974191893</v>
      </c>
      <c r="G84" s="49">
        <v>24890784.999000005</v>
      </c>
      <c r="H84" s="22">
        <v>510800.30974191893</v>
      </c>
      <c r="I84" s="23">
        <v>2.0521663328916324E-2</v>
      </c>
      <c r="J84" s="24">
        <v>0.35554672521451292</v>
      </c>
      <c r="L84" s="51">
        <v>3.5794501908017466E-2</v>
      </c>
      <c r="M84" s="52">
        <v>0.2642660553686238</v>
      </c>
    </row>
    <row r="85" spans="1:16">
      <c r="A85" s="14">
        <v>79</v>
      </c>
      <c r="B85" s="13" t="s">
        <v>133</v>
      </c>
      <c r="C85" s="13" t="s">
        <v>107</v>
      </c>
      <c r="D85" s="13" t="s">
        <v>132</v>
      </c>
      <c r="E85" s="49">
        <v>139076</v>
      </c>
      <c r="F85" s="49">
        <v>396739.03129969997</v>
      </c>
      <c r="G85" s="49">
        <v>4361063.227</v>
      </c>
      <c r="H85" s="22">
        <v>257663.03129969997</v>
      </c>
      <c r="I85" s="23">
        <v>5.9082617675540516E-2</v>
      </c>
      <c r="J85" s="24">
        <v>0.35054781362043713</v>
      </c>
      <c r="L85" s="51">
        <v>5.9823461449367399E-2</v>
      </c>
      <c r="M85" s="52">
        <v>0.35054781362043713</v>
      </c>
    </row>
    <row r="86" spans="1:16">
      <c r="A86" s="14">
        <v>80</v>
      </c>
      <c r="B86" s="13" t="s">
        <v>119</v>
      </c>
      <c r="C86" s="13" t="s">
        <v>107</v>
      </c>
      <c r="D86" s="13" t="s">
        <v>115</v>
      </c>
      <c r="E86" s="49">
        <v>122962.125</v>
      </c>
      <c r="F86" s="49">
        <v>220183.51872286614</v>
      </c>
      <c r="G86" s="49">
        <v>13427483.07</v>
      </c>
      <c r="H86" s="22">
        <v>97221.393722866138</v>
      </c>
      <c r="I86" s="23">
        <v>7.2404778480101364E-3</v>
      </c>
      <c r="J86" s="24">
        <v>0.5584529019847585</v>
      </c>
      <c r="L86" s="51">
        <v>1.3630298577421455E-2</v>
      </c>
      <c r="M86" s="52">
        <v>0.46017408835912837</v>
      </c>
    </row>
    <row r="87" spans="1:16">
      <c r="A87" s="14">
        <v>81</v>
      </c>
      <c r="B87" s="13" t="s">
        <v>118</v>
      </c>
      <c r="C87" s="13" t="s">
        <v>107</v>
      </c>
      <c r="D87" s="13" t="s">
        <v>115</v>
      </c>
      <c r="E87" s="49">
        <v>157939.14000000001</v>
      </c>
      <c r="F87" s="49">
        <v>384454.87379660015</v>
      </c>
      <c r="G87" s="49">
        <v>20676156.256000001</v>
      </c>
      <c r="H87" s="22">
        <v>226515.73379660014</v>
      </c>
      <c r="I87" s="23">
        <v>1.0955408296978201E-2</v>
      </c>
      <c r="J87" s="24">
        <v>0.41081320790735859</v>
      </c>
      <c r="L87" s="51">
        <v>1.6614864201912601E-2</v>
      </c>
      <c r="M87" s="52">
        <v>0.32072362298945689</v>
      </c>
    </row>
    <row r="88" spans="1:16">
      <c r="A88" s="53">
        <v>82</v>
      </c>
      <c r="B88" s="54" t="s">
        <v>117</v>
      </c>
      <c r="C88" s="54" t="s">
        <v>107</v>
      </c>
      <c r="D88" s="54" t="s">
        <v>115</v>
      </c>
      <c r="E88" s="20">
        <v>242882</v>
      </c>
      <c r="F88" s="20">
        <v>416599.29943421518</v>
      </c>
      <c r="G88" s="20">
        <v>30110449.945</v>
      </c>
      <c r="H88" s="55">
        <v>173717.29943421518</v>
      </c>
      <c r="I88" s="56">
        <v>5.7693358867611962E-3</v>
      </c>
      <c r="J88" s="57">
        <v>0.58301106202016861</v>
      </c>
      <c r="L88" s="51">
        <v>1.1001787546937199E-2</v>
      </c>
      <c r="M88" s="52">
        <v>0.45110013448228453</v>
      </c>
    </row>
    <row r="89" spans="1:16">
      <c r="A89" s="53">
        <v>83</v>
      </c>
      <c r="B89" s="54" t="s">
        <v>116</v>
      </c>
      <c r="C89" s="54" t="s">
        <v>107</v>
      </c>
      <c r="D89" s="54" t="s">
        <v>115</v>
      </c>
      <c r="E89" s="20">
        <v>278653.26</v>
      </c>
      <c r="F89" s="20">
        <v>337741.36151329963</v>
      </c>
      <c r="G89" s="20">
        <v>22634777.210999995</v>
      </c>
      <c r="H89" s="55">
        <v>59088.101513299625</v>
      </c>
      <c r="I89" s="56">
        <v>2.6105006893809464E-3</v>
      </c>
      <c r="J89" s="57">
        <v>0.82504925885136859</v>
      </c>
      <c r="L89" s="51">
        <v>7.4890419990328123E-3</v>
      </c>
      <c r="M89" s="52">
        <v>0.65090588554207385</v>
      </c>
    </row>
    <row r="90" spans="1:16">
      <c r="A90" s="14">
        <v>84</v>
      </c>
      <c r="B90" s="13" t="s">
        <v>111</v>
      </c>
      <c r="C90" s="13" t="s">
        <v>107</v>
      </c>
      <c r="D90" s="13" t="s">
        <v>106</v>
      </c>
      <c r="E90" s="49">
        <v>307336.41000000003</v>
      </c>
      <c r="F90" s="49">
        <v>851441.51850635</v>
      </c>
      <c r="G90" s="49">
        <v>36402795.032000005</v>
      </c>
      <c r="H90" s="22">
        <v>544105.10850634996</v>
      </c>
      <c r="I90" s="23">
        <v>1.4946794827926055E-2</v>
      </c>
      <c r="J90" s="24">
        <v>0.36096009334751267</v>
      </c>
      <c r="L90" s="51">
        <v>2.4566141512731461E-2</v>
      </c>
      <c r="M90" s="52">
        <v>0.27263991120286052</v>
      </c>
    </row>
    <row r="91" spans="1:16">
      <c r="A91" s="14">
        <v>85</v>
      </c>
      <c r="B91" s="13" t="s">
        <v>110</v>
      </c>
      <c r="C91" s="13" t="s">
        <v>107</v>
      </c>
      <c r="D91" s="13" t="s">
        <v>106</v>
      </c>
      <c r="E91" s="49">
        <v>96950.09</v>
      </c>
      <c r="F91" s="49">
        <v>318269.79490285006</v>
      </c>
      <c r="G91" s="49">
        <v>14223163.037999999</v>
      </c>
      <c r="H91" s="22">
        <v>221319.70490285006</v>
      </c>
      <c r="I91" s="23">
        <v>1.5560512405823557E-2</v>
      </c>
      <c r="J91" s="24">
        <v>0.30461605704554345</v>
      </c>
      <c r="L91" s="51">
        <v>2.8506469132476557E-2</v>
      </c>
      <c r="M91" s="52">
        <v>0.22132185060634296</v>
      </c>
    </row>
    <row r="92" spans="1:16">
      <c r="A92" s="14">
        <v>86</v>
      </c>
      <c r="B92" s="13" t="s">
        <v>109</v>
      </c>
      <c r="C92" s="13" t="s">
        <v>107</v>
      </c>
      <c r="D92" s="13" t="s">
        <v>106</v>
      </c>
      <c r="E92" s="49">
        <v>212985</v>
      </c>
      <c r="F92" s="49">
        <v>647331.81701244228</v>
      </c>
      <c r="G92" s="49">
        <v>34963221.832000002</v>
      </c>
      <c r="H92" s="22">
        <v>434346.81701244228</v>
      </c>
      <c r="I92" s="23">
        <v>1.2422963166824272E-2</v>
      </c>
      <c r="J92" s="24">
        <v>0.32901982322291173</v>
      </c>
      <c r="L92" s="51">
        <v>2.160562777679375E-2</v>
      </c>
      <c r="M92" s="52">
        <v>0.24795629657257348</v>
      </c>
    </row>
    <row r="93" spans="1:16">
      <c r="A93" s="14">
        <v>87</v>
      </c>
      <c r="B93" s="13" t="s">
        <v>108</v>
      </c>
      <c r="C93" s="13" t="s">
        <v>107</v>
      </c>
      <c r="D93" s="13" t="s">
        <v>106</v>
      </c>
      <c r="E93" s="49">
        <v>171413.27</v>
      </c>
      <c r="F93" s="49">
        <v>535329.96231525007</v>
      </c>
      <c r="G93" s="49">
        <v>13255676.818000004</v>
      </c>
      <c r="H93" s="22">
        <v>363916.69231525005</v>
      </c>
      <c r="I93" s="23">
        <v>2.7453648524463442E-2</v>
      </c>
      <c r="J93" s="24">
        <v>0.32020115081669304</v>
      </c>
      <c r="L93" s="51">
        <v>4.4948261130502584E-2</v>
      </c>
      <c r="M93" s="52">
        <v>0.23303978626650115</v>
      </c>
    </row>
    <row r="94" spans="1:16">
      <c r="A94" s="14">
        <v>88</v>
      </c>
      <c r="B94" s="13" t="s">
        <v>131</v>
      </c>
      <c r="C94" s="13" t="s">
        <v>107</v>
      </c>
      <c r="D94" s="13" t="s">
        <v>128</v>
      </c>
      <c r="E94" s="49">
        <v>417926</v>
      </c>
      <c r="F94" s="49">
        <v>891161.03870395001</v>
      </c>
      <c r="G94" s="49">
        <v>22634417.998000003</v>
      </c>
      <c r="H94" s="22">
        <v>473235.03870395001</v>
      </c>
      <c r="I94" s="23">
        <v>2.0907762627064917E-2</v>
      </c>
      <c r="J94" s="24">
        <v>0.4689679887799022</v>
      </c>
      <c r="L94" s="51">
        <v>4.2295722864796936E-2</v>
      </c>
      <c r="M94" s="52">
        <v>0.32123150313699989</v>
      </c>
    </row>
    <row r="95" spans="1:16">
      <c r="A95" s="14">
        <v>89</v>
      </c>
      <c r="B95" s="13" t="s">
        <v>130</v>
      </c>
      <c r="C95" s="13" t="s">
        <v>107</v>
      </c>
      <c r="D95" s="13" t="s">
        <v>128</v>
      </c>
      <c r="E95" s="49">
        <v>102000.09400000001</v>
      </c>
      <c r="F95" s="49">
        <v>206408.64886379999</v>
      </c>
      <c r="G95" s="49">
        <v>4399108.2850000001</v>
      </c>
      <c r="H95" s="22">
        <v>104408.55486379997</v>
      </c>
      <c r="I95" s="23">
        <v>2.3734027011749263E-2</v>
      </c>
      <c r="J95" s="24">
        <v>0.49416579470613847</v>
      </c>
      <c r="L95" s="51">
        <v>3.9736637963615408E-2</v>
      </c>
      <c r="M95" s="52">
        <v>0.3665708603612195</v>
      </c>
    </row>
    <row r="96" spans="1:16">
      <c r="A96" s="14">
        <v>90</v>
      </c>
      <c r="B96" s="13" t="s">
        <v>129</v>
      </c>
      <c r="C96" s="13" t="s">
        <v>107</v>
      </c>
      <c r="D96" s="13" t="s">
        <v>128</v>
      </c>
      <c r="E96" s="49">
        <v>149937.20500000002</v>
      </c>
      <c r="F96" s="49">
        <v>375606.9465634001</v>
      </c>
      <c r="G96" s="49">
        <v>9345028.762000002</v>
      </c>
      <c r="H96" s="22">
        <v>225669.74156340008</v>
      </c>
      <c r="I96" s="23">
        <v>2.4148640663477505E-2</v>
      </c>
      <c r="J96" s="24">
        <v>0.39918645374331901</v>
      </c>
      <c r="L96" s="51">
        <v>4.5972553671691022E-2</v>
      </c>
      <c r="M96" s="52">
        <v>0.30224007047441004</v>
      </c>
    </row>
    <row r="97" spans="1:13">
      <c r="A97" s="14">
        <v>91</v>
      </c>
      <c r="B97" s="13" t="s">
        <v>159</v>
      </c>
      <c r="C97" s="13" t="s">
        <v>160</v>
      </c>
      <c r="D97" s="13" t="s">
        <v>161</v>
      </c>
      <c r="E97" s="49">
        <v>519550.495</v>
      </c>
      <c r="F97" s="49">
        <v>1230068.9257575797</v>
      </c>
      <c r="G97" s="49">
        <v>24231165.254000001</v>
      </c>
      <c r="H97" s="22">
        <v>710518.43075757974</v>
      </c>
      <c r="I97" s="23">
        <v>2.9322503615062001E-2</v>
      </c>
      <c r="J97" s="24">
        <v>0.42237510770383635</v>
      </c>
      <c r="L97" s="51">
        <v>5.2906679670442006E-2</v>
      </c>
      <c r="M97" s="52">
        <v>0.32079529995196976</v>
      </c>
    </row>
    <row r="98" spans="1:13">
      <c r="A98" s="14">
        <v>92</v>
      </c>
      <c r="B98" s="13" t="s">
        <v>162</v>
      </c>
      <c r="C98" s="13" t="s">
        <v>160</v>
      </c>
      <c r="D98" s="13" t="s">
        <v>161</v>
      </c>
      <c r="E98" s="49">
        <v>238300.41</v>
      </c>
      <c r="F98" s="49">
        <v>595366.0235307886</v>
      </c>
      <c r="G98" s="49">
        <v>13320495.125</v>
      </c>
      <c r="H98" s="22">
        <v>357065.61353078857</v>
      </c>
      <c r="I98" s="23">
        <v>2.680573133206177E-2</v>
      </c>
      <c r="J98" s="24">
        <v>0.40025866539506449</v>
      </c>
      <c r="L98" s="51">
        <v>4.8037425145739748E-2</v>
      </c>
      <c r="M98" s="52">
        <v>0.31848800990605103</v>
      </c>
    </row>
    <row r="99" spans="1:13">
      <c r="A99" s="14">
        <v>93</v>
      </c>
      <c r="B99" s="13" t="s">
        <v>163</v>
      </c>
      <c r="C99" s="13" t="s">
        <v>160</v>
      </c>
      <c r="D99" s="13" t="s">
        <v>161</v>
      </c>
      <c r="E99" s="49">
        <v>472200.39999999997</v>
      </c>
      <c r="F99" s="49">
        <v>1549657.5661385558</v>
      </c>
      <c r="G99" s="49">
        <v>26952089.525000002</v>
      </c>
      <c r="H99" s="22">
        <v>1077457.1661385559</v>
      </c>
      <c r="I99" s="23">
        <v>3.997675820789838E-2</v>
      </c>
      <c r="J99" s="24">
        <v>0.30471273803839849</v>
      </c>
      <c r="L99" s="51">
        <v>8.8844989431214008E-2</v>
      </c>
      <c r="M99" s="52">
        <v>0.21471427447620392</v>
      </c>
    </row>
    <row r="100" spans="1:13">
      <c r="A100" s="14">
        <v>94</v>
      </c>
      <c r="B100" s="13" t="s">
        <v>164</v>
      </c>
      <c r="C100" s="13" t="s">
        <v>160</v>
      </c>
      <c r="D100" s="13" t="s">
        <v>160</v>
      </c>
      <c r="E100" s="49">
        <v>209020.33000000002</v>
      </c>
      <c r="F100" s="49">
        <v>599185.77635190007</v>
      </c>
      <c r="G100" s="49">
        <v>13866099.139999999</v>
      </c>
      <c r="H100" s="22">
        <v>390165.44635190006</v>
      </c>
      <c r="I100" s="23">
        <v>2.8138082845980582E-2</v>
      </c>
      <c r="J100" s="24">
        <v>0.34884060711955717</v>
      </c>
      <c r="L100" s="51">
        <v>5.0091456258246125E-2</v>
      </c>
      <c r="M100" s="52">
        <v>0.2326160357954532</v>
      </c>
    </row>
    <row r="101" spans="1:13">
      <c r="A101" s="14">
        <v>95</v>
      </c>
      <c r="B101" s="13" t="s">
        <v>166</v>
      </c>
      <c r="C101" s="13" t="s">
        <v>160</v>
      </c>
      <c r="D101" s="13" t="s">
        <v>160</v>
      </c>
      <c r="E101" s="49">
        <v>165800.22</v>
      </c>
      <c r="F101" s="49">
        <v>463383.4455391143</v>
      </c>
      <c r="G101" s="49">
        <v>13600058.474999998</v>
      </c>
      <c r="H101" s="22">
        <v>297583.22553911433</v>
      </c>
      <c r="I101" s="23">
        <v>2.1881025444569963E-2</v>
      </c>
      <c r="J101" s="24">
        <v>0.35780350290050394</v>
      </c>
      <c r="L101" s="51">
        <v>3.8637043846449858E-2</v>
      </c>
      <c r="M101" s="52">
        <v>0.23853566860033595</v>
      </c>
    </row>
    <row r="102" spans="1:13">
      <c r="A102" s="14">
        <v>96</v>
      </c>
      <c r="B102" s="13" t="s">
        <v>167</v>
      </c>
      <c r="C102" s="13" t="s">
        <v>160</v>
      </c>
      <c r="D102" s="13" t="s">
        <v>235</v>
      </c>
      <c r="E102" s="49">
        <v>213500</v>
      </c>
      <c r="F102" s="49">
        <v>529294.67044148489</v>
      </c>
      <c r="G102" s="49">
        <v>12208432.139999999</v>
      </c>
      <c r="H102" s="22">
        <v>315794.67044148489</v>
      </c>
      <c r="I102" s="23">
        <v>2.5866930890069632E-2</v>
      </c>
      <c r="J102" s="24">
        <v>0.40336699370488571</v>
      </c>
      <c r="L102" s="51">
        <v>4.8927259478360671E-2</v>
      </c>
      <c r="M102" s="52">
        <v>0.28906393459881741</v>
      </c>
    </row>
    <row r="103" spans="1:13">
      <c r="A103" s="14">
        <v>97</v>
      </c>
      <c r="B103" s="13" t="s">
        <v>168</v>
      </c>
      <c r="C103" s="13" t="s">
        <v>160</v>
      </c>
      <c r="D103" s="13" t="s">
        <v>235</v>
      </c>
      <c r="E103" s="49">
        <v>236766.83999999997</v>
      </c>
      <c r="F103" s="49">
        <v>1006922.2674615001</v>
      </c>
      <c r="G103" s="49">
        <v>20174279.973999999</v>
      </c>
      <c r="H103" s="22">
        <v>770155.42746150016</v>
      </c>
      <c r="I103" s="23">
        <v>3.8175113483804785E-2</v>
      </c>
      <c r="J103" s="24">
        <v>0.23513914395487615</v>
      </c>
      <c r="L103" s="51">
        <v>7.2180783256867276E-2</v>
      </c>
      <c r="M103" s="52">
        <v>0.16489199351860426</v>
      </c>
    </row>
    <row r="104" spans="1:13">
      <c r="A104" s="14">
        <v>98</v>
      </c>
      <c r="B104" s="13" t="s">
        <v>169</v>
      </c>
      <c r="C104" s="13" t="s">
        <v>160</v>
      </c>
      <c r="D104" s="13" t="s">
        <v>160</v>
      </c>
      <c r="E104" s="49">
        <v>384580.39999999997</v>
      </c>
      <c r="F104" s="49">
        <v>1224785.0473453999</v>
      </c>
      <c r="G104" s="49">
        <v>25501616.669000003</v>
      </c>
      <c r="H104" s="22">
        <v>840204.64734539995</v>
      </c>
      <c r="I104" s="23">
        <v>3.2947113049768342E-2</v>
      </c>
      <c r="J104" s="24">
        <v>0.31399828144011055</v>
      </c>
      <c r="L104" s="51">
        <v>5.5690577038138546E-2</v>
      </c>
      <c r="M104" s="52">
        <v>0.22894923530277306</v>
      </c>
    </row>
    <row r="105" spans="1:13">
      <c r="A105" s="53">
        <v>99</v>
      </c>
      <c r="B105" s="54" t="s">
        <v>170</v>
      </c>
      <c r="C105" s="54" t="s">
        <v>160</v>
      </c>
      <c r="D105" s="54" t="s">
        <v>160</v>
      </c>
      <c r="E105" s="20">
        <v>283850.90000000002</v>
      </c>
      <c r="F105" s="20">
        <v>419199.50808897585</v>
      </c>
      <c r="G105" s="20">
        <v>22081760.885000002</v>
      </c>
      <c r="H105" s="55">
        <v>135348.60808897583</v>
      </c>
      <c r="I105" s="56">
        <v>6.1294300211772179E-3</v>
      </c>
      <c r="J105" s="57">
        <v>0.67712603312442854</v>
      </c>
      <c r="L105" s="51">
        <v>1.4973997422764302E-2</v>
      </c>
      <c r="M105" s="52">
        <v>0.50267377688638459</v>
      </c>
    </row>
    <row r="106" spans="1:13">
      <c r="A106" s="14">
        <v>100</v>
      </c>
      <c r="B106" s="13" t="s">
        <v>171</v>
      </c>
      <c r="C106" s="13" t="s">
        <v>160</v>
      </c>
      <c r="D106" s="13" t="s">
        <v>161</v>
      </c>
      <c r="E106" s="49">
        <v>102333.4</v>
      </c>
      <c r="F106" s="49">
        <v>224117.79676766999</v>
      </c>
      <c r="G106" s="49">
        <v>8801658.1940000001</v>
      </c>
      <c r="H106" s="22">
        <v>121784.39676767</v>
      </c>
      <c r="I106" s="23">
        <v>1.3836528763487904E-2</v>
      </c>
      <c r="J106" s="24">
        <v>0.45660541677590705</v>
      </c>
      <c r="L106" s="51">
        <v>2.4363296497628813E-2</v>
      </c>
      <c r="M106" s="52">
        <v>0.3398511903048807</v>
      </c>
    </row>
    <row r="107" spans="1:13">
      <c r="A107" s="14">
        <v>101</v>
      </c>
      <c r="B107" s="13" t="s">
        <v>172</v>
      </c>
      <c r="C107" s="13" t="s">
        <v>160</v>
      </c>
      <c r="D107" s="13" t="s">
        <v>173</v>
      </c>
      <c r="E107" s="49">
        <v>332430.30499999999</v>
      </c>
      <c r="F107" s="49">
        <v>696141.28412098344</v>
      </c>
      <c r="G107" s="49">
        <v>16625959.924999997</v>
      </c>
      <c r="H107" s="22">
        <v>363710.97912098345</v>
      </c>
      <c r="I107" s="23">
        <v>2.1876089005488417E-2</v>
      </c>
      <c r="J107" s="24">
        <v>0.47753281206380288</v>
      </c>
      <c r="L107" s="51">
        <v>4.0154615475061613E-2</v>
      </c>
      <c r="M107" s="52">
        <v>0.37473265262438243</v>
      </c>
    </row>
    <row r="108" spans="1:13">
      <c r="A108" s="14">
        <v>102</v>
      </c>
      <c r="B108" s="13" t="s">
        <v>174</v>
      </c>
      <c r="C108" s="13" t="s">
        <v>160</v>
      </c>
      <c r="D108" s="13" t="s">
        <v>173</v>
      </c>
      <c r="E108" s="49">
        <v>342950.39999999997</v>
      </c>
      <c r="F108" s="49">
        <v>945781.52265155641</v>
      </c>
      <c r="G108" s="49">
        <v>21796738.033999998</v>
      </c>
      <c r="H108" s="22">
        <v>602831.12265155651</v>
      </c>
      <c r="I108" s="23">
        <v>2.7656942140205591E-2</v>
      </c>
      <c r="J108" s="24">
        <v>0.36261059429297954</v>
      </c>
      <c r="L108" s="51">
        <v>4.8792765311417935E-2</v>
      </c>
      <c r="M108" s="52">
        <v>0.26630209405432764</v>
      </c>
    </row>
    <row r="109" spans="1:13">
      <c r="A109" s="14">
        <v>103</v>
      </c>
      <c r="B109" s="13" t="s">
        <v>158</v>
      </c>
      <c r="C109" s="13" t="s">
        <v>137</v>
      </c>
      <c r="D109" s="13" t="s">
        <v>156</v>
      </c>
      <c r="E109" s="49">
        <v>144475</v>
      </c>
      <c r="F109" s="49">
        <v>424358.86450365477</v>
      </c>
      <c r="G109" s="49">
        <v>13390457.244999999</v>
      </c>
      <c r="H109" s="22">
        <v>279883.86450365477</v>
      </c>
      <c r="I109" s="23">
        <v>2.0901740648786544E-2</v>
      </c>
      <c r="J109" s="24">
        <v>0.34045477091419568</v>
      </c>
      <c r="L109" s="51">
        <v>3.7360368270315948E-2</v>
      </c>
      <c r="M109" s="52">
        <v>0.23877196513501214</v>
      </c>
    </row>
    <row r="110" spans="1:13">
      <c r="A110" s="14">
        <v>104</v>
      </c>
      <c r="B110" s="13" t="s">
        <v>157</v>
      </c>
      <c r="C110" s="13" t="s">
        <v>137</v>
      </c>
      <c r="D110" s="13" t="s">
        <v>156</v>
      </c>
      <c r="E110" s="49">
        <v>624500</v>
      </c>
      <c r="F110" s="49">
        <v>1447090.2391797004</v>
      </c>
      <c r="G110" s="49">
        <v>36041952.102000006</v>
      </c>
      <c r="H110" s="22">
        <v>822590.23917970038</v>
      </c>
      <c r="I110" s="23">
        <v>2.2823132244661464E-2</v>
      </c>
      <c r="J110" s="24">
        <v>0.43155567157581337</v>
      </c>
      <c r="L110" s="51">
        <v>4.0979606251290296E-2</v>
      </c>
      <c r="M110" s="52">
        <v>0.3158407040732194</v>
      </c>
    </row>
    <row r="111" spans="1:13">
      <c r="A111" s="14">
        <v>105</v>
      </c>
      <c r="B111" s="13" t="s">
        <v>155</v>
      </c>
      <c r="C111" s="13" t="s">
        <v>137</v>
      </c>
      <c r="D111" s="13" t="s">
        <v>152</v>
      </c>
      <c r="E111" s="49">
        <v>126591</v>
      </c>
      <c r="F111" s="49">
        <v>399353.65277605003</v>
      </c>
      <c r="G111" s="49">
        <v>10696949.199999999</v>
      </c>
      <c r="H111" s="22">
        <v>272762.65277605003</v>
      </c>
      <c r="I111" s="23">
        <v>2.5499107051574113E-2</v>
      </c>
      <c r="J111" s="24">
        <v>0.31698971355343991</v>
      </c>
      <c r="L111" s="51">
        <v>4.360948649526717E-2</v>
      </c>
      <c r="M111" s="52">
        <v>0.24792311103642858</v>
      </c>
    </row>
    <row r="112" spans="1:13">
      <c r="A112" s="14">
        <v>106</v>
      </c>
      <c r="B112" s="13" t="s">
        <v>154</v>
      </c>
      <c r="C112" s="13" t="s">
        <v>137</v>
      </c>
      <c r="D112" s="13" t="s">
        <v>152</v>
      </c>
      <c r="E112" s="49">
        <v>323313</v>
      </c>
      <c r="F112" s="49">
        <v>818184.19988525007</v>
      </c>
      <c r="G112" s="49">
        <v>27827308.435000002</v>
      </c>
      <c r="H112" s="22">
        <v>494871.19988525007</v>
      </c>
      <c r="I112" s="23">
        <v>1.778365309894011E-2</v>
      </c>
      <c r="J112" s="24">
        <v>0.39515918303646597</v>
      </c>
      <c r="L112" s="51">
        <v>3.2511446438669343E-2</v>
      </c>
      <c r="M112" s="52">
        <v>0.28118851480176027</v>
      </c>
    </row>
    <row r="113" spans="1:13">
      <c r="A113" s="14">
        <v>107</v>
      </c>
      <c r="B113" s="13" t="s">
        <v>153</v>
      </c>
      <c r="C113" s="13" t="s">
        <v>137</v>
      </c>
      <c r="D113" s="13" t="s">
        <v>152</v>
      </c>
      <c r="E113" s="49">
        <v>265756</v>
      </c>
      <c r="F113" s="49">
        <v>646884.0827540441</v>
      </c>
      <c r="G113" s="49">
        <v>12303978</v>
      </c>
      <c r="H113" s="22">
        <v>381128.0827540441</v>
      </c>
      <c r="I113" s="23">
        <v>3.0976004894843284E-2</v>
      </c>
      <c r="J113" s="24">
        <v>0.41082476302179283</v>
      </c>
      <c r="L113" s="51">
        <v>5.6605862981888411E-2</v>
      </c>
      <c r="M113" s="52">
        <v>0.32865548197579436</v>
      </c>
    </row>
    <row r="114" spans="1:13">
      <c r="A114" s="14">
        <v>108</v>
      </c>
      <c r="B114" s="13" t="s">
        <v>151</v>
      </c>
      <c r="C114" s="13" t="s">
        <v>137</v>
      </c>
      <c r="D114" s="13" t="s">
        <v>149</v>
      </c>
      <c r="E114" s="49">
        <v>341130</v>
      </c>
      <c r="F114" s="49">
        <v>1008220.9686267001</v>
      </c>
      <c r="G114" s="49">
        <v>9014529.1149999984</v>
      </c>
      <c r="H114" s="22">
        <v>667090.96862670011</v>
      </c>
      <c r="I114" s="23">
        <v>7.4001754292043267E-2</v>
      </c>
      <c r="J114" s="24">
        <v>0.33834844802390285</v>
      </c>
      <c r="L114" s="51">
        <v>0.14516251636646862</v>
      </c>
      <c r="M114" s="52">
        <v>0.25422998328346019</v>
      </c>
    </row>
    <row r="115" spans="1:13">
      <c r="A115" s="53">
        <v>109</v>
      </c>
      <c r="B115" s="54" t="s">
        <v>150</v>
      </c>
      <c r="C115" s="54" t="s">
        <v>137</v>
      </c>
      <c r="D115" s="54" t="s">
        <v>149</v>
      </c>
      <c r="E115" s="20">
        <v>305480.33</v>
      </c>
      <c r="F115" s="20">
        <v>366654.9163537001</v>
      </c>
      <c r="G115" s="20">
        <v>15485686.768000001</v>
      </c>
      <c r="H115" s="55">
        <v>61174.586353700084</v>
      </c>
      <c r="I115" s="56">
        <v>3.9503954374250118E-3</v>
      </c>
      <c r="J115" s="57">
        <v>0.83315487226499663</v>
      </c>
      <c r="L115" s="51">
        <v>1.5048110974843647E-2</v>
      </c>
      <c r="M115" s="52">
        <v>0.58401022446249029</v>
      </c>
    </row>
    <row r="116" spans="1:13">
      <c r="A116" s="14">
        <v>110</v>
      </c>
      <c r="B116" s="13" t="s">
        <v>148</v>
      </c>
      <c r="C116" s="13" t="s">
        <v>137</v>
      </c>
      <c r="D116" s="13" t="s">
        <v>144</v>
      </c>
      <c r="E116" s="49">
        <v>352514.16499999998</v>
      </c>
      <c r="F116" s="49">
        <v>649864.33775702771</v>
      </c>
      <c r="G116" s="49">
        <v>24014660.411000002</v>
      </c>
      <c r="H116" s="22">
        <v>297350.17275702773</v>
      </c>
      <c r="I116" s="23">
        <v>1.2382026964696341E-2</v>
      </c>
      <c r="J116" s="24">
        <v>0.5424426984510089</v>
      </c>
      <c r="L116" s="51">
        <v>2.2587399111542363E-2</v>
      </c>
      <c r="M116" s="52">
        <v>0.41887937094614985</v>
      </c>
    </row>
    <row r="117" spans="1:13">
      <c r="A117" s="53">
        <v>111</v>
      </c>
      <c r="B117" s="54" t="s">
        <v>147</v>
      </c>
      <c r="C117" s="54" t="s">
        <v>137</v>
      </c>
      <c r="D117" s="54" t="s">
        <v>144</v>
      </c>
      <c r="E117" s="20">
        <v>307873</v>
      </c>
      <c r="F117" s="20">
        <v>432509.04308654997</v>
      </c>
      <c r="G117" s="20">
        <v>11973587.939999999</v>
      </c>
      <c r="H117" s="55">
        <v>124636.04308654997</v>
      </c>
      <c r="I117" s="56">
        <v>1.0409247730179528E-2</v>
      </c>
      <c r="J117" s="57">
        <v>0.71183020313957024</v>
      </c>
      <c r="L117" s="51">
        <v>2.6114567427697733E-2</v>
      </c>
      <c r="M117" s="52">
        <v>0.53117270880744805</v>
      </c>
    </row>
    <row r="118" spans="1:13">
      <c r="A118" s="14">
        <v>112</v>
      </c>
      <c r="B118" s="13" t="s">
        <v>146</v>
      </c>
      <c r="C118" s="13" t="s">
        <v>137</v>
      </c>
      <c r="D118" s="13" t="s">
        <v>144</v>
      </c>
      <c r="E118" s="49">
        <v>297876.24</v>
      </c>
      <c r="F118" s="49">
        <v>777034.69778894738</v>
      </c>
      <c r="G118" s="49">
        <v>23692099.119000003</v>
      </c>
      <c r="H118" s="22">
        <v>479158.45778894739</v>
      </c>
      <c r="I118" s="23">
        <v>2.0224398664814118E-2</v>
      </c>
      <c r="J118" s="24">
        <v>0.38334998533219555</v>
      </c>
      <c r="L118" s="51">
        <v>3.5012771099611352E-2</v>
      </c>
      <c r="M118" s="52">
        <v>0.27919108453883229</v>
      </c>
    </row>
    <row r="119" spans="1:13">
      <c r="A119" s="14">
        <v>113</v>
      </c>
      <c r="B119" s="13" t="s">
        <v>145</v>
      </c>
      <c r="C119" s="13" t="s">
        <v>137</v>
      </c>
      <c r="D119" s="13" t="s">
        <v>144</v>
      </c>
      <c r="E119" s="49">
        <v>220567</v>
      </c>
      <c r="F119" s="49">
        <v>436978.27871719084</v>
      </c>
      <c r="G119" s="49">
        <v>17080526.683000002</v>
      </c>
      <c r="H119" s="22">
        <v>216411.27871719084</v>
      </c>
      <c r="I119" s="23">
        <v>1.2670058876614257E-2</v>
      </c>
      <c r="J119" s="24">
        <v>0.50475506619574873</v>
      </c>
      <c r="L119" s="51">
        <v>2.4608346556752505E-2</v>
      </c>
      <c r="M119" s="52">
        <v>0.37876024521373719</v>
      </c>
    </row>
    <row r="120" spans="1:13">
      <c r="A120" s="14">
        <v>114</v>
      </c>
      <c r="B120" s="13" t="s">
        <v>143</v>
      </c>
      <c r="C120" s="13" t="s">
        <v>137</v>
      </c>
      <c r="D120" s="13" t="s">
        <v>137</v>
      </c>
      <c r="E120" s="49">
        <v>298046.29499999998</v>
      </c>
      <c r="F120" s="49">
        <v>886099.52010205016</v>
      </c>
      <c r="G120" s="49">
        <v>22831493.16</v>
      </c>
      <c r="H120" s="22">
        <v>588053.22510205023</v>
      </c>
      <c r="I120" s="23">
        <v>2.5756231578068643E-2</v>
      </c>
      <c r="J120" s="24">
        <v>0.33635758539365268</v>
      </c>
      <c r="L120" s="51">
        <v>4.2241390647955478E-2</v>
      </c>
      <c r="M120" s="52">
        <v>0.2533468587976957</v>
      </c>
    </row>
    <row r="121" spans="1:13">
      <c r="A121" s="53">
        <v>115</v>
      </c>
      <c r="B121" s="54" t="s">
        <v>236</v>
      </c>
      <c r="C121" s="54" t="s">
        <v>137</v>
      </c>
      <c r="D121" s="54" t="s">
        <v>137</v>
      </c>
      <c r="E121" s="20">
        <v>187752.19999999998</v>
      </c>
      <c r="F121" s="20">
        <v>248333.98171237847</v>
      </c>
      <c r="G121" s="20">
        <v>9674180.1600000001</v>
      </c>
      <c r="H121" s="55">
        <v>60581.781712378492</v>
      </c>
      <c r="I121" s="56">
        <v>6.26221351167999E-3</v>
      </c>
      <c r="J121" s="57">
        <v>0.75604715353638319</v>
      </c>
      <c r="L121" s="51">
        <v>1.8158850683210985E-2</v>
      </c>
      <c r="M121" s="52">
        <v>0.54804742815113494</v>
      </c>
    </row>
    <row r="122" spans="1:13">
      <c r="A122" s="14">
        <v>116</v>
      </c>
      <c r="B122" s="13" t="s">
        <v>142</v>
      </c>
      <c r="C122" s="13" t="s">
        <v>137</v>
      </c>
      <c r="D122" s="13" t="s">
        <v>137</v>
      </c>
      <c r="E122" s="49">
        <v>327323.36</v>
      </c>
      <c r="F122" s="49">
        <v>618826.22741733422</v>
      </c>
      <c r="G122" s="49">
        <v>29774516.901000001</v>
      </c>
      <c r="H122" s="22">
        <v>291502.86741733423</v>
      </c>
      <c r="I122" s="23">
        <v>9.7903475104761106E-3</v>
      </c>
      <c r="J122" s="24">
        <v>0.5289422870230972</v>
      </c>
      <c r="L122" s="51">
        <v>1.7416491186760752E-2</v>
      </c>
      <c r="M122" s="52">
        <v>0.43079660846406537</v>
      </c>
    </row>
    <row r="123" spans="1:13">
      <c r="A123" s="53">
        <v>117</v>
      </c>
      <c r="B123" s="54" t="s">
        <v>141</v>
      </c>
      <c r="C123" s="54" t="s">
        <v>137</v>
      </c>
      <c r="D123" s="54" t="s">
        <v>137</v>
      </c>
      <c r="E123" s="20">
        <v>170067.21999999997</v>
      </c>
      <c r="F123" s="20">
        <v>203303.69407610002</v>
      </c>
      <c r="G123" s="20">
        <v>4835572.34</v>
      </c>
      <c r="H123" s="55">
        <v>33236.474076100043</v>
      </c>
      <c r="I123" s="56">
        <v>6.8733278584557468E-3</v>
      </c>
      <c r="J123" s="57">
        <v>0.83651810053358366</v>
      </c>
      <c r="L123" s="51">
        <v>2.1692911044132582E-2</v>
      </c>
      <c r="M123" s="52">
        <v>0.65276964397077897</v>
      </c>
    </row>
    <row r="124" spans="1:13">
      <c r="A124" s="14">
        <v>118</v>
      </c>
      <c r="B124" s="13" t="s">
        <v>140</v>
      </c>
      <c r="C124" s="13" t="s">
        <v>137</v>
      </c>
      <c r="D124" s="13" t="s">
        <v>136</v>
      </c>
      <c r="E124" s="49">
        <v>264701.21999999997</v>
      </c>
      <c r="F124" s="49">
        <v>559820.24288167385</v>
      </c>
      <c r="G124" s="49">
        <v>12461532.645</v>
      </c>
      <c r="H124" s="22">
        <v>295119.02288167388</v>
      </c>
      <c r="I124" s="23">
        <v>2.3682401779052908E-2</v>
      </c>
      <c r="J124" s="24">
        <v>0.47283252680798188</v>
      </c>
      <c r="L124" s="51">
        <v>4.5687406239298588E-2</v>
      </c>
      <c r="M124" s="52">
        <v>0.34688833151223858</v>
      </c>
    </row>
    <row r="125" spans="1:13">
      <c r="A125" s="14">
        <v>119</v>
      </c>
      <c r="B125" s="13" t="s">
        <v>139</v>
      </c>
      <c r="C125" s="13" t="s">
        <v>137</v>
      </c>
      <c r="D125" s="13" t="s">
        <v>136</v>
      </c>
      <c r="E125" s="49">
        <v>253916</v>
      </c>
      <c r="F125" s="49">
        <v>564861.47515409999</v>
      </c>
      <c r="G125" s="49">
        <v>10242220.054</v>
      </c>
      <c r="H125" s="22">
        <v>310945.47515409999</v>
      </c>
      <c r="I125" s="23">
        <v>3.0359187121024925E-2</v>
      </c>
      <c r="J125" s="24">
        <v>0.4495190611658002</v>
      </c>
      <c r="L125" s="51">
        <v>5.4572998842089528E-2</v>
      </c>
      <c r="M125" s="52">
        <v>0.33072356359412813</v>
      </c>
    </row>
    <row r="126" spans="1:13">
      <c r="A126" s="14">
        <v>120</v>
      </c>
      <c r="B126" s="13" t="s">
        <v>138</v>
      </c>
      <c r="C126" s="13" t="s">
        <v>137</v>
      </c>
      <c r="D126" s="13" t="s">
        <v>136</v>
      </c>
      <c r="E126" s="49">
        <v>463148.29</v>
      </c>
      <c r="F126" s="49">
        <v>1408614.7313425001</v>
      </c>
      <c r="G126" s="49">
        <v>49091868.744000003</v>
      </c>
      <c r="H126" s="22">
        <v>945466.44134250004</v>
      </c>
      <c r="I126" s="23">
        <v>1.9259125096109827E-2</v>
      </c>
      <c r="J126" s="24">
        <v>0.32879699444758043</v>
      </c>
      <c r="L126" s="51">
        <v>3.060339267159606E-2</v>
      </c>
      <c r="M126" s="52">
        <v>0.26097118809033476</v>
      </c>
    </row>
    <row r="128" spans="1:13">
      <c r="A128" s="142" t="s">
        <v>237</v>
      </c>
      <c r="B128" s="143"/>
      <c r="C128" s="143"/>
      <c r="D128" s="144"/>
      <c r="E128" s="66">
        <v>35363930.685602985</v>
      </c>
      <c r="F128" s="66">
        <v>79803815.915064931</v>
      </c>
      <c r="G128" s="66">
        <v>2764347699.7739992</v>
      </c>
      <c r="H128" s="66">
        <v>44439885.229461931</v>
      </c>
      <c r="I128" s="67">
        <v>1.6076083783923108E-2</v>
      </c>
      <c r="J128" s="68">
        <v>0.443135836051258</v>
      </c>
      <c r="K128" s="69"/>
      <c r="L128" s="70">
        <v>2.8199999999999999E-2</v>
      </c>
      <c r="M128" s="71">
        <v>0.34</v>
      </c>
    </row>
  </sheetData>
  <autoFilter ref="A6:P6"/>
  <mergeCells count="4">
    <mergeCell ref="A1:M2"/>
    <mergeCell ref="A5:J5"/>
    <mergeCell ref="L5:M5"/>
    <mergeCell ref="A128:D1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9"/>
  <sheetViews>
    <sheetView showGridLines="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V25" sqref="AV25"/>
    </sheetView>
  </sheetViews>
  <sheetFormatPr defaultRowHeight="12"/>
  <cols>
    <col min="1" max="1" width="26.5703125" style="1" bestFit="1" customWidth="1"/>
    <col min="2" max="2" width="10.7109375" style="1" bestFit="1" customWidth="1"/>
    <col min="3" max="3" width="10.85546875" style="1" bestFit="1" customWidth="1"/>
    <col min="4" max="4" width="16.85546875" style="1" bestFit="1" customWidth="1"/>
    <col min="5" max="5" width="25.140625" style="1" bestFit="1" customWidth="1"/>
    <col min="6" max="6" width="13.85546875" style="1" bestFit="1" customWidth="1"/>
    <col min="7" max="7" width="20.28515625" style="1" bestFit="1" customWidth="1"/>
    <col min="8" max="8" width="22" style="1" bestFit="1" customWidth="1"/>
    <col min="9" max="9" width="8.42578125" style="1" bestFit="1" customWidth="1"/>
    <col min="10" max="10" width="6.140625" style="1" bestFit="1" customWidth="1"/>
    <col min="11" max="11" width="13.7109375" style="1" bestFit="1" customWidth="1"/>
    <col min="12" max="12" width="22" style="1" bestFit="1" customWidth="1"/>
    <col min="13" max="13" width="40.42578125" style="1" bestFit="1" customWidth="1"/>
    <col min="14" max="14" width="20.140625" style="1" bestFit="1" customWidth="1"/>
    <col min="15" max="15" width="18.85546875" style="1" bestFit="1" customWidth="1"/>
    <col min="16" max="16" width="12.28515625" style="1" bestFit="1" customWidth="1"/>
    <col min="17" max="17" width="18.5703125" style="1" bestFit="1" customWidth="1"/>
    <col min="18" max="18" width="11.85546875" style="1" bestFit="1" customWidth="1"/>
    <col min="19" max="19" width="9.7109375" style="1" bestFit="1" customWidth="1"/>
    <col min="20" max="20" width="9.7109375" style="1" customWidth="1"/>
    <col min="21" max="28" width="8.140625" style="1" bestFit="1" customWidth="1"/>
    <col min="29" max="30" width="9.140625" style="1" bestFit="1" customWidth="1"/>
    <col min="31" max="31" width="8.7109375" style="1" bestFit="1" customWidth="1"/>
    <col min="32" max="32" width="8.28515625" style="1" bestFit="1" customWidth="1"/>
    <col min="33" max="36" width="8.140625" style="1" bestFit="1" customWidth="1"/>
    <col min="37" max="37" width="13.140625" style="1" customWidth="1"/>
    <col min="38" max="38" width="25" style="1" bestFit="1" customWidth="1"/>
    <col min="39" max="39" width="18.28515625" style="1" bestFit="1" customWidth="1"/>
    <col min="40" max="40" width="18.28515625" style="1" customWidth="1"/>
    <col min="41" max="41" width="20.42578125" style="1" customWidth="1"/>
    <col min="42" max="42" width="11.28515625" style="1" bestFit="1" customWidth="1"/>
    <col min="43" max="43" width="11.42578125" style="1" bestFit="1" customWidth="1"/>
    <col min="44" max="44" width="11.5703125" style="1" bestFit="1" customWidth="1"/>
    <col min="45" max="45" width="19.140625" style="1" bestFit="1" customWidth="1"/>
    <col min="46" max="46" width="9.85546875" style="1" bestFit="1" customWidth="1"/>
    <col min="47" max="47" width="9.140625" style="1"/>
    <col min="48" max="48" width="11.85546875" style="1" customWidth="1"/>
    <col min="49" max="49" width="9.140625" style="1"/>
    <col min="50" max="50" width="9.5703125" style="1" bestFit="1" customWidth="1"/>
    <col min="51" max="51" width="9.140625" style="1"/>
    <col min="52" max="52" width="13.28515625" style="1" bestFit="1" customWidth="1"/>
    <col min="53" max="53" width="11.5703125" style="1" customWidth="1"/>
    <col min="54" max="16384" width="9.140625" style="1"/>
  </cols>
  <sheetData>
    <row r="1" spans="1:55">
      <c r="A1" s="148" t="s">
        <v>0</v>
      </c>
      <c r="B1" s="149" t="s">
        <v>1</v>
      </c>
      <c r="C1" s="149" t="s">
        <v>2</v>
      </c>
      <c r="D1" s="150" t="s">
        <v>3</v>
      </c>
      <c r="E1" s="150"/>
      <c r="F1" s="150"/>
      <c r="G1" s="150"/>
      <c r="H1" s="150"/>
      <c r="I1" s="150"/>
      <c r="J1" s="147" t="s">
        <v>4</v>
      </c>
      <c r="K1" s="147"/>
      <c r="L1" s="147"/>
      <c r="M1" s="111" t="s">
        <v>5</v>
      </c>
      <c r="N1" s="147" t="s">
        <v>6</v>
      </c>
      <c r="O1" s="147"/>
      <c r="P1" s="145" t="s">
        <v>7</v>
      </c>
      <c r="Q1" s="145"/>
      <c r="R1" s="145"/>
      <c r="S1" s="145"/>
      <c r="T1" s="112"/>
      <c r="U1" s="146" t="s">
        <v>8</v>
      </c>
      <c r="V1" s="146"/>
      <c r="W1" s="146"/>
      <c r="X1" s="146"/>
      <c r="Y1" s="146"/>
      <c r="Z1" s="146"/>
      <c r="AA1" s="146"/>
      <c r="AB1" s="146"/>
      <c r="AC1" s="146" t="s">
        <v>9</v>
      </c>
      <c r="AD1" s="146"/>
      <c r="AE1" s="146"/>
      <c r="AF1" s="146"/>
      <c r="AG1" s="146"/>
      <c r="AH1" s="146"/>
      <c r="AI1" s="146"/>
      <c r="AJ1" s="146"/>
      <c r="AK1" s="113"/>
      <c r="AL1" s="147" t="s">
        <v>10</v>
      </c>
      <c r="AM1" s="147"/>
      <c r="AN1" s="111"/>
      <c r="AO1" s="111"/>
      <c r="AP1" s="147" t="s">
        <v>11</v>
      </c>
      <c r="AQ1" s="147"/>
      <c r="AR1" s="147"/>
      <c r="AS1" s="147"/>
      <c r="AT1" s="147"/>
    </row>
    <row r="2" spans="1:55" s="7" customFormat="1" ht="72">
      <c r="A2" s="148"/>
      <c r="B2" s="149"/>
      <c r="C2" s="149"/>
      <c r="D2" s="16" t="s">
        <v>12</v>
      </c>
      <c r="E2" s="16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16</v>
      </c>
      <c r="M2" s="16" t="s">
        <v>20</v>
      </c>
      <c r="N2" s="16" t="s">
        <v>21</v>
      </c>
      <c r="O2" s="16" t="s">
        <v>22</v>
      </c>
      <c r="P2" s="16" t="s">
        <v>23</v>
      </c>
      <c r="Q2" s="16" t="s">
        <v>24</v>
      </c>
      <c r="R2" s="16" t="s">
        <v>25</v>
      </c>
      <c r="S2" s="16" t="s">
        <v>26</v>
      </c>
      <c r="T2" s="115" t="s">
        <v>205</v>
      </c>
      <c r="U2" s="16" t="s">
        <v>27</v>
      </c>
      <c r="V2" s="16" t="s">
        <v>28</v>
      </c>
      <c r="W2" s="16" t="s">
        <v>29</v>
      </c>
      <c r="X2" s="16" t="s">
        <v>30</v>
      </c>
      <c r="Y2" s="16" t="s">
        <v>31</v>
      </c>
      <c r="Z2" s="16" t="s">
        <v>32</v>
      </c>
      <c r="AA2" s="16" t="s">
        <v>33</v>
      </c>
      <c r="AB2" s="16" t="s">
        <v>34</v>
      </c>
      <c r="AC2" s="16" t="s">
        <v>27</v>
      </c>
      <c r="AD2" s="16" t="s">
        <v>28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15" t="s">
        <v>206</v>
      </c>
      <c r="AL2" s="16" t="s">
        <v>35</v>
      </c>
      <c r="AM2" s="16" t="s">
        <v>36</v>
      </c>
      <c r="AN2" s="17" t="s">
        <v>259</v>
      </c>
      <c r="AO2" s="116" t="s">
        <v>207</v>
      </c>
      <c r="AP2" s="16" t="s">
        <v>37</v>
      </c>
      <c r="AQ2" s="16" t="s">
        <v>38</v>
      </c>
      <c r="AR2" s="16" t="s">
        <v>39</v>
      </c>
      <c r="AS2" s="16" t="s">
        <v>40</v>
      </c>
      <c r="AT2" s="17" t="s">
        <v>41</v>
      </c>
      <c r="AU2" s="115" t="s">
        <v>208</v>
      </c>
      <c r="AV2" s="115" t="s">
        <v>209</v>
      </c>
      <c r="AW2" s="116" t="s">
        <v>210</v>
      </c>
      <c r="AX2" s="117" t="s">
        <v>216</v>
      </c>
      <c r="AY2" s="117" t="s">
        <v>211</v>
      </c>
      <c r="AZ2" s="115" t="s">
        <v>212</v>
      </c>
      <c r="BA2" s="115" t="s">
        <v>213</v>
      </c>
      <c r="BB2" s="115" t="s">
        <v>214</v>
      </c>
      <c r="BC2" s="115" t="s">
        <v>215</v>
      </c>
    </row>
    <row r="3" spans="1:55">
      <c r="A3" s="124" t="s">
        <v>158</v>
      </c>
      <c r="B3" s="124" t="s">
        <v>137</v>
      </c>
      <c r="C3" s="124" t="s">
        <v>156</v>
      </c>
      <c r="D3" s="124">
        <v>4000</v>
      </c>
      <c r="E3" s="124"/>
      <c r="F3" s="124"/>
      <c r="G3" s="124">
        <v>500</v>
      </c>
      <c r="H3" s="124"/>
      <c r="I3" s="124">
        <v>5940</v>
      </c>
      <c r="J3" s="124">
        <v>13500</v>
      </c>
      <c r="K3" s="124">
        <v>2600</v>
      </c>
      <c r="L3" s="124"/>
      <c r="M3" s="124">
        <v>450</v>
      </c>
      <c r="N3" s="124">
        <v>8000</v>
      </c>
      <c r="O3" s="124">
        <v>2500</v>
      </c>
      <c r="P3" s="124">
        <v>1000</v>
      </c>
      <c r="Q3" s="124">
        <v>3000</v>
      </c>
      <c r="R3" s="124">
        <v>800</v>
      </c>
      <c r="S3" s="124">
        <v>500</v>
      </c>
      <c r="T3" s="118">
        <f t="shared" ref="T3:T19" si="0">SUM(D3:S3)</f>
        <v>42790</v>
      </c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19">
        <f t="shared" ref="AK3:AK19" si="1">SUM(U3:AB3)*0.016667</f>
        <v>0</v>
      </c>
      <c r="AL3" s="124"/>
      <c r="AM3" s="124"/>
      <c r="AN3" s="97">
        <v>3500</v>
      </c>
      <c r="AO3" s="119">
        <f t="shared" ref="AO3:AO19" si="2">SUM(AL3:AN3)</f>
        <v>3500</v>
      </c>
      <c r="AP3" s="134">
        <v>1951569</v>
      </c>
      <c r="AQ3" s="135">
        <v>350000</v>
      </c>
      <c r="AR3" s="135">
        <v>1655570</v>
      </c>
      <c r="AS3" s="135">
        <v>50000</v>
      </c>
      <c r="AT3" s="135">
        <v>500000</v>
      </c>
      <c r="AU3" s="4"/>
      <c r="AV3" s="119">
        <f t="shared" ref="AV3:AV19" si="3">SUM(AP3:AT3)+SUM(U3:AB3)</f>
        <v>4507139</v>
      </c>
      <c r="AW3" s="119">
        <f t="shared" ref="AW3:AW19" si="4">T3+AK3+AO3</f>
        <v>46290</v>
      </c>
      <c r="AX3" s="6">
        <v>4753641</v>
      </c>
      <c r="AY3" s="4">
        <v>14260</v>
      </c>
      <c r="AZ3" s="120">
        <f t="shared" ref="AZ3:AZ19" si="5">AX3*2.5%+AY3</f>
        <v>133101.02500000002</v>
      </c>
      <c r="BA3" s="121">
        <f t="shared" ref="BA3:BA19" si="6">AZ3-AW3</f>
        <v>86811.025000000023</v>
      </c>
      <c r="BB3" s="122">
        <f t="shared" ref="BB3:BB19" si="7">BA3/AV3</f>
        <v>1.9260782727135779E-2</v>
      </c>
      <c r="BC3" s="123">
        <f t="shared" ref="BC3:BC19" si="8">AW3/AZ3</f>
        <v>0.34778094308439766</v>
      </c>
    </row>
    <row r="4" spans="1:55">
      <c r="A4" s="124" t="s">
        <v>157</v>
      </c>
      <c r="B4" s="124" t="s">
        <v>137</v>
      </c>
      <c r="C4" s="124" t="s">
        <v>156</v>
      </c>
      <c r="D4" s="124">
        <v>7500</v>
      </c>
      <c r="E4" s="124"/>
      <c r="F4" s="124"/>
      <c r="G4" s="124">
        <v>6000</v>
      </c>
      <c r="H4" s="124"/>
      <c r="I4" s="124">
        <v>82550</v>
      </c>
      <c r="J4" s="124">
        <v>89000</v>
      </c>
      <c r="K4" s="124">
        <v>15600</v>
      </c>
      <c r="L4" s="124">
        <v>16000</v>
      </c>
      <c r="M4" s="124">
        <v>4200</v>
      </c>
      <c r="N4" s="124">
        <v>6000</v>
      </c>
      <c r="O4" s="124">
        <v>4500</v>
      </c>
      <c r="P4" s="124">
        <v>1500</v>
      </c>
      <c r="Q4" s="124">
        <v>2500</v>
      </c>
      <c r="R4" s="124">
        <v>1040</v>
      </c>
      <c r="S4" s="124">
        <v>1250</v>
      </c>
      <c r="T4" s="118">
        <f t="shared" si="0"/>
        <v>237640</v>
      </c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19">
        <f t="shared" si="1"/>
        <v>0</v>
      </c>
      <c r="AL4" s="124"/>
      <c r="AM4" s="124"/>
      <c r="AN4" s="97">
        <v>15000</v>
      </c>
      <c r="AO4" s="119">
        <f t="shared" si="2"/>
        <v>15000</v>
      </c>
      <c r="AP4" s="134">
        <v>7261686</v>
      </c>
      <c r="AQ4" s="135"/>
      <c r="AR4" s="135">
        <v>2856790</v>
      </c>
      <c r="AS4" s="135">
        <v>100000</v>
      </c>
      <c r="AT4" s="135">
        <v>0</v>
      </c>
      <c r="AU4" s="4">
        <v>4500000</v>
      </c>
      <c r="AV4" s="119">
        <f t="shared" si="3"/>
        <v>10218476</v>
      </c>
      <c r="AW4" s="119">
        <f t="shared" si="4"/>
        <v>252640</v>
      </c>
      <c r="AX4" s="6">
        <v>19120533</v>
      </c>
      <c r="AY4" s="4">
        <v>95602</v>
      </c>
      <c r="AZ4" s="120">
        <f t="shared" si="5"/>
        <v>573615.32499999995</v>
      </c>
      <c r="BA4" s="121">
        <f t="shared" si="6"/>
        <v>320975.32499999995</v>
      </c>
      <c r="BB4" s="122">
        <f t="shared" si="7"/>
        <v>3.1411271602536421E-2</v>
      </c>
      <c r="BC4" s="123">
        <f t="shared" si="8"/>
        <v>0.44043453685621115</v>
      </c>
    </row>
    <row r="5" spans="1:55">
      <c r="A5" s="124" t="s">
        <v>155</v>
      </c>
      <c r="B5" s="124" t="s">
        <v>137</v>
      </c>
      <c r="C5" s="124" t="s">
        <v>152</v>
      </c>
      <c r="D5" s="124"/>
      <c r="E5" s="124"/>
      <c r="F5" s="124"/>
      <c r="G5" s="124"/>
      <c r="H5" s="124"/>
      <c r="I5" s="124">
        <v>0</v>
      </c>
      <c r="J5" s="124">
        <v>23000</v>
      </c>
      <c r="K5" s="124">
        <v>15860</v>
      </c>
      <c r="L5" s="124">
        <v>3500</v>
      </c>
      <c r="M5" s="124"/>
      <c r="N5" s="124">
        <v>5000</v>
      </c>
      <c r="O5" s="124">
        <v>720</v>
      </c>
      <c r="P5" s="124">
        <v>1000</v>
      </c>
      <c r="Q5" s="124">
        <v>1264</v>
      </c>
      <c r="R5" s="124"/>
      <c r="S5" s="124"/>
      <c r="T5" s="118">
        <f t="shared" si="0"/>
        <v>50344</v>
      </c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19">
        <f t="shared" si="1"/>
        <v>0</v>
      </c>
      <c r="AL5" s="124"/>
      <c r="AM5" s="124">
        <v>640</v>
      </c>
      <c r="AN5" s="97"/>
      <c r="AO5" s="119">
        <f t="shared" si="2"/>
        <v>640</v>
      </c>
      <c r="AP5" s="134">
        <v>2446318</v>
      </c>
      <c r="AQ5" s="135">
        <v>700000</v>
      </c>
      <c r="AR5" s="135">
        <v>1724820</v>
      </c>
      <c r="AS5" s="135">
        <v>50000</v>
      </c>
      <c r="AT5" s="135"/>
      <c r="AU5" s="4">
        <v>650000</v>
      </c>
      <c r="AV5" s="119">
        <f t="shared" si="3"/>
        <v>4921138</v>
      </c>
      <c r="AW5" s="119">
        <f t="shared" si="4"/>
        <v>50984</v>
      </c>
      <c r="AX5" s="6">
        <v>5946305.9524999997</v>
      </c>
      <c r="AY5" s="4">
        <v>28237.15</v>
      </c>
      <c r="AZ5" s="120">
        <f t="shared" si="5"/>
        <v>176894.7988125</v>
      </c>
      <c r="BA5" s="121">
        <f t="shared" si="6"/>
        <v>125910.7988125</v>
      </c>
      <c r="BB5" s="122">
        <f t="shared" si="7"/>
        <v>2.5585707779887498E-2</v>
      </c>
      <c r="BC5" s="123">
        <f t="shared" si="8"/>
        <v>0.28821650123269366</v>
      </c>
    </row>
    <row r="6" spans="1:55">
      <c r="A6" s="124" t="s">
        <v>154</v>
      </c>
      <c r="B6" s="124" t="s">
        <v>137</v>
      </c>
      <c r="C6" s="124" t="s">
        <v>152</v>
      </c>
      <c r="D6" s="124">
        <v>10000</v>
      </c>
      <c r="E6" s="124">
        <v>7500</v>
      </c>
      <c r="F6" s="124">
        <v>3000</v>
      </c>
      <c r="G6" s="124">
        <v>5000</v>
      </c>
      <c r="H6" s="124"/>
      <c r="I6" s="124">
        <v>0</v>
      </c>
      <c r="J6" s="124">
        <v>40175</v>
      </c>
      <c r="K6" s="124">
        <v>30810</v>
      </c>
      <c r="L6" s="124"/>
      <c r="M6" s="124"/>
      <c r="N6" s="124">
        <v>10000</v>
      </c>
      <c r="O6" s="124">
        <v>1780</v>
      </c>
      <c r="P6" s="124">
        <v>1000</v>
      </c>
      <c r="Q6" s="124">
        <v>2246</v>
      </c>
      <c r="R6" s="124"/>
      <c r="S6" s="124"/>
      <c r="T6" s="118">
        <f t="shared" si="0"/>
        <v>111511</v>
      </c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19">
        <f t="shared" si="1"/>
        <v>0</v>
      </c>
      <c r="AL6" s="124"/>
      <c r="AM6" s="124">
        <v>1860</v>
      </c>
      <c r="AN6" s="97"/>
      <c r="AO6" s="119">
        <f t="shared" si="2"/>
        <v>1860</v>
      </c>
      <c r="AP6" s="134">
        <v>6677691</v>
      </c>
      <c r="AQ6" s="135">
        <v>1500000</v>
      </c>
      <c r="AR6" s="135">
        <v>3265304</v>
      </c>
      <c r="AS6" s="135">
        <v>50000</v>
      </c>
      <c r="AT6" s="135"/>
      <c r="AU6" s="4">
        <v>2000000</v>
      </c>
      <c r="AV6" s="119">
        <f t="shared" si="3"/>
        <v>11492995</v>
      </c>
      <c r="AW6" s="119">
        <f t="shared" si="4"/>
        <v>113371</v>
      </c>
      <c r="AX6" s="6">
        <v>13171016.668200003</v>
      </c>
      <c r="AY6" s="4">
        <v>64550.400000000001</v>
      </c>
      <c r="AZ6" s="120">
        <f t="shared" si="5"/>
        <v>393825.81670500012</v>
      </c>
      <c r="BA6" s="121">
        <f t="shared" si="6"/>
        <v>280454.81670500012</v>
      </c>
      <c r="BB6" s="122">
        <f t="shared" si="7"/>
        <v>2.4402239512416053E-2</v>
      </c>
      <c r="BC6" s="123">
        <f t="shared" si="8"/>
        <v>0.28787091955660665</v>
      </c>
    </row>
    <row r="7" spans="1:55">
      <c r="A7" s="124" t="s">
        <v>153</v>
      </c>
      <c r="B7" s="124" t="s">
        <v>137</v>
      </c>
      <c r="C7" s="124" t="s">
        <v>152</v>
      </c>
      <c r="D7" s="124">
        <v>7500</v>
      </c>
      <c r="E7" s="124"/>
      <c r="F7" s="124"/>
      <c r="G7" s="124">
        <v>2500</v>
      </c>
      <c r="H7" s="124"/>
      <c r="I7" s="124">
        <v>0</v>
      </c>
      <c r="J7" s="124">
        <v>33400</v>
      </c>
      <c r="K7" s="124">
        <v>28860</v>
      </c>
      <c r="L7" s="124">
        <v>10890</v>
      </c>
      <c r="M7" s="124"/>
      <c r="N7" s="124">
        <v>5000</v>
      </c>
      <c r="O7" s="124">
        <v>1340</v>
      </c>
      <c r="P7" s="124">
        <v>1000</v>
      </c>
      <c r="Q7" s="124">
        <v>1864</v>
      </c>
      <c r="R7" s="124"/>
      <c r="S7" s="124">
        <v>1800</v>
      </c>
      <c r="T7" s="118">
        <f t="shared" si="0"/>
        <v>94154</v>
      </c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19">
        <f t="shared" si="1"/>
        <v>0</v>
      </c>
      <c r="AL7" s="124"/>
      <c r="AM7" s="124">
        <v>1430</v>
      </c>
      <c r="AN7" s="97"/>
      <c r="AO7" s="119">
        <f t="shared" si="2"/>
        <v>1430</v>
      </c>
      <c r="AP7" s="134">
        <v>2473865</v>
      </c>
      <c r="AQ7" s="135">
        <v>1200000</v>
      </c>
      <c r="AR7" s="135">
        <v>2391420</v>
      </c>
      <c r="AS7" s="135">
        <v>50000</v>
      </c>
      <c r="AT7" s="135">
        <v>200000</v>
      </c>
      <c r="AU7" s="4">
        <v>2200000</v>
      </c>
      <c r="AV7" s="119">
        <f t="shared" si="3"/>
        <v>6315285</v>
      </c>
      <c r="AW7" s="119">
        <f t="shared" si="4"/>
        <v>95584</v>
      </c>
      <c r="AX7" s="6">
        <v>10325564.969799997</v>
      </c>
      <c r="AY7" s="4">
        <v>41931.379999999997</v>
      </c>
      <c r="AZ7" s="120">
        <f t="shared" si="5"/>
        <v>300070.50424499996</v>
      </c>
      <c r="BA7" s="121">
        <f t="shared" si="6"/>
        <v>204486.50424499996</v>
      </c>
      <c r="BB7" s="122">
        <f t="shared" si="7"/>
        <v>3.2379616160632493E-2</v>
      </c>
      <c r="BC7" s="123">
        <f t="shared" si="8"/>
        <v>0.31853847228502702</v>
      </c>
    </row>
    <row r="8" spans="1:55">
      <c r="A8" s="124" t="s">
        <v>151</v>
      </c>
      <c r="B8" s="124" t="s">
        <v>137</v>
      </c>
      <c r="C8" s="124" t="s">
        <v>149</v>
      </c>
      <c r="D8" s="124">
        <v>11000</v>
      </c>
      <c r="E8" s="124">
        <v>0</v>
      </c>
      <c r="F8" s="124">
        <v>1000</v>
      </c>
      <c r="G8" s="124">
        <v>250</v>
      </c>
      <c r="H8" s="124"/>
      <c r="I8" s="124">
        <v>1000</v>
      </c>
      <c r="J8" s="124">
        <v>42000</v>
      </c>
      <c r="K8" s="124">
        <v>12740</v>
      </c>
      <c r="L8" s="124"/>
      <c r="M8" s="124"/>
      <c r="N8" s="124">
        <v>8220</v>
      </c>
      <c r="O8" s="124">
        <v>4000</v>
      </c>
      <c r="P8" s="124">
        <v>600</v>
      </c>
      <c r="Q8" s="124">
        <v>2800</v>
      </c>
      <c r="R8" s="124">
        <v>300</v>
      </c>
      <c r="S8" s="124">
        <v>400</v>
      </c>
      <c r="T8" s="118">
        <f t="shared" si="0"/>
        <v>84310</v>
      </c>
      <c r="U8" s="2"/>
      <c r="V8" s="2"/>
      <c r="W8" s="2"/>
      <c r="X8" s="124"/>
      <c r="Y8" s="124"/>
      <c r="Z8" s="124"/>
      <c r="AA8" s="124"/>
      <c r="AB8" s="124"/>
      <c r="AC8" s="2"/>
      <c r="AD8" s="2"/>
      <c r="AE8" s="2"/>
      <c r="AF8" s="2"/>
      <c r="AG8" s="124"/>
      <c r="AH8" s="124"/>
      <c r="AI8" s="124"/>
      <c r="AJ8" s="124"/>
      <c r="AK8" s="119">
        <f t="shared" si="1"/>
        <v>0</v>
      </c>
      <c r="AL8" s="2"/>
      <c r="AM8" s="2"/>
      <c r="AN8" s="137"/>
      <c r="AO8" s="119">
        <f t="shared" si="2"/>
        <v>0</v>
      </c>
      <c r="AP8" s="134">
        <v>2713704</v>
      </c>
      <c r="AQ8" s="135">
        <v>1234770</v>
      </c>
      <c r="AR8" s="135">
        <v>1650786</v>
      </c>
      <c r="AS8" s="135">
        <v>100000</v>
      </c>
      <c r="AT8" s="135">
        <v>500000</v>
      </c>
      <c r="AU8" s="4">
        <v>0</v>
      </c>
      <c r="AV8" s="119">
        <f t="shared" si="3"/>
        <v>6199260</v>
      </c>
      <c r="AW8" s="119">
        <f t="shared" si="4"/>
        <v>84310</v>
      </c>
      <c r="AX8" s="6">
        <v>7780831</v>
      </c>
      <c r="AY8" s="4">
        <v>0</v>
      </c>
      <c r="AZ8" s="120">
        <f t="shared" si="5"/>
        <v>194520.77500000002</v>
      </c>
      <c r="BA8" s="121">
        <f t="shared" si="6"/>
        <v>110210.77500000002</v>
      </c>
      <c r="BB8" s="122">
        <f t="shared" si="7"/>
        <v>1.7778053348302864E-2</v>
      </c>
      <c r="BC8" s="123">
        <f t="shared" si="8"/>
        <v>0.43342414197146806</v>
      </c>
    </row>
    <row r="9" spans="1:55">
      <c r="A9" s="124" t="s">
        <v>150</v>
      </c>
      <c r="B9" s="124" t="s">
        <v>137</v>
      </c>
      <c r="C9" s="124" t="s">
        <v>149</v>
      </c>
      <c r="D9" s="124">
        <v>8000</v>
      </c>
      <c r="E9" s="124">
        <v>0</v>
      </c>
      <c r="F9" s="124">
        <v>2000</v>
      </c>
      <c r="G9" s="124">
        <v>1000</v>
      </c>
      <c r="H9" s="124"/>
      <c r="I9" s="124">
        <v>2000</v>
      </c>
      <c r="J9" s="124">
        <v>42000</v>
      </c>
      <c r="K9" s="124">
        <v>12480</v>
      </c>
      <c r="L9" s="124"/>
      <c r="M9" s="124"/>
      <c r="N9" s="124">
        <v>7000</v>
      </c>
      <c r="O9" s="124">
        <v>3500</v>
      </c>
      <c r="P9" s="124">
        <v>1000</v>
      </c>
      <c r="Q9" s="124">
        <v>2500</v>
      </c>
      <c r="R9" s="124">
        <v>300</v>
      </c>
      <c r="S9" s="124">
        <v>2600</v>
      </c>
      <c r="T9" s="118">
        <f t="shared" si="0"/>
        <v>84380</v>
      </c>
      <c r="U9" s="2">
        <v>110000</v>
      </c>
      <c r="V9" s="2">
        <v>110000</v>
      </c>
      <c r="W9" s="2">
        <v>110000</v>
      </c>
      <c r="X9" s="124"/>
      <c r="Y9" s="124"/>
      <c r="Z9" s="124"/>
      <c r="AA9" s="124"/>
      <c r="AB9" s="124"/>
      <c r="AC9" s="136">
        <v>42136</v>
      </c>
      <c r="AD9" s="136">
        <v>42136</v>
      </c>
      <c r="AE9" s="136">
        <v>42136</v>
      </c>
      <c r="AF9" s="136"/>
      <c r="AG9" s="124"/>
      <c r="AH9" s="124"/>
      <c r="AI9" s="124"/>
      <c r="AJ9" s="124"/>
      <c r="AK9" s="119">
        <f t="shared" si="1"/>
        <v>5500.1100000000006</v>
      </c>
      <c r="AL9" s="2">
        <v>6700</v>
      </c>
      <c r="AM9" s="2">
        <v>2500</v>
      </c>
      <c r="AN9" s="137">
        <v>2856</v>
      </c>
      <c r="AO9" s="119">
        <f t="shared" si="2"/>
        <v>12056</v>
      </c>
      <c r="AP9" s="134">
        <v>2857224</v>
      </c>
      <c r="AQ9" s="135">
        <v>402000</v>
      </c>
      <c r="AR9" s="135">
        <v>1319943</v>
      </c>
      <c r="AS9" s="135">
        <v>100000</v>
      </c>
      <c r="AT9" s="135">
        <v>50000</v>
      </c>
      <c r="AU9" s="4">
        <v>0</v>
      </c>
      <c r="AV9" s="119">
        <f t="shared" si="3"/>
        <v>5059167</v>
      </c>
      <c r="AW9" s="119">
        <f t="shared" si="4"/>
        <v>101936.11</v>
      </c>
      <c r="AX9" s="6">
        <v>7547746</v>
      </c>
      <c r="AY9" s="4">
        <v>37738</v>
      </c>
      <c r="AZ9" s="120">
        <f t="shared" si="5"/>
        <v>226431.65000000002</v>
      </c>
      <c r="BA9" s="121">
        <f t="shared" si="6"/>
        <v>124495.54000000002</v>
      </c>
      <c r="BB9" s="122">
        <f t="shared" si="7"/>
        <v>2.4607912725553439E-2</v>
      </c>
      <c r="BC9" s="123">
        <f t="shared" si="8"/>
        <v>0.45018490127153155</v>
      </c>
    </row>
    <row r="10" spans="1:55">
      <c r="A10" s="124" t="s">
        <v>148</v>
      </c>
      <c r="B10" s="124" t="s">
        <v>137</v>
      </c>
      <c r="C10" s="124" t="s">
        <v>144</v>
      </c>
      <c r="D10" s="124">
        <v>10000</v>
      </c>
      <c r="E10" s="124">
        <v>7000</v>
      </c>
      <c r="F10" s="124">
        <v>0</v>
      </c>
      <c r="G10" s="124">
        <v>3000</v>
      </c>
      <c r="H10" s="124"/>
      <c r="I10" s="124">
        <v>1000</v>
      </c>
      <c r="J10" s="124">
        <v>40000</v>
      </c>
      <c r="K10" s="124">
        <v>21340</v>
      </c>
      <c r="L10" s="124">
        <v>0</v>
      </c>
      <c r="M10" s="124">
        <v>0</v>
      </c>
      <c r="N10" s="124">
        <v>15000</v>
      </c>
      <c r="O10" s="124">
        <v>805</v>
      </c>
      <c r="P10" s="124">
        <v>1200</v>
      </c>
      <c r="Q10" s="124">
        <v>0</v>
      </c>
      <c r="R10" s="124">
        <v>500</v>
      </c>
      <c r="S10" s="124">
        <v>2300</v>
      </c>
      <c r="T10" s="118">
        <f t="shared" si="0"/>
        <v>102145</v>
      </c>
      <c r="U10" s="124">
        <v>105000</v>
      </c>
      <c r="V10" s="124">
        <v>95000</v>
      </c>
      <c r="W10" s="124"/>
      <c r="X10" s="124"/>
      <c r="Y10" s="124"/>
      <c r="Z10" s="124"/>
      <c r="AA10" s="124"/>
      <c r="AB10" s="124"/>
      <c r="AC10" s="133">
        <v>42835</v>
      </c>
      <c r="AD10" s="133">
        <v>43109</v>
      </c>
      <c r="AE10" s="133"/>
      <c r="AF10" s="133"/>
      <c r="AG10" s="124"/>
      <c r="AH10" s="124"/>
      <c r="AI10" s="124"/>
      <c r="AJ10" s="124"/>
      <c r="AK10" s="119">
        <f t="shared" si="1"/>
        <v>3333.4</v>
      </c>
      <c r="AL10" s="124">
        <v>8640</v>
      </c>
      <c r="AM10" s="124">
        <v>2000</v>
      </c>
      <c r="AN10" s="97">
        <v>3000</v>
      </c>
      <c r="AO10" s="119">
        <f t="shared" si="2"/>
        <v>13640</v>
      </c>
      <c r="AP10" s="134">
        <v>4323002.216</v>
      </c>
      <c r="AQ10" s="135">
        <v>500000</v>
      </c>
      <c r="AR10" s="135">
        <v>2676651</v>
      </c>
      <c r="AS10" s="135">
        <v>75000</v>
      </c>
      <c r="AT10" s="135">
        <v>0</v>
      </c>
      <c r="AU10" s="4">
        <v>0</v>
      </c>
      <c r="AV10" s="119">
        <f t="shared" si="3"/>
        <v>7774653.216</v>
      </c>
      <c r="AW10" s="119">
        <f t="shared" si="4"/>
        <v>119118.39999999999</v>
      </c>
      <c r="AX10" s="6">
        <v>9095940</v>
      </c>
      <c r="AY10" s="4">
        <v>49974.76</v>
      </c>
      <c r="AZ10" s="120">
        <f t="shared" si="5"/>
        <v>277373.26</v>
      </c>
      <c r="BA10" s="121">
        <f t="shared" si="6"/>
        <v>158254.86000000002</v>
      </c>
      <c r="BB10" s="122">
        <f t="shared" si="7"/>
        <v>2.0355230722614911E-2</v>
      </c>
      <c r="BC10" s="123">
        <f t="shared" si="8"/>
        <v>0.42945163495572714</v>
      </c>
    </row>
    <row r="11" spans="1:55">
      <c r="A11" s="124" t="s">
        <v>147</v>
      </c>
      <c r="B11" s="124" t="s">
        <v>137</v>
      </c>
      <c r="C11" s="124" t="s">
        <v>144</v>
      </c>
      <c r="D11" s="124">
        <v>13000</v>
      </c>
      <c r="E11" s="124">
        <v>8000</v>
      </c>
      <c r="F11" s="124">
        <v>0</v>
      </c>
      <c r="G11" s="124">
        <v>1000</v>
      </c>
      <c r="H11" s="124"/>
      <c r="I11" s="124">
        <v>1000</v>
      </c>
      <c r="J11" s="124">
        <v>26000</v>
      </c>
      <c r="K11" s="124">
        <v>30300</v>
      </c>
      <c r="L11" s="124">
        <v>9277</v>
      </c>
      <c r="M11" s="124">
        <v>0</v>
      </c>
      <c r="N11" s="124">
        <v>11500</v>
      </c>
      <c r="O11" s="124">
        <v>1580</v>
      </c>
      <c r="P11" s="124">
        <v>1000</v>
      </c>
      <c r="Q11" s="124">
        <v>1824</v>
      </c>
      <c r="R11" s="124">
        <v>500</v>
      </c>
      <c r="S11" s="124">
        <v>0</v>
      </c>
      <c r="T11" s="118">
        <f t="shared" si="0"/>
        <v>104981</v>
      </c>
      <c r="U11" s="124"/>
      <c r="V11" s="124"/>
      <c r="W11" s="124"/>
      <c r="X11" s="124"/>
      <c r="Y11" s="124"/>
      <c r="Z11" s="124"/>
      <c r="AA11" s="124"/>
      <c r="AB11" s="124"/>
      <c r="AC11" s="133"/>
      <c r="AD11" s="133"/>
      <c r="AE11" s="133"/>
      <c r="AF11" s="133"/>
      <c r="AG11" s="124"/>
      <c r="AH11" s="124"/>
      <c r="AI11" s="124"/>
      <c r="AJ11" s="124"/>
      <c r="AK11" s="119">
        <f t="shared" si="1"/>
        <v>0</v>
      </c>
      <c r="AL11" s="124"/>
      <c r="AM11" s="124">
        <v>2000</v>
      </c>
      <c r="AN11" s="97">
        <v>7660</v>
      </c>
      <c r="AO11" s="119">
        <f t="shared" si="2"/>
        <v>9660</v>
      </c>
      <c r="AP11" s="134">
        <v>3041694.43</v>
      </c>
      <c r="AQ11" s="135">
        <v>200000</v>
      </c>
      <c r="AR11" s="135">
        <v>1420820</v>
      </c>
      <c r="AS11" s="135">
        <v>75000</v>
      </c>
      <c r="AT11" s="135">
        <v>200000</v>
      </c>
      <c r="AU11" s="4">
        <v>0</v>
      </c>
      <c r="AV11" s="119">
        <f t="shared" si="3"/>
        <v>4937514.43</v>
      </c>
      <c r="AW11" s="119">
        <f t="shared" si="4"/>
        <v>114641</v>
      </c>
      <c r="AX11" s="6">
        <v>7700935</v>
      </c>
      <c r="AY11" s="4">
        <v>40110.879999999997</v>
      </c>
      <c r="AZ11" s="120">
        <f t="shared" si="5"/>
        <v>232634.255</v>
      </c>
      <c r="BA11" s="121">
        <f t="shared" si="6"/>
        <v>117993.255</v>
      </c>
      <c r="BB11" s="122">
        <f t="shared" si="7"/>
        <v>2.3897298260655415E-2</v>
      </c>
      <c r="BC11" s="123">
        <f t="shared" si="8"/>
        <v>0.49279500991803638</v>
      </c>
    </row>
    <row r="12" spans="1:55">
      <c r="A12" s="124" t="s">
        <v>146</v>
      </c>
      <c r="B12" s="124" t="s">
        <v>137</v>
      </c>
      <c r="C12" s="124" t="s">
        <v>144</v>
      </c>
      <c r="D12" s="124">
        <v>11000</v>
      </c>
      <c r="E12" s="124">
        <v>5000</v>
      </c>
      <c r="F12" s="124">
        <v>0</v>
      </c>
      <c r="G12" s="124">
        <v>700</v>
      </c>
      <c r="H12" s="124"/>
      <c r="I12" s="124">
        <v>1500</v>
      </c>
      <c r="J12" s="124">
        <v>29000</v>
      </c>
      <c r="K12" s="124">
        <v>16800</v>
      </c>
      <c r="L12" s="124">
        <v>7250</v>
      </c>
      <c r="M12" s="124">
        <v>1200</v>
      </c>
      <c r="N12" s="124">
        <v>8500</v>
      </c>
      <c r="O12" s="124">
        <v>500</v>
      </c>
      <c r="P12" s="124">
        <v>1000</v>
      </c>
      <c r="Q12" s="124">
        <v>1542</v>
      </c>
      <c r="R12" s="124">
        <v>500</v>
      </c>
      <c r="S12" s="124">
        <v>500</v>
      </c>
      <c r="T12" s="118">
        <f t="shared" si="0"/>
        <v>84992</v>
      </c>
      <c r="U12" s="124">
        <v>110000</v>
      </c>
      <c r="V12" s="124">
        <v>130000</v>
      </c>
      <c r="W12" s="124"/>
      <c r="X12" s="124"/>
      <c r="Y12" s="124"/>
      <c r="Z12" s="124"/>
      <c r="AA12" s="124"/>
      <c r="AB12" s="124"/>
      <c r="AC12" s="133">
        <v>43198</v>
      </c>
      <c r="AD12" s="133">
        <v>43471</v>
      </c>
      <c r="AE12" s="133"/>
      <c r="AF12" s="133"/>
      <c r="AG12" s="124"/>
      <c r="AH12" s="124"/>
      <c r="AI12" s="124"/>
      <c r="AJ12" s="124"/>
      <c r="AK12" s="119">
        <f t="shared" si="1"/>
        <v>4000.0800000000004</v>
      </c>
      <c r="AL12" s="124">
        <v>11480</v>
      </c>
      <c r="AM12" s="124">
        <v>2000</v>
      </c>
      <c r="AN12" s="97">
        <v>0</v>
      </c>
      <c r="AO12" s="119">
        <f t="shared" si="2"/>
        <v>13480</v>
      </c>
      <c r="AP12" s="134">
        <v>3955694.9939999999</v>
      </c>
      <c r="AQ12" s="135">
        <v>1200000</v>
      </c>
      <c r="AR12" s="135">
        <v>2876473</v>
      </c>
      <c r="AS12" s="135">
        <v>75000</v>
      </c>
      <c r="AT12" s="135">
        <v>50000</v>
      </c>
      <c r="AU12" s="4">
        <v>0</v>
      </c>
      <c r="AV12" s="119">
        <f t="shared" si="3"/>
        <v>8397167.993999999</v>
      </c>
      <c r="AW12" s="119">
        <f t="shared" si="4"/>
        <v>102472.08</v>
      </c>
      <c r="AX12" s="6">
        <v>7325425</v>
      </c>
      <c r="AY12" s="4">
        <v>0</v>
      </c>
      <c r="AZ12" s="120">
        <f t="shared" si="5"/>
        <v>183135.625</v>
      </c>
      <c r="BA12" s="121">
        <f t="shared" si="6"/>
        <v>80663.544999999998</v>
      </c>
      <c r="BB12" s="122">
        <f t="shared" si="7"/>
        <v>9.6060415913598804E-3</v>
      </c>
      <c r="BC12" s="123">
        <f t="shared" si="8"/>
        <v>0.55954203339737973</v>
      </c>
    </row>
    <row r="13" spans="1:55">
      <c r="A13" s="124" t="s">
        <v>145</v>
      </c>
      <c r="B13" s="124" t="s">
        <v>137</v>
      </c>
      <c r="C13" s="124" t="s">
        <v>144</v>
      </c>
      <c r="D13" s="124">
        <v>8500</v>
      </c>
      <c r="E13" s="124">
        <v>5000</v>
      </c>
      <c r="F13" s="124">
        <v>3000</v>
      </c>
      <c r="G13" s="124">
        <v>800</v>
      </c>
      <c r="H13" s="124"/>
      <c r="I13" s="124">
        <v>1500</v>
      </c>
      <c r="J13" s="124">
        <v>12000</v>
      </c>
      <c r="K13" s="124">
        <v>21650</v>
      </c>
      <c r="L13" s="124">
        <v>18230</v>
      </c>
      <c r="M13" s="124">
        <v>1000</v>
      </c>
      <c r="N13" s="124">
        <v>6500</v>
      </c>
      <c r="O13" s="124">
        <v>800</v>
      </c>
      <c r="P13" s="124">
        <v>1000</v>
      </c>
      <c r="Q13" s="124">
        <v>1670</v>
      </c>
      <c r="R13" s="124">
        <v>500</v>
      </c>
      <c r="S13" s="124">
        <v>500</v>
      </c>
      <c r="T13" s="118">
        <f t="shared" si="0"/>
        <v>82650</v>
      </c>
      <c r="U13" s="124"/>
      <c r="V13" s="124"/>
      <c r="W13" s="124"/>
      <c r="X13" s="124"/>
      <c r="Y13" s="124"/>
      <c r="Z13" s="124"/>
      <c r="AA13" s="124"/>
      <c r="AB13" s="124"/>
      <c r="AC13" s="133"/>
      <c r="AD13" s="133"/>
      <c r="AE13" s="133"/>
      <c r="AF13" s="133"/>
      <c r="AG13" s="124"/>
      <c r="AH13" s="124"/>
      <c r="AI13" s="124"/>
      <c r="AJ13" s="124"/>
      <c r="AK13" s="119">
        <f t="shared" si="1"/>
        <v>0</v>
      </c>
      <c r="AL13" s="124"/>
      <c r="AM13" s="124">
        <v>2000</v>
      </c>
      <c r="AN13" s="97">
        <v>10670</v>
      </c>
      <c r="AO13" s="119">
        <f t="shared" si="2"/>
        <v>12670</v>
      </c>
      <c r="AP13" s="134">
        <v>3360156.3080000002</v>
      </c>
      <c r="AQ13" s="135">
        <v>1000000</v>
      </c>
      <c r="AR13" s="135">
        <v>2618746</v>
      </c>
      <c r="AS13" s="135">
        <v>50000</v>
      </c>
      <c r="AT13" s="135">
        <v>350000</v>
      </c>
      <c r="AU13" s="4">
        <v>0</v>
      </c>
      <c r="AV13" s="119">
        <f t="shared" si="3"/>
        <v>7378902.3080000002</v>
      </c>
      <c r="AW13" s="119">
        <f t="shared" si="4"/>
        <v>95320</v>
      </c>
      <c r="AX13" s="6">
        <v>7700935</v>
      </c>
      <c r="AY13" s="4">
        <v>22735.77</v>
      </c>
      <c r="AZ13" s="120">
        <f t="shared" si="5"/>
        <v>215259.14499999999</v>
      </c>
      <c r="BA13" s="121">
        <f t="shared" si="6"/>
        <v>119939.14499999999</v>
      </c>
      <c r="BB13" s="122">
        <f t="shared" si="7"/>
        <v>1.6254334316089983E-2</v>
      </c>
      <c r="BC13" s="123">
        <f t="shared" si="8"/>
        <v>0.44281510084043124</v>
      </c>
    </row>
    <row r="14" spans="1:55">
      <c r="A14" s="124" t="s">
        <v>143</v>
      </c>
      <c r="B14" s="124" t="s">
        <v>137</v>
      </c>
      <c r="C14" s="124" t="s">
        <v>137</v>
      </c>
      <c r="D14" s="124">
        <v>10000</v>
      </c>
      <c r="E14" s="124">
        <v>9000</v>
      </c>
      <c r="F14" s="124"/>
      <c r="G14" s="124">
        <v>1500</v>
      </c>
      <c r="H14" s="124"/>
      <c r="I14" s="124">
        <v>0</v>
      </c>
      <c r="J14" s="124">
        <v>49500</v>
      </c>
      <c r="K14" s="124">
        <v>12220</v>
      </c>
      <c r="L14" s="124"/>
      <c r="M14" s="124"/>
      <c r="N14" s="124">
        <v>10000</v>
      </c>
      <c r="O14" s="124">
        <v>1640</v>
      </c>
      <c r="P14" s="124">
        <v>800</v>
      </c>
      <c r="Q14" s="124">
        <v>1976</v>
      </c>
      <c r="R14" s="124">
        <v>3220</v>
      </c>
      <c r="S14" s="124">
        <v>3100</v>
      </c>
      <c r="T14" s="118">
        <f t="shared" si="0"/>
        <v>102956</v>
      </c>
      <c r="U14" s="124">
        <v>100000</v>
      </c>
      <c r="V14" s="124">
        <v>100000</v>
      </c>
      <c r="W14" s="124">
        <v>95000</v>
      </c>
      <c r="X14" s="124">
        <v>70500</v>
      </c>
      <c r="Y14" s="124"/>
      <c r="Z14" s="124"/>
      <c r="AA14" s="124"/>
      <c r="AB14" s="124"/>
      <c r="AC14" s="133">
        <v>43739</v>
      </c>
      <c r="AD14" s="133">
        <v>43739</v>
      </c>
      <c r="AE14" s="133">
        <v>43973</v>
      </c>
      <c r="AF14" s="133">
        <v>44078</v>
      </c>
      <c r="AG14" s="124"/>
      <c r="AH14" s="124"/>
      <c r="AI14" s="124"/>
      <c r="AJ14" s="124"/>
      <c r="AK14" s="119">
        <f t="shared" si="1"/>
        <v>6091.7885000000006</v>
      </c>
      <c r="AL14" s="124">
        <v>32260</v>
      </c>
      <c r="AM14" s="124">
        <v>2050</v>
      </c>
      <c r="AN14" s="97">
        <v>2450</v>
      </c>
      <c r="AO14" s="119">
        <f t="shared" si="2"/>
        <v>36760</v>
      </c>
      <c r="AP14" s="134">
        <v>4101709</v>
      </c>
      <c r="AQ14" s="135">
        <v>1492300</v>
      </c>
      <c r="AR14" s="135">
        <v>2599477</v>
      </c>
      <c r="AS14" s="135">
        <v>150000</v>
      </c>
      <c r="AT14" s="135">
        <v>0</v>
      </c>
      <c r="AU14" s="4">
        <v>-52448</v>
      </c>
      <c r="AV14" s="119">
        <f t="shared" si="3"/>
        <v>8708986</v>
      </c>
      <c r="AW14" s="119">
        <f t="shared" si="4"/>
        <v>145807.7885</v>
      </c>
      <c r="AX14" s="6">
        <v>17177866.791999999</v>
      </c>
      <c r="AY14" s="4">
        <v>94478.267355999997</v>
      </c>
      <c r="AZ14" s="120">
        <f t="shared" si="5"/>
        <v>523924.93715600006</v>
      </c>
      <c r="BA14" s="121">
        <f t="shared" si="6"/>
        <v>378117.14865600003</v>
      </c>
      <c r="BB14" s="122">
        <f t="shared" si="7"/>
        <v>4.3416897059657698E-2</v>
      </c>
      <c r="BC14" s="123">
        <f t="shared" si="8"/>
        <v>0.27829900460833634</v>
      </c>
    </row>
    <row r="15" spans="1:55">
      <c r="A15" s="124" t="s">
        <v>142</v>
      </c>
      <c r="B15" s="124" t="s">
        <v>137</v>
      </c>
      <c r="C15" s="124" t="s">
        <v>137</v>
      </c>
      <c r="D15" s="124">
        <v>8000</v>
      </c>
      <c r="E15" s="124"/>
      <c r="F15" s="124"/>
      <c r="G15" s="124">
        <v>4500</v>
      </c>
      <c r="H15" s="124"/>
      <c r="I15" s="124">
        <v>720</v>
      </c>
      <c r="J15" s="124">
        <v>31500</v>
      </c>
      <c r="K15" s="124"/>
      <c r="L15" s="124">
        <v>17580</v>
      </c>
      <c r="M15" s="124"/>
      <c r="N15" s="124">
        <v>14000</v>
      </c>
      <c r="O15" s="124">
        <v>1500</v>
      </c>
      <c r="P15" s="124">
        <v>1000</v>
      </c>
      <c r="Q15" s="124">
        <v>545</v>
      </c>
      <c r="R15" s="124"/>
      <c r="S15" s="124">
        <v>1850</v>
      </c>
      <c r="T15" s="118">
        <f t="shared" si="0"/>
        <v>81195</v>
      </c>
      <c r="U15" s="124">
        <v>120000</v>
      </c>
      <c r="V15" s="124">
        <v>120000</v>
      </c>
      <c r="W15" s="124">
        <v>120000</v>
      </c>
      <c r="X15" s="124"/>
      <c r="Y15" s="124"/>
      <c r="Z15" s="124"/>
      <c r="AA15" s="124"/>
      <c r="AB15" s="124"/>
      <c r="AC15" s="133">
        <v>42156</v>
      </c>
      <c r="AD15" s="133">
        <v>42583</v>
      </c>
      <c r="AE15" s="133">
        <v>42736</v>
      </c>
      <c r="AF15" s="133"/>
      <c r="AG15" s="124"/>
      <c r="AH15" s="124"/>
      <c r="AI15" s="124"/>
      <c r="AJ15" s="124"/>
      <c r="AK15" s="119">
        <f t="shared" si="1"/>
        <v>6000.1200000000008</v>
      </c>
      <c r="AL15" s="124">
        <v>21600</v>
      </c>
      <c r="AM15" s="124">
        <v>1450</v>
      </c>
      <c r="AN15" s="97">
        <v>10000</v>
      </c>
      <c r="AO15" s="119">
        <f t="shared" si="2"/>
        <v>33050</v>
      </c>
      <c r="AP15" s="134">
        <v>3669800</v>
      </c>
      <c r="AQ15" s="135">
        <v>406274</v>
      </c>
      <c r="AR15" s="135">
        <v>6486813</v>
      </c>
      <c r="AS15" s="135">
        <v>0</v>
      </c>
      <c r="AT15" s="135">
        <v>100000</v>
      </c>
      <c r="AU15" s="4">
        <v>2358006</v>
      </c>
      <c r="AV15" s="119">
        <f t="shared" si="3"/>
        <v>11022887</v>
      </c>
      <c r="AW15" s="119">
        <f t="shared" si="4"/>
        <v>120245.12</v>
      </c>
      <c r="AX15" s="6">
        <v>8007083.4634000044</v>
      </c>
      <c r="AY15" s="4">
        <v>24021.250390200013</v>
      </c>
      <c r="AZ15" s="120">
        <f t="shared" si="5"/>
        <v>224198.33697520013</v>
      </c>
      <c r="BA15" s="121">
        <f t="shared" si="6"/>
        <v>103953.21697520014</v>
      </c>
      <c r="BB15" s="122">
        <f t="shared" si="7"/>
        <v>9.4306706559905886E-3</v>
      </c>
      <c r="BC15" s="123">
        <f t="shared" si="8"/>
        <v>0.53633368392603642</v>
      </c>
    </row>
    <row r="16" spans="1:55">
      <c r="A16" s="124" t="s">
        <v>141</v>
      </c>
      <c r="B16" s="124" t="s">
        <v>137</v>
      </c>
      <c r="C16" s="124" t="s">
        <v>137</v>
      </c>
      <c r="D16" s="124">
        <v>10000</v>
      </c>
      <c r="E16" s="124"/>
      <c r="F16" s="124"/>
      <c r="G16" s="124">
        <v>2000</v>
      </c>
      <c r="H16" s="124"/>
      <c r="I16" s="124">
        <v>400</v>
      </c>
      <c r="J16" s="124">
        <v>12000</v>
      </c>
      <c r="K16" s="124">
        <v>15000</v>
      </c>
      <c r="L16" s="124">
        <v>11000</v>
      </c>
      <c r="M16" s="124">
        <v>2640</v>
      </c>
      <c r="N16" s="124">
        <v>10000</v>
      </c>
      <c r="O16" s="124">
        <v>500</v>
      </c>
      <c r="P16" s="124">
        <v>1000</v>
      </c>
      <c r="Q16" s="124">
        <v>200</v>
      </c>
      <c r="R16" s="124"/>
      <c r="S16" s="124">
        <v>400</v>
      </c>
      <c r="T16" s="118">
        <f t="shared" si="0"/>
        <v>65140</v>
      </c>
      <c r="U16" s="124">
        <v>110000</v>
      </c>
      <c r="V16" s="124">
        <v>110000</v>
      </c>
      <c r="W16" s="124"/>
      <c r="X16" s="124"/>
      <c r="Y16" s="124"/>
      <c r="Z16" s="124"/>
      <c r="AA16" s="124"/>
      <c r="AB16" s="124"/>
      <c r="AC16" s="133">
        <v>42036</v>
      </c>
      <c r="AD16" s="133">
        <v>42436</v>
      </c>
      <c r="AE16" s="133"/>
      <c r="AF16" s="133"/>
      <c r="AG16" s="124"/>
      <c r="AH16" s="124"/>
      <c r="AI16" s="124"/>
      <c r="AJ16" s="124"/>
      <c r="AK16" s="119">
        <f t="shared" si="1"/>
        <v>3666.7400000000002</v>
      </c>
      <c r="AL16" s="124"/>
      <c r="AM16" s="124">
        <v>800</v>
      </c>
      <c r="AN16" s="97">
        <v>0</v>
      </c>
      <c r="AO16" s="119">
        <v>3000</v>
      </c>
      <c r="AP16" s="134">
        <v>421252</v>
      </c>
      <c r="AQ16" s="135">
        <v>60000</v>
      </c>
      <c r="AR16" s="135">
        <v>553514</v>
      </c>
      <c r="AS16" s="135">
        <v>0</v>
      </c>
      <c r="AT16" s="135">
        <v>20000</v>
      </c>
      <c r="AU16" s="4">
        <v>97462</v>
      </c>
      <c r="AV16" s="119">
        <f t="shared" si="3"/>
        <v>1274766</v>
      </c>
      <c r="AW16" s="119">
        <f t="shared" si="4"/>
        <v>71806.740000000005</v>
      </c>
      <c r="AX16" s="6">
        <v>2066481.2946999995</v>
      </c>
      <c r="AY16" s="4">
        <v>0</v>
      </c>
      <c r="AZ16" s="120">
        <f t="shared" si="5"/>
        <v>51662.032367499989</v>
      </c>
      <c r="BA16" s="121">
        <f t="shared" si="6"/>
        <v>-20144.707632500016</v>
      </c>
      <c r="BB16" s="122">
        <f t="shared" si="7"/>
        <v>-1.5802670947060102E-2</v>
      </c>
      <c r="BC16" s="123">
        <f t="shared" si="8"/>
        <v>1.3899325425140034</v>
      </c>
    </row>
    <row r="17" spans="1:55">
      <c r="A17" s="124" t="s">
        <v>140</v>
      </c>
      <c r="B17" s="124" t="s">
        <v>137</v>
      </c>
      <c r="C17" s="124" t="s">
        <v>136</v>
      </c>
      <c r="D17" s="124">
        <v>9800</v>
      </c>
      <c r="E17" s="124">
        <v>0</v>
      </c>
      <c r="F17" s="124">
        <v>1000</v>
      </c>
      <c r="G17" s="124">
        <v>3000</v>
      </c>
      <c r="H17" s="124">
        <v>0</v>
      </c>
      <c r="I17" s="124">
        <v>1000</v>
      </c>
      <c r="J17" s="124">
        <v>28000</v>
      </c>
      <c r="K17" s="124">
        <v>520</v>
      </c>
      <c r="L17" s="124">
        <v>3000</v>
      </c>
      <c r="M17" s="124">
        <v>6846</v>
      </c>
      <c r="N17" s="124">
        <v>8000</v>
      </c>
      <c r="O17" s="124">
        <v>3400</v>
      </c>
      <c r="P17" s="124">
        <v>1000</v>
      </c>
      <c r="Q17" s="124">
        <v>2500</v>
      </c>
      <c r="R17" s="124">
        <v>300</v>
      </c>
      <c r="S17" s="124">
        <v>300</v>
      </c>
      <c r="T17" s="118">
        <f t="shared" si="0"/>
        <v>68666</v>
      </c>
      <c r="U17" s="124">
        <v>110000</v>
      </c>
      <c r="V17" s="124">
        <v>110000</v>
      </c>
      <c r="W17" s="124">
        <v>110000</v>
      </c>
      <c r="X17" s="124"/>
      <c r="Y17" s="124"/>
      <c r="Z17" s="124"/>
      <c r="AA17" s="124"/>
      <c r="AB17" s="124"/>
      <c r="AC17" s="133">
        <v>42016</v>
      </c>
      <c r="AD17" s="133">
        <v>42016</v>
      </c>
      <c r="AE17" s="133">
        <v>42016</v>
      </c>
      <c r="AF17" s="133"/>
      <c r="AG17" s="124"/>
      <c r="AH17" s="124"/>
      <c r="AI17" s="124"/>
      <c r="AJ17" s="124"/>
      <c r="AK17" s="119">
        <f t="shared" si="1"/>
        <v>5500.1100000000006</v>
      </c>
      <c r="AL17" s="124">
        <v>11700</v>
      </c>
      <c r="AM17" s="124">
        <v>4000</v>
      </c>
      <c r="AN17" s="97"/>
      <c r="AO17" s="119">
        <f t="shared" si="2"/>
        <v>15700</v>
      </c>
      <c r="AP17" s="134">
        <v>2957669</v>
      </c>
      <c r="AQ17" s="135">
        <v>200000</v>
      </c>
      <c r="AR17" s="135">
        <v>875000</v>
      </c>
      <c r="AS17" s="135">
        <v>50000</v>
      </c>
      <c r="AT17" s="135">
        <v>300000</v>
      </c>
      <c r="AU17" s="4">
        <v>0</v>
      </c>
      <c r="AV17" s="119">
        <f t="shared" si="3"/>
        <v>4712669</v>
      </c>
      <c r="AW17" s="119">
        <f t="shared" si="4"/>
        <v>89866.11</v>
      </c>
      <c r="AX17" s="6">
        <v>6896556.7585000051</v>
      </c>
      <c r="AY17" s="4">
        <v>20690</v>
      </c>
      <c r="AZ17" s="120">
        <f t="shared" si="5"/>
        <v>193103.91896250015</v>
      </c>
      <c r="BA17" s="121">
        <f t="shared" si="6"/>
        <v>103237.80896250014</v>
      </c>
      <c r="BB17" s="122">
        <f t="shared" si="7"/>
        <v>2.1906441755722744E-2</v>
      </c>
      <c r="BC17" s="123">
        <f t="shared" si="8"/>
        <v>0.46537693529384855</v>
      </c>
    </row>
    <row r="18" spans="1:55">
      <c r="A18" s="124" t="s">
        <v>139</v>
      </c>
      <c r="B18" s="124" t="s">
        <v>137</v>
      </c>
      <c r="C18" s="124" t="s">
        <v>136</v>
      </c>
      <c r="D18" s="124">
        <v>8000</v>
      </c>
      <c r="E18" s="124">
        <v>0</v>
      </c>
      <c r="F18" s="124">
        <v>2000</v>
      </c>
      <c r="G18" s="124">
        <v>300</v>
      </c>
      <c r="H18" s="124">
        <v>0</v>
      </c>
      <c r="I18" s="124">
        <v>3000</v>
      </c>
      <c r="J18" s="124">
        <v>24000</v>
      </c>
      <c r="K18" s="124">
        <v>18200</v>
      </c>
      <c r="L18" s="124">
        <v>12500</v>
      </c>
      <c r="M18" s="124">
        <v>5033</v>
      </c>
      <c r="N18" s="124">
        <v>5300</v>
      </c>
      <c r="O18" s="124">
        <v>3500</v>
      </c>
      <c r="P18" s="124">
        <v>1000</v>
      </c>
      <c r="Q18" s="124">
        <v>2300</v>
      </c>
      <c r="R18" s="124">
        <v>300</v>
      </c>
      <c r="S18" s="124">
        <v>300</v>
      </c>
      <c r="T18" s="118">
        <f t="shared" si="0"/>
        <v>85733</v>
      </c>
      <c r="U18" s="124"/>
      <c r="V18" s="124"/>
      <c r="W18" s="124"/>
      <c r="X18" s="124"/>
      <c r="Y18" s="124"/>
      <c r="Z18" s="124"/>
      <c r="AA18" s="124"/>
      <c r="AB18" s="124"/>
      <c r="AC18" s="133"/>
      <c r="AD18" s="133"/>
      <c r="AE18" s="133"/>
      <c r="AF18" s="133"/>
      <c r="AG18" s="124"/>
      <c r="AH18" s="124"/>
      <c r="AI18" s="124"/>
      <c r="AJ18" s="124"/>
      <c r="AK18" s="119">
        <f t="shared" si="1"/>
        <v>0</v>
      </c>
      <c r="AL18" s="124"/>
      <c r="AM18" s="124">
        <v>1500</v>
      </c>
      <c r="AN18" s="97"/>
      <c r="AO18" s="119">
        <f t="shared" si="2"/>
        <v>1500</v>
      </c>
      <c r="AP18" s="134">
        <v>1776279</v>
      </c>
      <c r="AQ18" s="135">
        <v>200000</v>
      </c>
      <c r="AR18" s="135">
        <v>745000</v>
      </c>
      <c r="AS18" s="135">
        <v>50000</v>
      </c>
      <c r="AT18" s="135">
        <v>50000</v>
      </c>
      <c r="AU18" s="4">
        <v>0</v>
      </c>
      <c r="AV18" s="119">
        <f t="shared" si="3"/>
        <v>2821279</v>
      </c>
      <c r="AW18" s="119">
        <f t="shared" si="4"/>
        <v>87233</v>
      </c>
      <c r="AX18" s="6">
        <v>5115171.8857999993</v>
      </c>
      <c r="AY18" s="4">
        <v>0</v>
      </c>
      <c r="AZ18" s="120">
        <f t="shared" si="5"/>
        <v>127879.29714499999</v>
      </c>
      <c r="BA18" s="121">
        <f t="shared" si="6"/>
        <v>40646.29714499999</v>
      </c>
      <c r="BB18" s="122">
        <f t="shared" si="7"/>
        <v>1.4407046288226011E-2</v>
      </c>
      <c r="BC18" s="123">
        <f t="shared" si="8"/>
        <v>0.68215107486153992</v>
      </c>
    </row>
    <row r="19" spans="1:55">
      <c r="A19" s="124" t="s">
        <v>138</v>
      </c>
      <c r="B19" s="124" t="s">
        <v>137</v>
      </c>
      <c r="C19" s="124" t="s">
        <v>136</v>
      </c>
      <c r="D19" s="124">
        <v>13000</v>
      </c>
      <c r="E19" s="124">
        <v>8000</v>
      </c>
      <c r="F19" s="124">
        <v>4000</v>
      </c>
      <c r="G19" s="124">
        <v>400</v>
      </c>
      <c r="H19" s="124">
        <v>0</v>
      </c>
      <c r="I19" s="124">
        <v>3000</v>
      </c>
      <c r="J19" s="124">
        <v>66500</v>
      </c>
      <c r="K19" s="124">
        <v>15600</v>
      </c>
      <c r="L19" s="124">
        <v>2000</v>
      </c>
      <c r="M19" s="124">
        <v>19878</v>
      </c>
      <c r="N19" s="124">
        <v>12000</v>
      </c>
      <c r="O19" s="124">
        <v>6500</v>
      </c>
      <c r="P19" s="124">
        <v>1500</v>
      </c>
      <c r="Q19" s="124">
        <v>3500</v>
      </c>
      <c r="R19" s="124">
        <v>300</v>
      </c>
      <c r="S19" s="124">
        <v>300</v>
      </c>
      <c r="T19" s="118">
        <f t="shared" si="0"/>
        <v>156478</v>
      </c>
      <c r="U19" s="124">
        <v>110000</v>
      </c>
      <c r="V19" s="124">
        <v>110000</v>
      </c>
      <c r="W19" s="124">
        <v>70000</v>
      </c>
      <c r="X19" s="124">
        <v>108000</v>
      </c>
      <c r="Y19" s="124"/>
      <c r="Z19" s="124"/>
      <c r="AA19" s="124"/>
      <c r="AB19" s="124"/>
      <c r="AC19" s="133">
        <v>43009</v>
      </c>
      <c r="AD19" s="133">
        <v>43009</v>
      </c>
      <c r="AE19" s="133">
        <v>43593</v>
      </c>
      <c r="AF19" s="133">
        <v>43731</v>
      </c>
      <c r="AG19" s="124"/>
      <c r="AH19" s="124"/>
      <c r="AI19" s="124"/>
      <c r="AJ19" s="124"/>
      <c r="AK19" s="119">
        <f t="shared" si="1"/>
        <v>6633.4660000000003</v>
      </c>
      <c r="AL19" s="124">
        <v>15600</v>
      </c>
      <c r="AM19" s="124">
        <v>7500</v>
      </c>
      <c r="AN19" s="97"/>
      <c r="AO19" s="119">
        <f t="shared" si="2"/>
        <v>23100</v>
      </c>
      <c r="AP19" s="134">
        <v>8117887</v>
      </c>
      <c r="AQ19" s="135">
        <v>1000000</v>
      </c>
      <c r="AR19" s="135">
        <v>4308918</v>
      </c>
      <c r="AS19" s="135">
        <v>100000</v>
      </c>
      <c r="AT19" s="135">
        <v>600000</v>
      </c>
      <c r="AU19" s="4">
        <v>3410000</v>
      </c>
      <c r="AV19" s="119">
        <f t="shared" si="3"/>
        <v>14524805</v>
      </c>
      <c r="AW19" s="119">
        <f t="shared" si="4"/>
        <v>186211.46600000001</v>
      </c>
      <c r="AX19" s="6">
        <v>20108466.601900008</v>
      </c>
      <c r="AY19" s="4">
        <v>100542</v>
      </c>
      <c r="AZ19" s="120">
        <f t="shared" si="5"/>
        <v>603253.66504750028</v>
      </c>
      <c r="BA19" s="121">
        <f t="shared" si="6"/>
        <v>417042.19904750027</v>
      </c>
      <c r="BB19" s="122">
        <f t="shared" si="7"/>
        <v>2.8712412940999917E-2</v>
      </c>
      <c r="BC19" s="123">
        <f t="shared" si="8"/>
        <v>0.30867854899039476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9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"/>
  <cols>
    <col min="1" max="1" width="30" style="1" bestFit="1" customWidth="1"/>
    <col min="2" max="2" width="12" style="1" bestFit="1" customWidth="1"/>
    <col min="3" max="3" width="12.42578125" style="1" bestFit="1" customWidth="1"/>
    <col min="4" max="4" width="19" style="1" bestFit="1" customWidth="1"/>
    <col min="5" max="5" width="29.42578125" style="1" bestFit="1" customWidth="1"/>
    <col min="6" max="6" width="15.85546875" style="1" bestFit="1" customWidth="1"/>
    <col min="7" max="7" width="22.85546875" style="1" bestFit="1" customWidth="1"/>
    <col min="8" max="8" width="24.5703125" style="1" bestFit="1" customWidth="1"/>
    <col min="9" max="9" width="9.7109375" style="1" bestFit="1" customWidth="1"/>
    <col min="10" max="10" width="7" style="1" bestFit="1" customWidth="1"/>
    <col min="11" max="11" width="15" style="1" bestFit="1" customWidth="1"/>
    <col min="12" max="12" width="24.5703125" style="1" bestFit="1" customWidth="1"/>
    <col min="13" max="13" width="45.85546875" style="1" bestFit="1" customWidth="1"/>
    <col min="14" max="14" width="22.85546875" style="1" bestFit="1" customWidth="1"/>
    <col min="15" max="15" width="21.140625" style="1" bestFit="1" customWidth="1"/>
    <col min="16" max="16" width="13.7109375" style="1" bestFit="1" customWidth="1"/>
    <col min="17" max="17" width="20.5703125" style="1" bestFit="1" customWidth="1"/>
    <col min="18" max="18" width="13.5703125" style="1" bestFit="1" customWidth="1"/>
    <col min="19" max="19" width="10.5703125" style="1" bestFit="1" customWidth="1"/>
    <col min="20" max="20" width="10.5703125" style="1" customWidth="1"/>
    <col min="21" max="28" width="9.140625" style="1"/>
    <col min="29" max="30" width="10.42578125" style="1" bestFit="1" customWidth="1"/>
    <col min="31" max="37" width="9.140625" style="1"/>
    <col min="38" max="38" width="28" style="1" bestFit="1" customWidth="1"/>
    <col min="39" max="39" width="20.7109375" style="1" bestFit="1" customWidth="1"/>
    <col min="40" max="41" width="20.7109375" style="1" customWidth="1"/>
    <col min="42" max="42" width="12.5703125" style="1" bestFit="1" customWidth="1"/>
    <col min="43" max="43" width="12.28515625" style="1" bestFit="1" customWidth="1"/>
    <col min="44" max="44" width="13.28515625" style="1" bestFit="1" customWidth="1"/>
    <col min="45" max="45" width="21.5703125" style="1" bestFit="1" customWidth="1"/>
    <col min="46" max="46" width="10.140625" style="1" customWidth="1"/>
    <col min="47" max="47" width="10" style="1" bestFit="1" customWidth="1"/>
    <col min="48" max="48" width="11.5703125" style="1" bestFit="1" customWidth="1"/>
    <col min="49" max="49" width="9.140625" style="1"/>
    <col min="50" max="50" width="12" style="1" bestFit="1" customWidth="1"/>
    <col min="51" max="51" width="9.140625" style="1"/>
    <col min="52" max="52" width="13.28515625" style="1" bestFit="1" customWidth="1"/>
    <col min="53" max="16384" width="9.140625" style="1"/>
  </cols>
  <sheetData>
    <row r="1" spans="1:55">
      <c r="A1" s="148" t="s">
        <v>0</v>
      </c>
      <c r="B1" s="149" t="s">
        <v>1</v>
      </c>
      <c r="C1" s="149" t="s">
        <v>2</v>
      </c>
      <c r="D1" s="147" t="s">
        <v>3</v>
      </c>
      <c r="E1" s="147"/>
      <c r="F1" s="147"/>
      <c r="G1" s="147"/>
      <c r="H1" s="147"/>
      <c r="I1" s="147"/>
      <c r="J1" s="147" t="s">
        <v>4</v>
      </c>
      <c r="K1" s="147"/>
      <c r="L1" s="147"/>
      <c r="M1" s="111" t="s">
        <v>5</v>
      </c>
      <c r="N1" s="147" t="s">
        <v>6</v>
      </c>
      <c r="O1" s="147"/>
      <c r="P1" s="145" t="s">
        <v>7</v>
      </c>
      <c r="Q1" s="145"/>
      <c r="R1" s="145"/>
      <c r="S1" s="145"/>
      <c r="T1" s="112"/>
      <c r="U1" s="146" t="s">
        <v>8</v>
      </c>
      <c r="V1" s="146"/>
      <c r="W1" s="146"/>
      <c r="X1" s="146"/>
      <c r="Y1" s="146"/>
      <c r="Z1" s="146"/>
      <c r="AA1" s="146"/>
      <c r="AB1" s="146"/>
      <c r="AC1" s="146" t="s">
        <v>9</v>
      </c>
      <c r="AD1" s="146"/>
      <c r="AE1" s="146"/>
      <c r="AF1" s="146"/>
      <c r="AG1" s="146"/>
      <c r="AH1" s="146"/>
      <c r="AI1" s="146"/>
      <c r="AJ1" s="146"/>
      <c r="AK1" s="113"/>
      <c r="AL1" s="147" t="s">
        <v>10</v>
      </c>
      <c r="AM1" s="147"/>
      <c r="AN1" s="111"/>
      <c r="AO1" s="111"/>
      <c r="AP1" s="147" t="s">
        <v>11</v>
      </c>
      <c r="AQ1" s="147"/>
      <c r="AR1" s="147"/>
      <c r="AS1" s="147"/>
      <c r="AT1" s="147"/>
    </row>
    <row r="2" spans="1:55" ht="55.5" customHeight="1">
      <c r="A2" s="148"/>
      <c r="B2" s="149"/>
      <c r="C2" s="149"/>
      <c r="D2" s="125" t="s">
        <v>12</v>
      </c>
      <c r="E2" s="125" t="s">
        <v>13</v>
      </c>
      <c r="F2" s="125" t="s">
        <v>204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16</v>
      </c>
      <c r="M2" s="125" t="s">
        <v>20</v>
      </c>
      <c r="N2" s="125" t="s">
        <v>21</v>
      </c>
      <c r="O2" s="125" t="s">
        <v>22</v>
      </c>
      <c r="P2" s="125" t="s">
        <v>23</v>
      </c>
      <c r="Q2" s="125" t="s">
        <v>24</v>
      </c>
      <c r="R2" s="125" t="s">
        <v>25</v>
      </c>
      <c r="S2" s="125" t="s">
        <v>26</v>
      </c>
      <c r="T2" s="115" t="s">
        <v>205</v>
      </c>
      <c r="U2" s="125" t="s">
        <v>27</v>
      </c>
      <c r="V2" s="125" t="s">
        <v>28</v>
      </c>
      <c r="W2" s="125" t="s">
        <v>29</v>
      </c>
      <c r="X2" s="125" t="s">
        <v>30</v>
      </c>
      <c r="Y2" s="125" t="s">
        <v>31</v>
      </c>
      <c r="Z2" s="125" t="s">
        <v>32</v>
      </c>
      <c r="AA2" s="125" t="s">
        <v>33</v>
      </c>
      <c r="AB2" s="125" t="s">
        <v>34</v>
      </c>
      <c r="AC2" s="125" t="s">
        <v>27</v>
      </c>
      <c r="AD2" s="125" t="s">
        <v>28</v>
      </c>
      <c r="AE2" s="125" t="s">
        <v>29</v>
      </c>
      <c r="AF2" s="125" t="s">
        <v>30</v>
      </c>
      <c r="AG2" s="125" t="s">
        <v>31</v>
      </c>
      <c r="AH2" s="125" t="s">
        <v>32</v>
      </c>
      <c r="AI2" s="125" t="s">
        <v>33</v>
      </c>
      <c r="AJ2" s="125" t="s">
        <v>34</v>
      </c>
      <c r="AK2" s="115" t="s">
        <v>206</v>
      </c>
      <c r="AL2" s="125" t="s">
        <v>35</v>
      </c>
      <c r="AM2" s="125" t="s">
        <v>36</v>
      </c>
      <c r="AN2" s="126" t="s">
        <v>259</v>
      </c>
      <c r="AO2" s="116" t="s">
        <v>207</v>
      </c>
      <c r="AP2" s="114" t="s">
        <v>37</v>
      </c>
      <c r="AQ2" s="125" t="s">
        <v>38</v>
      </c>
      <c r="AR2" s="125" t="s">
        <v>39</v>
      </c>
      <c r="AS2" s="125" t="s">
        <v>40</v>
      </c>
      <c r="AT2" s="126" t="s">
        <v>41</v>
      </c>
      <c r="AU2" s="115" t="s">
        <v>208</v>
      </c>
      <c r="AV2" s="115" t="s">
        <v>209</v>
      </c>
      <c r="AW2" s="116" t="s">
        <v>210</v>
      </c>
      <c r="AX2" s="116" t="s">
        <v>264</v>
      </c>
      <c r="AY2" s="115" t="s">
        <v>211</v>
      </c>
      <c r="AZ2" s="115" t="s">
        <v>212</v>
      </c>
      <c r="BA2" s="115" t="s">
        <v>213</v>
      </c>
      <c r="BB2" s="115" t="s">
        <v>214</v>
      </c>
      <c r="BC2" s="115" t="s">
        <v>215</v>
      </c>
    </row>
    <row r="3" spans="1:55">
      <c r="A3" s="33" t="s">
        <v>158</v>
      </c>
      <c r="B3" s="130" t="s">
        <v>137</v>
      </c>
      <c r="C3" s="130" t="s">
        <v>156</v>
      </c>
      <c r="D3" s="33">
        <v>4000</v>
      </c>
      <c r="E3" s="33"/>
      <c r="F3" s="33"/>
      <c r="G3" s="33">
        <v>500</v>
      </c>
      <c r="H3" s="33"/>
      <c r="I3" s="33">
        <v>5400</v>
      </c>
      <c r="J3" s="33">
        <v>13500</v>
      </c>
      <c r="K3" s="33">
        <v>2750</v>
      </c>
      <c r="L3" s="33"/>
      <c r="M3" s="33">
        <v>550</v>
      </c>
      <c r="N3" s="33">
        <v>8000</v>
      </c>
      <c r="O3" s="33">
        <v>2400</v>
      </c>
      <c r="P3" s="33">
        <v>1000</v>
      </c>
      <c r="Q3" s="33">
        <v>3000</v>
      </c>
      <c r="R3" s="33">
        <v>950</v>
      </c>
      <c r="S3" s="33">
        <v>600</v>
      </c>
      <c r="T3" s="118">
        <f t="shared" ref="T3:T19" si="0">SUM(D3:S3)</f>
        <v>42650</v>
      </c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119">
        <f t="shared" ref="AK3:AK19" si="1">SUM(U3:AB3)*0.016667</f>
        <v>0</v>
      </c>
      <c r="AL3" s="33"/>
      <c r="AM3" s="33"/>
      <c r="AN3" s="34">
        <v>2200</v>
      </c>
      <c r="AO3" s="119">
        <f t="shared" ref="AO3:AO19" si="2">SUM(AL3:AN3)</f>
        <v>2200</v>
      </c>
      <c r="AP3" s="34">
        <v>2617417</v>
      </c>
      <c r="AQ3" s="33"/>
      <c r="AR3" s="33">
        <v>1575700</v>
      </c>
      <c r="AS3" s="33">
        <v>50000</v>
      </c>
      <c r="AT3" s="33">
        <v>50000</v>
      </c>
      <c r="AU3" s="33"/>
      <c r="AV3" s="119">
        <f t="shared" ref="AV3:AV19" si="3">SUM(AP3:AT3)+SUM(U3:AB3)</f>
        <v>4293117</v>
      </c>
      <c r="AW3" s="119">
        <f t="shared" ref="AW3:AW19" si="4">T3+AK3+AO3</f>
        <v>44850</v>
      </c>
      <c r="AX3" s="138">
        <v>3650109</v>
      </c>
      <c r="AY3" s="138">
        <v>10950</v>
      </c>
      <c r="AZ3" s="127">
        <f t="shared" ref="AZ3:AZ19" si="5">AX3*2.5%+AY3</f>
        <v>102202.72500000001</v>
      </c>
      <c r="BA3" s="40">
        <f t="shared" ref="BA3:BA19" si="6">AZ3-AW3</f>
        <v>57352.725000000006</v>
      </c>
      <c r="BB3" s="128">
        <f t="shared" ref="BB3:BB19" si="7">BA3/AV3</f>
        <v>1.3359227107018048E-2</v>
      </c>
      <c r="BC3" s="129">
        <f t="shared" ref="BC3:BC19" si="8">AW3/AZ3</f>
        <v>0.43883370037344893</v>
      </c>
    </row>
    <row r="4" spans="1:55">
      <c r="A4" s="33" t="s">
        <v>157</v>
      </c>
      <c r="B4" s="130" t="s">
        <v>137</v>
      </c>
      <c r="C4" s="130" t="s">
        <v>156</v>
      </c>
      <c r="D4" s="33">
        <v>7500</v>
      </c>
      <c r="E4" s="33"/>
      <c r="F4" s="33"/>
      <c r="G4" s="33">
        <v>6000</v>
      </c>
      <c r="H4" s="33"/>
      <c r="I4" s="33">
        <v>75670</v>
      </c>
      <c r="J4" s="33">
        <v>89000</v>
      </c>
      <c r="K4" s="33">
        <v>13500</v>
      </c>
      <c r="L4" s="33">
        <v>18000</v>
      </c>
      <c r="M4" s="33">
        <v>4600</v>
      </c>
      <c r="N4" s="33">
        <v>6000</v>
      </c>
      <c r="O4" s="33">
        <v>4600</v>
      </c>
      <c r="P4" s="33">
        <v>1500</v>
      </c>
      <c r="Q4" s="33">
        <v>2500</v>
      </c>
      <c r="R4" s="33">
        <v>1230</v>
      </c>
      <c r="S4" s="33">
        <v>1500</v>
      </c>
      <c r="T4" s="118">
        <f t="shared" si="0"/>
        <v>231600</v>
      </c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119">
        <f t="shared" si="1"/>
        <v>0</v>
      </c>
      <c r="AL4" s="33"/>
      <c r="AM4" s="33"/>
      <c r="AN4" s="34">
        <v>75000</v>
      </c>
      <c r="AO4" s="119">
        <f t="shared" si="2"/>
        <v>75000</v>
      </c>
      <c r="AP4" s="34">
        <v>7765825</v>
      </c>
      <c r="AQ4" s="33"/>
      <c r="AR4" s="33">
        <v>2975500</v>
      </c>
      <c r="AS4" s="33">
        <v>100000</v>
      </c>
      <c r="AT4" s="33"/>
      <c r="AU4" s="33">
        <v>4500000</v>
      </c>
      <c r="AV4" s="119">
        <f t="shared" si="3"/>
        <v>10841325</v>
      </c>
      <c r="AW4" s="119">
        <f t="shared" si="4"/>
        <v>306600</v>
      </c>
      <c r="AX4" s="138">
        <v>15193742</v>
      </c>
      <c r="AY4" s="138">
        <v>75968</v>
      </c>
      <c r="AZ4" s="127">
        <f t="shared" si="5"/>
        <v>455811.55000000005</v>
      </c>
      <c r="BA4" s="40">
        <f t="shared" si="6"/>
        <v>149211.55000000005</v>
      </c>
      <c r="BB4" s="128">
        <f t="shared" si="7"/>
        <v>1.3763220824022898E-2</v>
      </c>
      <c r="BC4" s="129">
        <f t="shared" si="8"/>
        <v>0.67264640397989028</v>
      </c>
    </row>
    <row r="5" spans="1:55">
      <c r="A5" s="33" t="s">
        <v>155</v>
      </c>
      <c r="B5" s="130" t="s">
        <v>137</v>
      </c>
      <c r="C5" s="130" t="s">
        <v>152</v>
      </c>
      <c r="D5" s="33"/>
      <c r="E5" s="33"/>
      <c r="F5" s="33"/>
      <c r="G5" s="33"/>
      <c r="H5" s="33"/>
      <c r="I5" s="33"/>
      <c r="J5" s="33">
        <v>23000</v>
      </c>
      <c r="K5" s="33">
        <v>15860</v>
      </c>
      <c r="L5" s="33">
        <v>2700</v>
      </c>
      <c r="M5" s="33"/>
      <c r="N5" s="33">
        <v>5000</v>
      </c>
      <c r="O5" s="33">
        <v>740</v>
      </c>
      <c r="P5" s="33">
        <v>1000</v>
      </c>
      <c r="Q5" s="33">
        <v>942</v>
      </c>
      <c r="R5" s="33"/>
      <c r="S5" s="33"/>
      <c r="T5" s="118">
        <f t="shared" si="0"/>
        <v>49242</v>
      </c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119">
        <f t="shared" si="1"/>
        <v>0</v>
      </c>
      <c r="AL5" s="33"/>
      <c r="AM5" s="33">
        <v>680</v>
      </c>
      <c r="AN5" s="34"/>
      <c r="AO5" s="119">
        <f t="shared" si="2"/>
        <v>680</v>
      </c>
      <c r="AP5" s="34">
        <v>1963968</v>
      </c>
      <c r="AQ5" s="33">
        <v>700000</v>
      </c>
      <c r="AR5" s="33">
        <v>1850625</v>
      </c>
      <c r="AS5" s="33">
        <v>50000</v>
      </c>
      <c r="AT5" s="33"/>
      <c r="AU5" s="33">
        <v>650000</v>
      </c>
      <c r="AV5" s="119">
        <f t="shared" si="3"/>
        <v>4564593</v>
      </c>
      <c r="AW5" s="119">
        <f t="shared" si="4"/>
        <v>49922</v>
      </c>
      <c r="AX5" s="138">
        <v>3980855</v>
      </c>
      <c r="AY5" s="138">
        <v>11847.817963076186</v>
      </c>
      <c r="AZ5" s="127">
        <f t="shared" si="5"/>
        <v>111369.19296307619</v>
      </c>
      <c r="BA5" s="40">
        <f t="shared" si="6"/>
        <v>61447.192963076188</v>
      </c>
      <c r="BB5" s="128">
        <f t="shared" si="7"/>
        <v>1.3461702492002285E-2</v>
      </c>
      <c r="BC5" s="129">
        <f t="shared" si="8"/>
        <v>0.4482568174535605</v>
      </c>
    </row>
    <row r="6" spans="1:55">
      <c r="A6" s="33" t="s">
        <v>154</v>
      </c>
      <c r="B6" s="130" t="s">
        <v>137</v>
      </c>
      <c r="C6" s="130" t="s">
        <v>152</v>
      </c>
      <c r="D6" s="33">
        <v>10000</v>
      </c>
      <c r="E6" s="33">
        <v>7500</v>
      </c>
      <c r="F6" s="33">
        <v>3000</v>
      </c>
      <c r="G6" s="33">
        <v>5000</v>
      </c>
      <c r="H6" s="33"/>
      <c r="I6" s="33"/>
      <c r="J6" s="33">
        <v>40175</v>
      </c>
      <c r="K6" s="33">
        <v>30810</v>
      </c>
      <c r="L6" s="33"/>
      <c r="M6" s="33"/>
      <c r="N6" s="33">
        <v>10000</v>
      </c>
      <c r="O6" s="33">
        <v>1690</v>
      </c>
      <c r="P6" s="33">
        <v>1000</v>
      </c>
      <c r="Q6" s="33">
        <v>1744</v>
      </c>
      <c r="R6" s="33"/>
      <c r="S6" s="33"/>
      <c r="T6" s="118">
        <f t="shared" si="0"/>
        <v>110919</v>
      </c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119">
        <f t="shared" si="1"/>
        <v>0</v>
      </c>
      <c r="AL6" s="33"/>
      <c r="AM6" s="33">
        <v>1920</v>
      </c>
      <c r="AN6" s="34"/>
      <c r="AO6" s="119">
        <f t="shared" si="2"/>
        <v>1920</v>
      </c>
      <c r="AP6" s="34">
        <v>6685604</v>
      </c>
      <c r="AQ6" s="33">
        <v>1400000</v>
      </c>
      <c r="AR6" s="33">
        <v>3145246</v>
      </c>
      <c r="AS6" s="33">
        <v>50000</v>
      </c>
      <c r="AT6" s="33"/>
      <c r="AU6" s="33">
        <v>2000000</v>
      </c>
      <c r="AV6" s="119">
        <f t="shared" si="3"/>
        <v>11280850</v>
      </c>
      <c r="AW6" s="119">
        <f t="shared" si="4"/>
        <v>112839</v>
      </c>
      <c r="AX6" s="138">
        <v>8931807</v>
      </c>
      <c r="AY6" s="138">
        <v>21873.508035725779</v>
      </c>
      <c r="AZ6" s="127">
        <f t="shared" si="5"/>
        <v>245168.68303572579</v>
      </c>
      <c r="BA6" s="40">
        <f t="shared" si="6"/>
        <v>132329.68303572579</v>
      </c>
      <c r="BB6" s="128">
        <f t="shared" si="7"/>
        <v>1.1730470933992189E-2</v>
      </c>
      <c r="BC6" s="129">
        <f t="shared" si="8"/>
        <v>0.46025046348826365</v>
      </c>
    </row>
    <row r="7" spans="1:55">
      <c r="A7" s="33" t="s">
        <v>153</v>
      </c>
      <c r="B7" s="130" t="s">
        <v>137</v>
      </c>
      <c r="C7" s="130" t="s">
        <v>152</v>
      </c>
      <c r="D7" s="33">
        <v>7500</v>
      </c>
      <c r="E7" s="33"/>
      <c r="F7" s="33"/>
      <c r="G7" s="33">
        <v>2500</v>
      </c>
      <c r="H7" s="33"/>
      <c r="I7" s="33"/>
      <c r="J7" s="33">
        <v>33400</v>
      </c>
      <c r="K7" s="33">
        <v>28860</v>
      </c>
      <c r="L7" s="33">
        <v>9782</v>
      </c>
      <c r="M7" s="33"/>
      <c r="N7" s="33">
        <v>5000</v>
      </c>
      <c r="O7" s="33">
        <v>1370</v>
      </c>
      <c r="P7" s="33">
        <v>1000</v>
      </c>
      <c r="Q7" s="33">
        <v>1463</v>
      </c>
      <c r="R7" s="33"/>
      <c r="S7" s="33">
        <v>1800</v>
      </c>
      <c r="T7" s="118">
        <f t="shared" si="0"/>
        <v>92675</v>
      </c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119">
        <f t="shared" si="1"/>
        <v>0</v>
      </c>
      <c r="AL7" s="33"/>
      <c r="AM7" s="33">
        <v>1540</v>
      </c>
      <c r="AN7" s="34"/>
      <c r="AO7" s="119">
        <f t="shared" si="2"/>
        <v>1540</v>
      </c>
      <c r="AP7" s="34">
        <v>2391891</v>
      </c>
      <c r="AQ7" s="33">
        <v>1000000</v>
      </c>
      <c r="AR7" s="33">
        <v>2317845</v>
      </c>
      <c r="AS7" s="33">
        <v>50000</v>
      </c>
      <c r="AT7" s="33">
        <v>200000</v>
      </c>
      <c r="AU7" s="33">
        <v>2200000</v>
      </c>
      <c r="AV7" s="119">
        <f t="shared" si="3"/>
        <v>5959736</v>
      </c>
      <c r="AW7" s="119">
        <f t="shared" si="4"/>
        <v>94215</v>
      </c>
      <c r="AX7" s="138">
        <v>7529403</v>
      </c>
      <c r="AY7" s="138">
        <v>43980.217135223196</v>
      </c>
      <c r="AZ7" s="127">
        <f t="shared" si="5"/>
        <v>232215.29213522322</v>
      </c>
      <c r="BA7" s="40">
        <f t="shared" si="6"/>
        <v>138000.29213522322</v>
      </c>
      <c r="BB7" s="128">
        <f t="shared" si="7"/>
        <v>2.3155437109164435E-2</v>
      </c>
      <c r="BC7" s="129">
        <f t="shared" si="8"/>
        <v>0.40572263408534215</v>
      </c>
    </row>
    <row r="8" spans="1:55">
      <c r="A8" s="33" t="s">
        <v>151</v>
      </c>
      <c r="B8" s="130" t="s">
        <v>137</v>
      </c>
      <c r="C8" s="130" t="s">
        <v>149</v>
      </c>
      <c r="D8" s="33">
        <v>11000</v>
      </c>
      <c r="E8" s="33">
        <v>0</v>
      </c>
      <c r="F8" s="33">
        <v>1000</v>
      </c>
      <c r="G8" s="33">
        <v>250</v>
      </c>
      <c r="H8" s="33">
        <v>0</v>
      </c>
      <c r="I8" s="33">
        <v>1000</v>
      </c>
      <c r="J8" s="33">
        <v>42000</v>
      </c>
      <c r="K8" s="33">
        <v>12740</v>
      </c>
      <c r="L8" s="33">
        <v>21000</v>
      </c>
      <c r="M8" s="33">
        <v>0</v>
      </c>
      <c r="N8" s="33">
        <v>8220</v>
      </c>
      <c r="O8" s="33">
        <v>4000</v>
      </c>
      <c r="P8" s="33">
        <v>600</v>
      </c>
      <c r="Q8" s="33">
        <v>2800</v>
      </c>
      <c r="R8" s="33">
        <v>300</v>
      </c>
      <c r="S8" s="33">
        <v>400</v>
      </c>
      <c r="T8" s="118">
        <f t="shared" si="0"/>
        <v>105310</v>
      </c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119">
        <f t="shared" si="1"/>
        <v>0</v>
      </c>
      <c r="AL8" s="33"/>
      <c r="AM8" s="33"/>
      <c r="AN8" s="34"/>
      <c r="AO8" s="119">
        <f t="shared" si="2"/>
        <v>0</v>
      </c>
      <c r="AP8" s="34">
        <v>2835506</v>
      </c>
      <c r="AQ8" s="33">
        <v>919000</v>
      </c>
      <c r="AR8" s="33">
        <v>1550790</v>
      </c>
      <c r="AS8" s="33">
        <v>100000</v>
      </c>
      <c r="AT8" s="33">
        <v>500000</v>
      </c>
      <c r="AU8" s="33"/>
      <c r="AV8" s="119">
        <f t="shared" si="3"/>
        <v>5905296</v>
      </c>
      <c r="AW8" s="119">
        <f t="shared" si="4"/>
        <v>105310</v>
      </c>
      <c r="AX8" s="138">
        <v>9584529</v>
      </c>
      <c r="AY8" s="138">
        <v>28753</v>
      </c>
      <c r="AZ8" s="127">
        <f t="shared" si="5"/>
        <v>268366.22499999998</v>
      </c>
      <c r="BA8" s="40">
        <f t="shared" si="6"/>
        <v>163056.22499999998</v>
      </c>
      <c r="BB8" s="128">
        <f t="shared" si="7"/>
        <v>2.7611863147926873E-2</v>
      </c>
      <c r="BC8" s="129">
        <f t="shared" si="8"/>
        <v>0.39241152645046895</v>
      </c>
    </row>
    <row r="9" spans="1:55">
      <c r="A9" s="33" t="s">
        <v>150</v>
      </c>
      <c r="B9" s="130" t="s">
        <v>137</v>
      </c>
      <c r="C9" s="130" t="s">
        <v>149</v>
      </c>
      <c r="D9" s="33">
        <v>8000</v>
      </c>
      <c r="E9" s="33">
        <v>0</v>
      </c>
      <c r="F9" s="33">
        <v>2000</v>
      </c>
      <c r="G9" s="33">
        <v>1000</v>
      </c>
      <c r="H9" s="33">
        <v>0</v>
      </c>
      <c r="I9" s="33">
        <v>2000</v>
      </c>
      <c r="J9" s="33">
        <v>42000</v>
      </c>
      <c r="K9" s="33">
        <v>12480</v>
      </c>
      <c r="L9" s="33"/>
      <c r="M9" s="33"/>
      <c r="N9" s="33">
        <v>7000</v>
      </c>
      <c r="O9" s="33">
        <v>3500</v>
      </c>
      <c r="P9" s="33">
        <v>1000</v>
      </c>
      <c r="Q9" s="33">
        <v>2500</v>
      </c>
      <c r="R9" s="33">
        <v>300</v>
      </c>
      <c r="S9" s="33">
        <v>2600</v>
      </c>
      <c r="T9" s="118">
        <f t="shared" si="0"/>
        <v>84380</v>
      </c>
      <c r="U9" s="33">
        <v>110000</v>
      </c>
      <c r="V9" s="33">
        <v>110000</v>
      </c>
      <c r="W9" s="33">
        <v>110000</v>
      </c>
      <c r="X9" s="33"/>
      <c r="Y9" s="33"/>
      <c r="Z9" s="33"/>
      <c r="AA9" s="33"/>
      <c r="AB9" s="33"/>
      <c r="AC9" s="132">
        <v>42136</v>
      </c>
      <c r="AD9" s="132">
        <v>42136</v>
      </c>
      <c r="AE9" s="132">
        <v>42136</v>
      </c>
      <c r="AF9" s="132"/>
      <c r="AG9" s="33"/>
      <c r="AH9" s="33"/>
      <c r="AI9" s="33"/>
      <c r="AJ9" s="33"/>
      <c r="AK9" s="119">
        <f t="shared" si="1"/>
        <v>5500.1100000000006</v>
      </c>
      <c r="AL9" s="33">
        <v>5742</v>
      </c>
      <c r="AM9" s="33">
        <v>2200</v>
      </c>
      <c r="AN9" s="34">
        <v>2600</v>
      </c>
      <c r="AO9" s="119">
        <f t="shared" si="2"/>
        <v>10542</v>
      </c>
      <c r="AP9" s="34">
        <v>2530237</v>
      </c>
      <c r="AQ9" s="33">
        <v>305400</v>
      </c>
      <c r="AR9" s="33">
        <v>1511744</v>
      </c>
      <c r="AS9" s="33">
        <v>100000</v>
      </c>
      <c r="AT9" s="33">
        <v>50000</v>
      </c>
      <c r="AU9" s="33"/>
      <c r="AV9" s="119">
        <f t="shared" si="3"/>
        <v>4827381</v>
      </c>
      <c r="AW9" s="119">
        <f t="shared" si="4"/>
        <v>100422.11</v>
      </c>
      <c r="AX9" s="138">
        <v>6503460</v>
      </c>
      <c r="AY9" s="138">
        <v>19510</v>
      </c>
      <c r="AZ9" s="127">
        <f t="shared" si="5"/>
        <v>182096.5</v>
      </c>
      <c r="BA9" s="40">
        <f t="shared" si="6"/>
        <v>81674.39</v>
      </c>
      <c r="BB9" s="128">
        <f t="shared" si="7"/>
        <v>1.6918985677741201E-2</v>
      </c>
      <c r="BC9" s="129">
        <f t="shared" si="8"/>
        <v>0.55147743092261525</v>
      </c>
    </row>
    <row r="10" spans="1:55">
      <c r="A10" s="33" t="s">
        <v>148</v>
      </c>
      <c r="B10" s="130" t="s">
        <v>137</v>
      </c>
      <c r="C10" s="130" t="s">
        <v>144</v>
      </c>
      <c r="D10" s="33">
        <v>10000</v>
      </c>
      <c r="E10" s="33">
        <v>7000</v>
      </c>
      <c r="F10" s="33">
        <v>0</v>
      </c>
      <c r="G10" s="33">
        <v>3000</v>
      </c>
      <c r="H10" s="33"/>
      <c r="I10" s="33">
        <v>500</v>
      </c>
      <c r="J10" s="33">
        <v>40000</v>
      </c>
      <c r="K10" s="33">
        <v>23640</v>
      </c>
      <c r="L10" s="33">
        <v>0</v>
      </c>
      <c r="M10" s="33">
        <v>0</v>
      </c>
      <c r="N10" s="33">
        <v>15000</v>
      </c>
      <c r="O10" s="33">
        <v>800</v>
      </c>
      <c r="P10" s="33">
        <v>1200</v>
      </c>
      <c r="Q10" s="33">
        <v>0</v>
      </c>
      <c r="R10" s="33">
        <v>500</v>
      </c>
      <c r="S10" s="33">
        <v>2300</v>
      </c>
      <c r="T10" s="118">
        <f t="shared" si="0"/>
        <v>103940</v>
      </c>
      <c r="U10" s="33">
        <v>105000</v>
      </c>
      <c r="V10" s="33">
        <v>95000</v>
      </c>
      <c r="W10" s="33"/>
      <c r="X10" s="33"/>
      <c r="Y10" s="33"/>
      <c r="Z10" s="33"/>
      <c r="AA10" s="33"/>
      <c r="AB10" s="33"/>
      <c r="AC10" s="132">
        <v>42835</v>
      </c>
      <c r="AD10" s="132">
        <v>43109</v>
      </c>
      <c r="AE10" s="132"/>
      <c r="AF10" s="132"/>
      <c r="AG10" s="33"/>
      <c r="AH10" s="33"/>
      <c r="AI10" s="33"/>
      <c r="AJ10" s="33"/>
      <c r="AK10" s="119">
        <f t="shared" si="1"/>
        <v>3333.4</v>
      </c>
      <c r="AL10" s="33">
        <v>8940</v>
      </c>
      <c r="AM10" s="33">
        <v>2000</v>
      </c>
      <c r="AN10" s="34">
        <v>4320</v>
      </c>
      <c r="AO10" s="119">
        <f t="shared" si="2"/>
        <v>15260</v>
      </c>
      <c r="AP10" s="34">
        <v>6241370.6459999997</v>
      </c>
      <c r="AQ10" s="33">
        <v>-1000000</v>
      </c>
      <c r="AR10" s="33">
        <v>2245000</v>
      </c>
      <c r="AS10" s="33">
        <v>75000</v>
      </c>
      <c r="AT10" s="33">
        <v>0</v>
      </c>
      <c r="AU10" s="33">
        <v>0</v>
      </c>
      <c r="AV10" s="119">
        <f t="shared" si="3"/>
        <v>7761370.6459999997</v>
      </c>
      <c r="AW10" s="119">
        <f t="shared" si="4"/>
        <v>122533.4</v>
      </c>
      <c r="AX10" s="138">
        <v>7639365</v>
      </c>
      <c r="AY10" s="138">
        <v>55548.47</v>
      </c>
      <c r="AZ10" s="127">
        <f t="shared" si="5"/>
        <v>246532.595</v>
      </c>
      <c r="BA10" s="40">
        <f t="shared" si="6"/>
        <v>123999.19500000001</v>
      </c>
      <c r="BB10" s="128">
        <f t="shared" si="7"/>
        <v>1.5976455790563983E-2</v>
      </c>
      <c r="BC10" s="129">
        <f t="shared" si="8"/>
        <v>0.49702717808977753</v>
      </c>
    </row>
    <row r="11" spans="1:55">
      <c r="A11" s="33" t="s">
        <v>147</v>
      </c>
      <c r="B11" s="130" t="s">
        <v>137</v>
      </c>
      <c r="C11" s="130" t="s">
        <v>144</v>
      </c>
      <c r="D11" s="33">
        <v>13000</v>
      </c>
      <c r="E11" s="33">
        <v>8000</v>
      </c>
      <c r="F11" s="33">
        <v>0</v>
      </c>
      <c r="G11" s="33">
        <v>1000</v>
      </c>
      <c r="H11" s="33"/>
      <c r="I11" s="33">
        <v>500</v>
      </c>
      <c r="J11" s="33">
        <v>26000</v>
      </c>
      <c r="K11" s="33">
        <v>31600</v>
      </c>
      <c r="L11" s="33">
        <v>2250</v>
      </c>
      <c r="M11" s="33">
        <v>480</v>
      </c>
      <c r="N11" s="33">
        <v>11500</v>
      </c>
      <c r="O11" s="33">
        <v>1200</v>
      </c>
      <c r="P11" s="33">
        <v>1000</v>
      </c>
      <c r="Q11" s="33">
        <v>1760</v>
      </c>
      <c r="R11" s="33">
        <v>500</v>
      </c>
      <c r="S11" s="33">
        <v>0</v>
      </c>
      <c r="T11" s="118">
        <f t="shared" si="0"/>
        <v>98790</v>
      </c>
      <c r="U11" s="33"/>
      <c r="V11" s="33"/>
      <c r="W11" s="33"/>
      <c r="X11" s="33"/>
      <c r="Y11" s="33"/>
      <c r="Z11" s="33"/>
      <c r="AA11" s="33"/>
      <c r="AB11" s="33"/>
      <c r="AC11" s="132"/>
      <c r="AD11" s="132"/>
      <c r="AE11" s="132"/>
      <c r="AF11" s="132"/>
      <c r="AG11" s="33"/>
      <c r="AH11" s="33"/>
      <c r="AI11" s="33"/>
      <c r="AJ11" s="33"/>
      <c r="AK11" s="119">
        <f t="shared" si="1"/>
        <v>0</v>
      </c>
      <c r="AL11" s="33"/>
      <c r="AM11" s="33">
        <v>2000</v>
      </c>
      <c r="AN11" s="34">
        <v>8700</v>
      </c>
      <c r="AO11" s="119">
        <f t="shared" si="2"/>
        <v>10700</v>
      </c>
      <c r="AP11" s="34">
        <v>3488977.24</v>
      </c>
      <c r="AQ11" s="33">
        <v>-850000</v>
      </c>
      <c r="AR11" s="33">
        <v>980000</v>
      </c>
      <c r="AS11" s="33">
        <v>75000</v>
      </c>
      <c r="AT11" s="33">
        <v>200000</v>
      </c>
      <c r="AU11" s="33">
        <v>0</v>
      </c>
      <c r="AV11" s="119">
        <f t="shared" si="3"/>
        <v>3893977.24</v>
      </c>
      <c r="AW11" s="119">
        <f t="shared" si="4"/>
        <v>109490</v>
      </c>
      <c r="AX11" s="138">
        <v>5346050</v>
      </c>
      <c r="AY11" s="138">
        <v>16621.54</v>
      </c>
      <c r="AZ11" s="127">
        <f t="shared" si="5"/>
        <v>150272.79</v>
      </c>
      <c r="BA11" s="40">
        <f t="shared" si="6"/>
        <v>40782.790000000008</v>
      </c>
      <c r="BB11" s="128">
        <f t="shared" si="7"/>
        <v>1.047329953063619E-2</v>
      </c>
      <c r="BC11" s="129">
        <f t="shared" si="8"/>
        <v>0.7286082863038611</v>
      </c>
    </row>
    <row r="12" spans="1:55">
      <c r="A12" s="33" t="s">
        <v>146</v>
      </c>
      <c r="B12" s="130" t="s">
        <v>137</v>
      </c>
      <c r="C12" s="130" t="s">
        <v>144</v>
      </c>
      <c r="D12" s="33">
        <v>11000</v>
      </c>
      <c r="E12" s="33">
        <v>5000</v>
      </c>
      <c r="F12" s="33">
        <v>0</v>
      </c>
      <c r="G12" s="33">
        <v>700</v>
      </c>
      <c r="H12" s="33"/>
      <c r="I12" s="33">
        <v>1000</v>
      </c>
      <c r="J12" s="33">
        <v>29000</v>
      </c>
      <c r="K12" s="33">
        <v>15700</v>
      </c>
      <c r="L12" s="33">
        <v>5680</v>
      </c>
      <c r="M12" s="33">
        <v>780</v>
      </c>
      <c r="N12" s="33">
        <v>8500</v>
      </c>
      <c r="O12" s="33">
        <v>500</v>
      </c>
      <c r="P12" s="33">
        <v>1000</v>
      </c>
      <c r="Q12" s="33">
        <v>1340</v>
      </c>
      <c r="R12" s="33">
        <v>500</v>
      </c>
      <c r="S12" s="33">
        <v>500</v>
      </c>
      <c r="T12" s="118">
        <f t="shared" si="0"/>
        <v>81200</v>
      </c>
      <c r="U12" s="33">
        <v>110000</v>
      </c>
      <c r="V12" s="33">
        <v>130000</v>
      </c>
      <c r="W12" s="33"/>
      <c r="X12" s="33"/>
      <c r="Y12" s="33"/>
      <c r="Z12" s="33"/>
      <c r="AA12" s="33"/>
      <c r="AB12" s="33"/>
      <c r="AC12" s="132">
        <v>43198</v>
      </c>
      <c r="AD12" s="132">
        <v>43471</v>
      </c>
      <c r="AE12" s="132"/>
      <c r="AF12" s="132"/>
      <c r="AG12" s="33"/>
      <c r="AH12" s="33"/>
      <c r="AI12" s="33"/>
      <c r="AJ12" s="33"/>
      <c r="AK12" s="119">
        <f t="shared" si="1"/>
        <v>4000.0800000000004</v>
      </c>
      <c r="AL12" s="33">
        <v>12600</v>
      </c>
      <c r="AM12" s="33">
        <v>2000</v>
      </c>
      <c r="AN12" s="34">
        <v>0</v>
      </c>
      <c r="AO12" s="119">
        <f t="shared" si="2"/>
        <v>14600</v>
      </c>
      <c r="AP12" s="34">
        <v>4535420.7869999995</v>
      </c>
      <c r="AQ12" s="33">
        <v>-450000</v>
      </c>
      <c r="AR12" s="33">
        <v>2646470</v>
      </c>
      <c r="AS12" s="33">
        <v>75000</v>
      </c>
      <c r="AT12" s="33">
        <v>50000</v>
      </c>
      <c r="AU12" s="33">
        <v>0</v>
      </c>
      <c r="AV12" s="119">
        <f t="shared" si="3"/>
        <v>7096890.7869999995</v>
      </c>
      <c r="AW12" s="119">
        <f t="shared" si="4"/>
        <v>99800.08</v>
      </c>
      <c r="AX12" s="138">
        <v>6951772</v>
      </c>
      <c r="AY12" s="138">
        <v>35981.07</v>
      </c>
      <c r="AZ12" s="127">
        <f t="shared" si="5"/>
        <v>209775.37000000002</v>
      </c>
      <c r="BA12" s="40">
        <f t="shared" si="6"/>
        <v>109975.29000000002</v>
      </c>
      <c r="BB12" s="128">
        <f t="shared" si="7"/>
        <v>1.5496263547052387E-2</v>
      </c>
      <c r="BC12" s="129">
        <f t="shared" si="8"/>
        <v>0.47574736729102179</v>
      </c>
    </row>
    <row r="13" spans="1:55">
      <c r="A13" s="33" t="s">
        <v>145</v>
      </c>
      <c r="B13" s="130" t="s">
        <v>137</v>
      </c>
      <c r="C13" s="130" t="s">
        <v>144</v>
      </c>
      <c r="D13" s="33">
        <v>8500</v>
      </c>
      <c r="E13" s="33">
        <v>5000</v>
      </c>
      <c r="F13" s="33">
        <v>3000</v>
      </c>
      <c r="G13" s="33">
        <v>800</v>
      </c>
      <c r="H13" s="33"/>
      <c r="I13" s="33">
        <v>1500</v>
      </c>
      <c r="J13" s="33">
        <v>12000</v>
      </c>
      <c r="K13" s="33">
        <v>22460</v>
      </c>
      <c r="L13" s="33">
        <v>14670</v>
      </c>
      <c r="M13" s="33">
        <v>890</v>
      </c>
      <c r="N13" s="33">
        <v>6500</v>
      </c>
      <c r="O13" s="33">
        <v>600</v>
      </c>
      <c r="P13" s="33">
        <v>1000</v>
      </c>
      <c r="Q13" s="33">
        <v>1765</v>
      </c>
      <c r="R13" s="33">
        <v>500</v>
      </c>
      <c r="S13" s="33">
        <v>500</v>
      </c>
      <c r="T13" s="118">
        <f t="shared" si="0"/>
        <v>79685</v>
      </c>
      <c r="U13" s="33"/>
      <c r="V13" s="33"/>
      <c r="W13" s="33"/>
      <c r="X13" s="33"/>
      <c r="Y13" s="33"/>
      <c r="Z13" s="33"/>
      <c r="AA13" s="33"/>
      <c r="AB13" s="33"/>
      <c r="AC13" s="132"/>
      <c r="AD13" s="132"/>
      <c r="AE13" s="132"/>
      <c r="AF13" s="132"/>
      <c r="AG13" s="33"/>
      <c r="AH13" s="33"/>
      <c r="AI13" s="33"/>
      <c r="AJ13" s="33"/>
      <c r="AK13" s="119">
        <f t="shared" si="1"/>
        <v>0</v>
      </c>
      <c r="AL13" s="33"/>
      <c r="AM13" s="33">
        <v>2000</v>
      </c>
      <c r="AN13" s="34">
        <v>9850</v>
      </c>
      <c r="AO13" s="119">
        <f t="shared" si="2"/>
        <v>11850</v>
      </c>
      <c r="AP13" s="34">
        <v>3127197.5380000002</v>
      </c>
      <c r="AQ13" s="33">
        <v>-1100000</v>
      </c>
      <c r="AR13" s="33">
        <v>2119740</v>
      </c>
      <c r="AS13" s="33">
        <v>50000</v>
      </c>
      <c r="AT13" s="33">
        <v>350000</v>
      </c>
      <c r="AU13" s="33">
        <v>0</v>
      </c>
      <c r="AV13" s="119">
        <f t="shared" si="3"/>
        <v>4546937.5380000006</v>
      </c>
      <c r="AW13" s="119">
        <f t="shared" si="4"/>
        <v>91535</v>
      </c>
      <c r="AX13" s="138">
        <v>7323600</v>
      </c>
      <c r="AY13" s="138">
        <v>34179.370000000003</v>
      </c>
      <c r="AZ13" s="127">
        <f t="shared" si="5"/>
        <v>217269.37</v>
      </c>
      <c r="BA13" s="40">
        <f t="shared" si="6"/>
        <v>125734.37</v>
      </c>
      <c r="BB13" s="128">
        <f t="shared" si="7"/>
        <v>2.7652539527803818E-2</v>
      </c>
      <c r="BC13" s="129">
        <f t="shared" si="8"/>
        <v>0.42129730481567651</v>
      </c>
    </row>
    <row r="14" spans="1:55">
      <c r="A14" s="33" t="s">
        <v>143</v>
      </c>
      <c r="B14" s="130" t="s">
        <v>137</v>
      </c>
      <c r="C14" s="130" t="s">
        <v>137</v>
      </c>
      <c r="D14" s="33">
        <v>10000</v>
      </c>
      <c r="E14" s="33">
        <v>9500</v>
      </c>
      <c r="F14" s="33"/>
      <c r="G14" s="33">
        <v>1500</v>
      </c>
      <c r="H14" s="33"/>
      <c r="I14" s="33"/>
      <c r="J14" s="33">
        <v>56500</v>
      </c>
      <c r="K14" s="33">
        <v>12480</v>
      </c>
      <c r="L14" s="33">
        <v>0</v>
      </c>
      <c r="M14" s="33">
        <v>488</v>
      </c>
      <c r="N14" s="33">
        <v>10000</v>
      </c>
      <c r="O14" s="33">
        <v>1460</v>
      </c>
      <c r="P14" s="33">
        <v>799</v>
      </c>
      <c r="Q14" s="33">
        <v>1331</v>
      </c>
      <c r="R14" s="33">
        <v>2910</v>
      </c>
      <c r="S14" s="33">
        <v>3100</v>
      </c>
      <c r="T14" s="118">
        <f t="shared" si="0"/>
        <v>110068</v>
      </c>
      <c r="U14" s="33">
        <v>100000</v>
      </c>
      <c r="V14" s="33">
        <v>100000</v>
      </c>
      <c r="W14" s="33">
        <v>95000</v>
      </c>
      <c r="X14" s="33">
        <v>70500</v>
      </c>
      <c r="Y14" s="33"/>
      <c r="Z14" s="33"/>
      <c r="AA14" s="33"/>
      <c r="AB14" s="33"/>
      <c r="AC14" s="132">
        <v>43739</v>
      </c>
      <c r="AD14" s="132">
        <v>43739</v>
      </c>
      <c r="AE14" s="132">
        <v>43973</v>
      </c>
      <c r="AF14" s="132">
        <v>44078</v>
      </c>
      <c r="AG14" s="33"/>
      <c r="AH14" s="33"/>
      <c r="AI14" s="33"/>
      <c r="AJ14" s="33"/>
      <c r="AK14" s="119">
        <f t="shared" si="1"/>
        <v>6091.7885000000006</v>
      </c>
      <c r="AL14" s="33">
        <v>27680</v>
      </c>
      <c r="AM14" s="33">
        <v>3305</v>
      </c>
      <c r="AN14" s="34">
        <v>4265</v>
      </c>
      <c r="AO14" s="119">
        <f t="shared" si="2"/>
        <v>35250</v>
      </c>
      <c r="AP14" s="34">
        <v>5107233</v>
      </c>
      <c r="AQ14" s="33">
        <v>1060844</v>
      </c>
      <c r="AR14" s="33">
        <v>2494512</v>
      </c>
      <c r="AS14" s="33">
        <v>150000</v>
      </c>
      <c r="AT14" s="33">
        <v>0</v>
      </c>
      <c r="AU14" s="33">
        <v>0</v>
      </c>
      <c r="AV14" s="119">
        <f t="shared" si="3"/>
        <v>9178089</v>
      </c>
      <c r="AW14" s="119">
        <f t="shared" si="4"/>
        <v>151409.7885</v>
      </c>
      <c r="AX14" s="138">
        <v>14557364.874199999</v>
      </c>
      <c r="AY14" s="138">
        <v>86599.778541405685</v>
      </c>
      <c r="AZ14" s="127">
        <f t="shared" si="5"/>
        <v>450533.90039640572</v>
      </c>
      <c r="BA14" s="40">
        <f t="shared" si="6"/>
        <v>299124.1118964057</v>
      </c>
      <c r="BB14" s="128">
        <f t="shared" si="7"/>
        <v>3.2591110403963799E-2</v>
      </c>
      <c r="BC14" s="129">
        <f t="shared" si="8"/>
        <v>0.33606747098671358</v>
      </c>
    </row>
    <row r="15" spans="1:55">
      <c r="A15" s="33" t="s">
        <v>142</v>
      </c>
      <c r="B15" s="130" t="s">
        <v>137</v>
      </c>
      <c r="C15" s="130" t="s">
        <v>137</v>
      </c>
      <c r="D15" s="33">
        <v>8000</v>
      </c>
      <c r="E15" s="33"/>
      <c r="F15" s="33"/>
      <c r="G15" s="33">
        <v>4500</v>
      </c>
      <c r="H15" s="33"/>
      <c r="I15" s="33">
        <v>720</v>
      </c>
      <c r="J15" s="33">
        <v>31500</v>
      </c>
      <c r="K15" s="33"/>
      <c r="L15" s="33">
        <v>19748</v>
      </c>
      <c r="M15" s="33">
        <v>230</v>
      </c>
      <c r="N15" s="33">
        <v>14000</v>
      </c>
      <c r="O15" s="33"/>
      <c r="P15" s="33">
        <v>1000</v>
      </c>
      <c r="Q15" s="33">
        <v>613</v>
      </c>
      <c r="R15" s="33"/>
      <c r="S15" s="33">
        <v>1600</v>
      </c>
      <c r="T15" s="118">
        <f t="shared" si="0"/>
        <v>81911</v>
      </c>
      <c r="U15" s="33">
        <v>120000</v>
      </c>
      <c r="V15" s="33">
        <v>120000</v>
      </c>
      <c r="W15" s="33">
        <v>120000</v>
      </c>
      <c r="X15" s="33"/>
      <c r="Y15" s="33"/>
      <c r="Z15" s="33"/>
      <c r="AA15" s="33"/>
      <c r="AB15" s="33"/>
      <c r="AC15" s="132">
        <v>42156</v>
      </c>
      <c r="AD15" s="132">
        <v>42583</v>
      </c>
      <c r="AE15" s="132">
        <v>42736</v>
      </c>
      <c r="AF15" s="132"/>
      <c r="AG15" s="33"/>
      <c r="AH15" s="33"/>
      <c r="AI15" s="33"/>
      <c r="AJ15" s="33"/>
      <c r="AK15" s="119">
        <f t="shared" si="1"/>
        <v>6000.1200000000008</v>
      </c>
      <c r="AL15" s="33">
        <v>23400</v>
      </c>
      <c r="AM15" s="33">
        <v>7565</v>
      </c>
      <c r="AN15" s="34">
        <v>2500</v>
      </c>
      <c r="AO15" s="119">
        <f t="shared" si="2"/>
        <v>33465</v>
      </c>
      <c r="AP15" s="34"/>
      <c r="AQ15" s="33">
        <v>261436</v>
      </c>
      <c r="AR15" s="33">
        <v>6790863</v>
      </c>
      <c r="AS15" s="33"/>
      <c r="AT15" s="33"/>
      <c r="AU15" s="33"/>
      <c r="AV15" s="119">
        <f t="shared" si="3"/>
        <v>7412299</v>
      </c>
      <c r="AW15" s="119">
        <f t="shared" si="4"/>
        <v>121376.12</v>
      </c>
      <c r="AX15" s="138">
        <v>7322585.0957000013</v>
      </c>
      <c r="AY15" s="138">
        <v>36571.787359984832</v>
      </c>
      <c r="AZ15" s="127">
        <f t="shared" si="5"/>
        <v>219636.41475248488</v>
      </c>
      <c r="BA15" s="40">
        <f t="shared" si="6"/>
        <v>98260.294752484886</v>
      </c>
      <c r="BB15" s="128">
        <f t="shared" si="7"/>
        <v>1.3256385738417309E-2</v>
      </c>
      <c r="BC15" s="129">
        <f t="shared" si="8"/>
        <v>0.55262293430159348</v>
      </c>
    </row>
    <row r="16" spans="1:55">
      <c r="A16" s="33" t="s">
        <v>141</v>
      </c>
      <c r="B16" s="130" t="s">
        <v>137</v>
      </c>
      <c r="C16" s="130" t="s">
        <v>137</v>
      </c>
      <c r="D16" s="33">
        <v>10000</v>
      </c>
      <c r="E16" s="33"/>
      <c r="F16" s="33"/>
      <c r="G16" s="33">
        <v>2000</v>
      </c>
      <c r="H16" s="33"/>
      <c r="I16" s="33">
        <v>400</v>
      </c>
      <c r="J16" s="33">
        <v>12000</v>
      </c>
      <c r="K16" s="33">
        <v>15000</v>
      </c>
      <c r="L16" s="33">
        <v>12000</v>
      </c>
      <c r="M16" s="33">
        <v>2640</v>
      </c>
      <c r="N16" s="33">
        <v>10000</v>
      </c>
      <c r="O16" s="33">
        <v>650</v>
      </c>
      <c r="P16" s="33">
        <v>1000</v>
      </c>
      <c r="Q16" s="33">
        <v>200</v>
      </c>
      <c r="R16" s="33"/>
      <c r="S16" s="33">
        <v>400</v>
      </c>
      <c r="T16" s="118">
        <f t="shared" si="0"/>
        <v>66290</v>
      </c>
      <c r="U16" s="33">
        <v>110000</v>
      </c>
      <c r="V16" s="33">
        <v>110000</v>
      </c>
      <c r="W16" s="33"/>
      <c r="X16" s="33"/>
      <c r="Y16" s="33"/>
      <c r="Z16" s="33"/>
      <c r="AA16" s="33"/>
      <c r="AB16" s="33"/>
      <c r="AC16" s="132">
        <v>42036</v>
      </c>
      <c r="AD16" s="132">
        <v>42436</v>
      </c>
      <c r="AE16" s="132"/>
      <c r="AF16" s="132"/>
      <c r="AG16" s="33"/>
      <c r="AH16" s="33"/>
      <c r="AI16" s="33"/>
      <c r="AJ16" s="33"/>
      <c r="AK16" s="119">
        <f t="shared" si="1"/>
        <v>3666.7400000000002</v>
      </c>
      <c r="AL16" s="33">
        <v>3000</v>
      </c>
      <c r="AM16" s="33"/>
      <c r="AN16" s="34"/>
      <c r="AO16" s="119">
        <f t="shared" si="2"/>
        <v>3000</v>
      </c>
      <c r="AP16" s="34"/>
      <c r="AQ16" s="33"/>
      <c r="AR16" s="33"/>
      <c r="AS16" s="33"/>
      <c r="AT16" s="33"/>
      <c r="AU16" s="33"/>
      <c r="AV16" s="119">
        <f t="shared" si="3"/>
        <v>220000</v>
      </c>
      <c r="AW16" s="119">
        <f t="shared" si="4"/>
        <v>72956.740000000005</v>
      </c>
      <c r="AX16" s="138">
        <v>2761178.7341999998</v>
      </c>
      <c r="AY16" s="138">
        <v>10898.570877174094</v>
      </c>
      <c r="AZ16" s="127">
        <f t="shared" si="5"/>
        <v>79928.039232174095</v>
      </c>
      <c r="BA16" s="40">
        <f t="shared" si="6"/>
        <v>6971.2992321740894</v>
      </c>
      <c r="BB16" s="128">
        <f t="shared" si="7"/>
        <v>3.1687723782609499E-2</v>
      </c>
      <c r="BC16" s="129">
        <f t="shared" si="8"/>
        <v>0.91278030464473259</v>
      </c>
    </row>
    <row r="17" spans="1:55">
      <c r="A17" s="33" t="s">
        <v>140</v>
      </c>
      <c r="B17" s="130" t="s">
        <v>137</v>
      </c>
      <c r="C17" s="130" t="s">
        <v>136</v>
      </c>
      <c r="D17" s="33">
        <v>9800</v>
      </c>
      <c r="E17" s="33">
        <v>0</v>
      </c>
      <c r="F17" s="33">
        <v>1000</v>
      </c>
      <c r="G17" s="33">
        <v>3000</v>
      </c>
      <c r="H17" s="33">
        <v>0</v>
      </c>
      <c r="I17" s="33">
        <v>1000</v>
      </c>
      <c r="J17" s="33">
        <v>28000</v>
      </c>
      <c r="K17" s="33">
        <v>520</v>
      </c>
      <c r="L17" s="33">
        <v>0</v>
      </c>
      <c r="M17" s="33">
        <v>5426</v>
      </c>
      <c r="N17" s="33">
        <v>8000</v>
      </c>
      <c r="O17" s="33">
        <v>3500</v>
      </c>
      <c r="P17" s="33">
        <v>1000</v>
      </c>
      <c r="Q17" s="33">
        <v>2500</v>
      </c>
      <c r="R17" s="33">
        <v>300</v>
      </c>
      <c r="S17" s="33">
        <v>300</v>
      </c>
      <c r="T17" s="118">
        <f t="shared" si="0"/>
        <v>64346</v>
      </c>
      <c r="U17" s="33">
        <v>110000</v>
      </c>
      <c r="V17" s="33">
        <v>110000</v>
      </c>
      <c r="W17" s="33">
        <v>110000</v>
      </c>
      <c r="X17" s="33"/>
      <c r="Y17" s="33"/>
      <c r="Z17" s="33"/>
      <c r="AA17" s="33"/>
      <c r="AB17" s="33"/>
      <c r="AC17" s="132">
        <v>42016</v>
      </c>
      <c r="AD17" s="132">
        <v>42016</v>
      </c>
      <c r="AE17" s="132">
        <v>42016</v>
      </c>
      <c r="AF17" s="132"/>
      <c r="AG17" s="33"/>
      <c r="AH17" s="33"/>
      <c r="AI17" s="33"/>
      <c r="AJ17" s="33"/>
      <c r="AK17" s="119">
        <f t="shared" si="1"/>
        <v>5500.1100000000006</v>
      </c>
      <c r="AL17" s="33">
        <v>11700</v>
      </c>
      <c r="AM17" s="33">
        <v>4000</v>
      </c>
      <c r="AN17" s="34">
        <v>2500</v>
      </c>
      <c r="AO17" s="119">
        <f t="shared" si="2"/>
        <v>18200</v>
      </c>
      <c r="AP17" s="34">
        <v>2603070</v>
      </c>
      <c r="AQ17" s="33">
        <v>400000</v>
      </c>
      <c r="AR17" s="33">
        <v>1200000</v>
      </c>
      <c r="AS17" s="33">
        <v>50000</v>
      </c>
      <c r="AT17" s="33">
        <v>300000</v>
      </c>
      <c r="AU17" s="33"/>
      <c r="AV17" s="119">
        <f t="shared" si="3"/>
        <v>4883070</v>
      </c>
      <c r="AW17" s="119">
        <f t="shared" si="4"/>
        <v>88046.11</v>
      </c>
      <c r="AX17" s="138">
        <v>5516833.4475000026</v>
      </c>
      <c r="AY17" s="138">
        <v>22067</v>
      </c>
      <c r="AZ17" s="127">
        <f t="shared" si="5"/>
        <v>159987.83618750007</v>
      </c>
      <c r="BA17" s="40">
        <f t="shared" si="6"/>
        <v>71941.726187500069</v>
      </c>
      <c r="BB17" s="128">
        <f t="shared" si="7"/>
        <v>1.4732888569588409E-2</v>
      </c>
      <c r="BC17" s="129">
        <f t="shared" si="8"/>
        <v>0.55033002569528522</v>
      </c>
    </row>
    <row r="18" spans="1:55">
      <c r="A18" s="33" t="s">
        <v>139</v>
      </c>
      <c r="B18" s="130" t="s">
        <v>137</v>
      </c>
      <c r="C18" s="130" t="s">
        <v>136</v>
      </c>
      <c r="D18" s="33">
        <v>8000</v>
      </c>
      <c r="E18" s="33">
        <v>0</v>
      </c>
      <c r="F18" s="33">
        <v>2000</v>
      </c>
      <c r="G18" s="33">
        <v>300</v>
      </c>
      <c r="H18" s="33">
        <v>0</v>
      </c>
      <c r="I18" s="33">
        <v>3000</v>
      </c>
      <c r="J18" s="33">
        <v>24000</v>
      </c>
      <c r="K18" s="33">
        <v>18200</v>
      </c>
      <c r="L18" s="33">
        <v>9500</v>
      </c>
      <c r="M18" s="33">
        <v>5033</v>
      </c>
      <c r="N18" s="33">
        <v>5300</v>
      </c>
      <c r="O18" s="33">
        <v>3200</v>
      </c>
      <c r="P18" s="33">
        <v>1000</v>
      </c>
      <c r="Q18" s="33">
        <v>2000</v>
      </c>
      <c r="R18" s="33">
        <v>300</v>
      </c>
      <c r="S18" s="33">
        <v>300</v>
      </c>
      <c r="T18" s="118">
        <f t="shared" si="0"/>
        <v>82133</v>
      </c>
      <c r="U18" s="33"/>
      <c r="V18" s="33"/>
      <c r="W18" s="33"/>
      <c r="X18" s="33"/>
      <c r="Y18" s="33"/>
      <c r="Z18" s="33"/>
      <c r="AA18" s="33"/>
      <c r="AB18" s="33"/>
      <c r="AC18" s="132"/>
      <c r="AD18" s="132"/>
      <c r="AE18" s="132"/>
      <c r="AF18" s="132"/>
      <c r="AG18" s="33"/>
      <c r="AH18" s="33"/>
      <c r="AI18" s="33"/>
      <c r="AJ18" s="33"/>
      <c r="AK18" s="119">
        <f t="shared" si="1"/>
        <v>0</v>
      </c>
      <c r="AL18" s="33"/>
      <c r="AM18" s="33">
        <v>1500</v>
      </c>
      <c r="AN18" s="34"/>
      <c r="AO18" s="119">
        <f t="shared" si="2"/>
        <v>1500</v>
      </c>
      <c r="AP18" s="34">
        <v>1865982</v>
      </c>
      <c r="AQ18" s="33">
        <v>300000</v>
      </c>
      <c r="AR18" s="33">
        <v>900000</v>
      </c>
      <c r="AS18" s="33">
        <v>50000</v>
      </c>
      <c r="AT18" s="33">
        <v>50000</v>
      </c>
      <c r="AU18" s="33"/>
      <c r="AV18" s="119">
        <f t="shared" si="3"/>
        <v>3165982</v>
      </c>
      <c r="AW18" s="119">
        <f t="shared" si="4"/>
        <v>83633</v>
      </c>
      <c r="AX18" s="138">
        <v>4987197.2721000034</v>
      </c>
      <c r="AY18" s="138">
        <v>19948</v>
      </c>
      <c r="AZ18" s="127">
        <f t="shared" si="5"/>
        <v>144627.9318025001</v>
      </c>
      <c r="BA18" s="40">
        <f t="shared" si="6"/>
        <v>60994.931802500098</v>
      </c>
      <c r="BB18" s="128">
        <f t="shared" si="7"/>
        <v>1.9265722863395968E-2</v>
      </c>
      <c r="BC18" s="129">
        <f t="shared" si="8"/>
        <v>0.57826312633860322</v>
      </c>
    </row>
    <row r="19" spans="1:55">
      <c r="A19" s="33" t="s">
        <v>138</v>
      </c>
      <c r="B19" s="130" t="s">
        <v>137</v>
      </c>
      <c r="C19" s="130" t="s">
        <v>136</v>
      </c>
      <c r="D19" s="33">
        <v>13000</v>
      </c>
      <c r="E19" s="33">
        <v>8000</v>
      </c>
      <c r="F19" s="33">
        <v>4000</v>
      </c>
      <c r="G19" s="33">
        <v>400</v>
      </c>
      <c r="H19" s="33">
        <v>42000</v>
      </c>
      <c r="I19" s="33">
        <v>3000</v>
      </c>
      <c r="J19" s="33">
        <v>66500</v>
      </c>
      <c r="K19" s="33">
        <v>15600</v>
      </c>
      <c r="L19" s="33">
        <v>0</v>
      </c>
      <c r="M19" s="33">
        <v>15497</v>
      </c>
      <c r="N19" s="33">
        <v>12000</v>
      </c>
      <c r="O19" s="33">
        <v>6000</v>
      </c>
      <c r="P19" s="33">
        <v>1500</v>
      </c>
      <c r="Q19" s="33">
        <v>3500</v>
      </c>
      <c r="R19" s="33">
        <v>300</v>
      </c>
      <c r="S19" s="33">
        <v>300</v>
      </c>
      <c r="T19" s="118">
        <f t="shared" si="0"/>
        <v>191597</v>
      </c>
      <c r="U19" s="33">
        <v>110000</v>
      </c>
      <c r="V19" s="33">
        <v>110000</v>
      </c>
      <c r="W19" s="33">
        <v>70000</v>
      </c>
      <c r="X19" s="33">
        <v>108000</v>
      </c>
      <c r="Y19" s="33"/>
      <c r="Z19" s="33"/>
      <c r="AA19" s="33"/>
      <c r="AB19" s="33"/>
      <c r="AC19" s="132">
        <v>43009</v>
      </c>
      <c r="AD19" s="132">
        <v>43009</v>
      </c>
      <c r="AE19" s="132">
        <v>43593</v>
      </c>
      <c r="AF19" s="132">
        <v>43731</v>
      </c>
      <c r="AG19" s="33"/>
      <c r="AH19" s="33"/>
      <c r="AI19" s="33"/>
      <c r="AJ19" s="33"/>
      <c r="AK19" s="119">
        <f t="shared" si="1"/>
        <v>6633.4660000000003</v>
      </c>
      <c r="AL19" s="33">
        <v>15600</v>
      </c>
      <c r="AM19" s="33">
        <v>7500</v>
      </c>
      <c r="AN19" s="34"/>
      <c r="AO19" s="119">
        <f t="shared" si="2"/>
        <v>23100</v>
      </c>
      <c r="AP19" s="34">
        <v>8413064</v>
      </c>
      <c r="AQ19" s="33">
        <v>800000</v>
      </c>
      <c r="AR19" s="33">
        <v>4500000</v>
      </c>
      <c r="AS19" s="33">
        <v>100000</v>
      </c>
      <c r="AT19" s="33">
        <v>600000</v>
      </c>
      <c r="AU19" s="33">
        <v>3410000</v>
      </c>
      <c r="AV19" s="119">
        <f t="shared" si="3"/>
        <v>14811064</v>
      </c>
      <c r="AW19" s="119">
        <f t="shared" si="4"/>
        <v>221330.46600000001</v>
      </c>
      <c r="AX19" s="138">
        <v>14887700.168400006</v>
      </c>
      <c r="AY19" s="138">
        <v>74438</v>
      </c>
      <c r="AZ19" s="127">
        <f t="shared" si="5"/>
        <v>446630.50421000016</v>
      </c>
      <c r="BA19" s="40">
        <f t="shared" si="6"/>
        <v>225300.03821000014</v>
      </c>
      <c r="BB19" s="128">
        <f t="shared" si="7"/>
        <v>1.5211603853038522E-2</v>
      </c>
      <c r="BC19" s="129">
        <f t="shared" si="8"/>
        <v>0.4955560892364243</v>
      </c>
    </row>
  </sheetData>
  <mergeCells count="11">
    <mergeCell ref="P1:S1"/>
    <mergeCell ref="U1:AB1"/>
    <mergeCell ref="AC1:AJ1"/>
    <mergeCell ref="AL1:AM1"/>
    <mergeCell ref="AP1:AT1"/>
    <mergeCell ref="N1:O1"/>
    <mergeCell ref="A1:A2"/>
    <mergeCell ref="B1:B2"/>
    <mergeCell ref="C1:C2"/>
    <mergeCell ref="D1:I1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9"/>
  <sheetViews>
    <sheetView showGridLines="0" zoomScale="75" zoomScaleNormal="75" workbookViewId="0">
      <pane xSplit="2" ySplit="2" topLeftCell="AP3" activePane="bottomRight" state="frozen"/>
      <selection pane="topRight" activeCell="C1" sqref="C1"/>
      <selection pane="bottomLeft" activeCell="A3" sqref="A3"/>
      <selection pane="bottomRight" activeCell="A14" sqref="A14:XFD14"/>
    </sheetView>
  </sheetViews>
  <sheetFormatPr defaultRowHeight="15"/>
  <cols>
    <col min="1" max="1" width="30" bestFit="1" customWidth="1"/>
    <col min="2" max="2" width="12" bestFit="1" customWidth="1"/>
    <col min="3" max="3" width="12.42578125" bestFit="1" customWidth="1"/>
    <col min="4" max="4" width="19" bestFit="1" customWidth="1"/>
    <col min="5" max="5" width="29.42578125" bestFit="1" customWidth="1"/>
    <col min="6" max="6" width="15.85546875" bestFit="1" customWidth="1"/>
    <col min="7" max="7" width="22.85546875" bestFit="1" customWidth="1"/>
    <col min="8" max="8" width="24.5703125" bestFit="1" customWidth="1"/>
    <col min="9" max="9" width="9.7109375" bestFit="1" customWidth="1"/>
    <col min="10" max="10" width="7" bestFit="1" customWidth="1"/>
    <col min="11" max="11" width="15" bestFit="1" customWidth="1"/>
    <col min="12" max="12" width="24.5703125" bestFit="1" customWidth="1"/>
    <col min="13" max="13" width="45.85546875" bestFit="1" customWidth="1"/>
    <col min="14" max="14" width="22.85546875" bestFit="1" customWidth="1"/>
    <col min="15" max="15" width="21.140625" bestFit="1" customWidth="1"/>
    <col min="16" max="16" width="13.7109375" bestFit="1" customWidth="1"/>
    <col min="17" max="17" width="20.5703125" bestFit="1" customWidth="1"/>
    <col min="18" max="18" width="13.5703125" bestFit="1" customWidth="1"/>
    <col min="19" max="19" width="10.5703125" bestFit="1" customWidth="1"/>
    <col min="20" max="20" width="10.5703125" customWidth="1"/>
    <col min="29" max="31" width="10.85546875" bestFit="1" customWidth="1"/>
    <col min="32" max="32" width="10.28515625" bestFit="1" customWidth="1"/>
    <col min="38" max="38" width="28" bestFit="1" customWidth="1"/>
    <col min="39" max="39" width="20.7109375" bestFit="1" customWidth="1"/>
    <col min="40" max="41" width="20.7109375" customWidth="1"/>
    <col min="42" max="42" width="15.7109375" bestFit="1" customWidth="1"/>
    <col min="43" max="43" width="15.140625" bestFit="1" customWidth="1"/>
    <col min="44" max="44" width="14.42578125" bestFit="1" customWidth="1"/>
    <col min="45" max="45" width="21.7109375" bestFit="1" customWidth="1"/>
    <col min="46" max="46" width="12.7109375" bestFit="1" customWidth="1"/>
    <col min="47" max="47" width="14.42578125" bestFit="1" customWidth="1"/>
    <col min="48" max="48" width="15.7109375" bestFit="1" customWidth="1"/>
    <col min="49" max="49" width="11" customWidth="1"/>
    <col min="50" max="50" width="15.7109375" bestFit="1" customWidth="1"/>
    <col min="51" max="51" width="12.7109375" bestFit="1" customWidth="1"/>
    <col min="52" max="52" width="13.5703125" bestFit="1" customWidth="1"/>
    <col min="53" max="53" width="11.140625" customWidth="1"/>
  </cols>
  <sheetData>
    <row r="1" spans="1:55">
      <c r="A1" s="154" t="s">
        <v>0</v>
      </c>
      <c r="B1" s="155" t="s">
        <v>1</v>
      </c>
      <c r="C1" s="155" t="s">
        <v>2</v>
      </c>
      <c r="D1" s="153" t="s">
        <v>3</v>
      </c>
      <c r="E1" s="153"/>
      <c r="F1" s="153"/>
      <c r="G1" s="153"/>
      <c r="H1" s="153"/>
      <c r="I1" s="153"/>
      <c r="J1" s="153" t="s">
        <v>4</v>
      </c>
      <c r="K1" s="153"/>
      <c r="L1" s="153"/>
      <c r="M1" s="9" t="s">
        <v>5</v>
      </c>
      <c r="N1" s="153" t="s">
        <v>6</v>
      </c>
      <c r="O1" s="153"/>
      <c r="P1" s="151" t="s">
        <v>7</v>
      </c>
      <c r="Q1" s="151"/>
      <c r="R1" s="151"/>
      <c r="S1" s="151"/>
      <c r="T1" s="10"/>
      <c r="U1" s="152" t="s">
        <v>8</v>
      </c>
      <c r="V1" s="152"/>
      <c r="W1" s="152"/>
      <c r="X1" s="152"/>
      <c r="Y1" s="152"/>
      <c r="Z1" s="152"/>
      <c r="AA1" s="152"/>
      <c r="AB1" s="152"/>
      <c r="AC1" s="152" t="s">
        <v>9</v>
      </c>
      <c r="AD1" s="152"/>
      <c r="AE1" s="152"/>
      <c r="AF1" s="152"/>
      <c r="AG1" s="152"/>
      <c r="AH1" s="152"/>
      <c r="AI1" s="152"/>
      <c r="AJ1" s="152"/>
      <c r="AK1" s="11"/>
      <c r="AL1" s="153" t="s">
        <v>10</v>
      </c>
      <c r="AM1" s="153"/>
      <c r="AN1" s="72"/>
      <c r="AO1" s="9"/>
      <c r="AP1" s="153" t="s">
        <v>11</v>
      </c>
      <c r="AQ1" s="153"/>
      <c r="AR1" s="153"/>
      <c r="AS1" s="153"/>
      <c r="AT1" s="153"/>
    </row>
    <row r="2" spans="1:55" ht="75">
      <c r="A2" s="154"/>
      <c r="B2" s="155"/>
      <c r="C2" s="155"/>
      <c r="D2" s="12" t="s">
        <v>12</v>
      </c>
      <c r="E2" s="12" t="s">
        <v>13</v>
      </c>
      <c r="F2" s="12" t="s">
        <v>204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2" t="s">
        <v>16</v>
      </c>
      <c r="M2" s="12" t="s">
        <v>20</v>
      </c>
      <c r="N2" s="12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8" t="s">
        <v>205</v>
      </c>
      <c r="U2" s="12" t="s">
        <v>27</v>
      </c>
      <c r="V2" s="12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8" t="s">
        <v>206</v>
      </c>
      <c r="AL2" s="12" t="s">
        <v>35</v>
      </c>
      <c r="AM2" s="12" t="s">
        <v>36</v>
      </c>
      <c r="AN2" s="17" t="s">
        <v>259</v>
      </c>
      <c r="AO2" s="21" t="s">
        <v>207</v>
      </c>
      <c r="AP2" s="12" t="s">
        <v>37</v>
      </c>
      <c r="AQ2" s="12" t="s">
        <v>38</v>
      </c>
      <c r="AR2" s="12" t="s">
        <v>39</v>
      </c>
      <c r="AS2" s="12" t="s">
        <v>40</v>
      </c>
      <c r="AT2" s="15" t="s">
        <v>41</v>
      </c>
      <c r="AU2" s="18" t="s">
        <v>208</v>
      </c>
      <c r="AV2" s="18" t="s">
        <v>209</v>
      </c>
      <c r="AW2" s="21" t="s">
        <v>210</v>
      </c>
      <c r="AX2" s="25" t="s">
        <v>216</v>
      </c>
      <c r="AY2" s="18" t="s">
        <v>211</v>
      </c>
      <c r="AZ2" s="18" t="s">
        <v>212</v>
      </c>
      <c r="BA2" s="18" t="s">
        <v>213</v>
      </c>
      <c r="BB2" s="18" t="s">
        <v>214</v>
      </c>
      <c r="BC2" s="18" t="s">
        <v>215</v>
      </c>
    </row>
    <row r="3" spans="1:55">
      <c r="A3" s="13" t="s">
        <v>158</v>
      </c>
      <c r="B3" s="13" t="s">
        <v>137</v>
      </c>
      <c r="C3" s="13" t="s">
        <v>156</v>
      </c>
      <c r="D3" s="13">
        <v>4000</v>
      </c>
      <c r="E3" s="13"/>
      <c r="F3" s="13"/>
      <c r="G3" s="13">
        <v>500</v>
      </c>
      <c r="H3" s="13"/>
      <c r="I3" s="13">
        <v>6250</v>
      </c>
      <c r="J3" s="13">
        <v>13500</v>
      </c>
      <c r="K3" s="13">
        <v>2850</v>
      </c>
      <c r="L3" s="13"/>
      <c r="M3" s="13">
        <v>520</v>
      </c>
      <c r="N3" s="13">
        <v>8000</v>
      </c>
      <c r="O3" s="13">
        <v>2000</v>
      </c>
      <c r="P3" s="13">
        <v>1000</v>
      </c>
      <c r="Q3" s="13">
        <v>3000</v>
      </c>
      <c r="R3" s="13">
        <v>850</v>
      </c>
      <c r="S3" s="13">
        <v>550</v>
      </c>
      <c r="T3" s="19">
        <f t="shared" ref="T3:T19" si="0">SUM(D3:S3)</f>
        <v>43020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20">
        <f t="shared" ref="AK3:AK19" si="1">SUM(U3:AB3)*0.016667</f>
        <v>0</v>
      </c>
      <c r="AL3" s="13"/>
      <c r="AM3" s="13"/>
      <c r="AN3" s="98">
        <v>6500</v>
      </c>
      <c r="AO3" s="20">
        <f t="shared" ref="AO3:AO19" si="2">SUM(AL3:AN3)</f>
        <v>6500</v>
      </c>
      <c r="AP3" s="139">
        <v>3866133</v>
      </c>
      <c r="AQ3" s="49"/>
      <c r="AR3" s="49">
        <v>1574000</v>
      </c>
      <c r="AS3" s="49">
        <v>50000</v>
      </c>
      <c r="AT3" s="49">
        <v>50000</v>
      </c>
      <c r="AU3" s="49"/>
      <c r="AV3" s="20">
        <f t="shared" ref="AV3:AV19" si="3">SUM(AP3:AT3)+SUM(U3:AB3)</f>
        <v>5540133</v>
      </c>
      <c r="AW3" s="20">
        <f t="shared" ref="AW3:AW19" si="4">T3+AK3+AO3</f>
        <v>49520</v>
      </c>
      <c r="AX3" s="49">
        <v>4477823</v>
      </c>
      <c r="AY3" s="49">
        <v>13433</v>
      </c>
      <c r="AZ3" s="49">
        <f t="shared" ref="AZ3:AZ19" si="5">AX3*2.5%+AY3</f>
        <v>125378.57500000001</v>
      </c>
      <c r="BA3" s="49">
        <f t="shared" ref="BA3:BA19" si="6">AZ3-AW3</f>
        <v>75858.575000000012</v>
      </c>
      <c r="BB3" s="23">
        <f t="shared" ref="BB3:BB19" si="7">BA3/AV3</f>
        <v>1.3692554853827518E-2</v>
      </c>
      <c r="BC3" s="24">
        <f t="shared" ref="BC3:BC19" si="8">AW3/AZ3</f>
        <v>0.39496381259716817</v>
      </c>
    </row>
    <row r="4" spans="1:55">
      <c r="A4" s="13" t="s">
        <v>157</v>
      </c>
      <c r="B4" s="13" t="s">
        <v>137</v>
      </c>
      <c r="C4" s="13" t="s">
        <v>156</v>
      </c>
      <c r="D4" s="13">
        <v>7500</v>
      </c>
      <c r="E4" s="13"/>
      <c r="F4" s="13"/>
      <c r="G4" s="13">
        <v>6000</v>
      </c>
      <c r="H4" s="13"/>
      <c r="I4" s="13">
        <v>79750</v>
      </c>
      <c r="J4" s="13">
        <v>89000</v>
      </c>
      <c r="K4" s="13">
        <v>14350</v>
      </c>
      <c r="L4" s="13">
        <v>16000</v>
      </c>
      <c r="M4" s="13">
        <v>4500</v>
      </c>
      <c r="N4" s="13">
        <v>6000</v>
      </c>
      <c r="O4" s="13">
        <v>4250</v>
      </c>
      <c r="P4" s="13">
        <v>1500</v>
      </c>
      <c r="Q4" s="13">
        <v>2500</v>
      </c>
      <c r="R4" s="13">
        <v>1150</v>
      </c>
      <c r="S4" s="13">
        <v>1500</v>
      </c>
      <c r="T4" s="19">
        <f t="shared" si="0"/>
        <v>234000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20">
        <f t="shared" si="1"/>
        <v>0</v>
      </c>
      <c r="AL4" s="13"/>
      <c r="AM4" s="13"/>
      <c r="AN4" s="98">
        <v>22000</v>
      </c>
      <c r="AO4" s="20">
        <f t="shared" si="2"/>
        <v>22000</v>
      </c>
      <c r="AP4" s="139">
        <v>10487238</v>
      </c>
      <c r="AQ4" s="49"/>
      <c r="AR4" s="49">
        <v>3270000</v>
      </c>
      <c r="AS4" s="49">
        <v>100000</v>
      </c>
      <c r="AT4" s="49"/>
      <c r="AU4" s="49">
        <v>4500000</v>
      </c>
      <c r="AV4" s="20">
        <f t="shared" si="3"/>
        <v>13857238</v>
      </c>
      <c r="AW4" s="20">
        <f t="shared" si="4"/>
        <v>256000</v>
      </c>
      <c r="AX4" s="49">
        <v>18060259</v>
      </c>
      <c r="AY4" s="49">
        <v>108361</v>
      </c>
      <c r="AZ4" s="49">
        <f t="shared" si="5"/>
        <v>559867.47500000009</v>
      </c>
      <c r="BA4" s="49">
        <f t="shared" si="6"/>
        <v>303867.47500000009</v>
      </c>
      <c r="BB4" s="23">
        <f t="shared" si="7"/>
        <v>2.1928430109954097E-2</v>
      </c>
      <c r="BC4" s="24">
        <f t="shared" si="8"/>
        <v>0.45725106642424612</v>
      </c>
    </row>
    <row r="5" spans="1:55">
      <c r="A5" s="13" t="s">
        <v>155</v>
      </c>
      <c r="B5" s="13" t="s">
        <v>137</v>
      </c>
      <c r="C5" s="13" t="s">
        <v>152</v>
      </c>
      <c r="D5" s="13"/>
      <c r="E5" s="13"/>
      <c r="F5" s="13"/>
      <c r="G5" s="13"/>
      <c r="H5" s="13"/>
      <c r="I5" s="13"/>
      <c r="J5" s="13">
        <v>23000</v>
      </c>
      <c r="K5" s="13">
        <v>15860</v>
      </c>
      <c r="L5" s="13">
        <v>2800</v>
      </c>
      <c r="M5" s="13"/>
      <c r="N5" s="13">
        <v>5000</v>
      </c>
      <c r="O5" s="13">
        <v>720</v>
      </c>
      <c r="P5" s="13">
        <v>1000</v>
      </c>
      <c r="Q5" s="13">
        <v>748</v>
      </c>
      <c r="R5" s="13"/>
      <c r="S5" s="13"/>
      <c r="T5" s="19">
        <f t="shared" si="0"/>
        <v>49128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20">
        <f t="shared" si="1"/>
        <v>0</v>
      </c>
      <c r="AL5" s="13"/>
      <c r="AM5" s="13">
        <v>640</v>
      </c>
      <c r="AN5" s="98"/>
      <c r="AO5" s="20">
        <f t="shared" si="2"/>
        <v>640</v>
      </c>
      <c r="AP5" s="139">
        <v>3155934</v>
      </c>
      <c r="AQ5" s="49">
        <v>700000</v>
      </c>
      <c r="AR5" s="49">
        <v>1760655</v>
      </c>
      <c r="AS5" s="49">
        <v>50000</v>
      </c>
      <c r="AT5" s="49"/>
      <c r="AU5" s="49">
        <v>650000</v>
      </c>
      <c r="AV5" s="20">
        <f t="shared" si="3"/>
        <v>5666589</v>
      </c>
      <c r="AW5" s="20">
        <f t="shared" si="4"/>
        <v>49768</v>
      </c>
      <c r="AX5" s="49">
        <v>4660996</v>
      </c>
      <c r="AY5" s="49">
        <v>23305</v>
      </c>
      <c r="AZ5" s="49">
        <f t="shared" si="5"/>
        <v>139829.90000000002</v>
      </c>
      <c r="BA5" s="49">
        <f t="shared" si="6"/>
        <v>90061.900000000023</v>
      </c>
      <c r="BB5" s="23">
        <f t="shared" si="7"/>
        <v>1.589349430495136E-2</v>
      </c>
      <c r="BC5" s="24">
        <f t="shared" si="8"/>
        <v>0.35591815484384948</v>
      </c>
    </row>
    <row r="6" spans="1:55">
      <c r="A6" s="13" t="s">
        <v>154</v>
      </c>
      <c r="B6" s="13" t="s">
        <v>137</v>
      </c>
      <c r="C6" s="13" t="s">
        <v>152</v>
      </c>
      <c r="D6" s="13">
        <v>10000</v>
      </c>
      <c r="E6" s="13">
        <v>7500</v>
      </c>
      <c r="F6" s="13">
        <v>3000</v>
      </c>
      <c r="G6" s="13">
        <v>5000</v>
      </c>
      <c r="H6" s="13"/>
      <c r="I6" s="13"/>
      <c r="J6" s="13">
        <v>40175</v>
      </c>
      <c r="K6" s="13">
        <v>30810</v>
      </c>
      <c r="L6" s="13"/>
      <c r="M6" s="13"/>
      <c r="N6" s="13">
        <v>10000</v>
      </c>
      <c r="O6" s="13">
        <v>1780</v>
      </c>
      <c r="P6" s="13">
        <v>1000</v>
      </c>
      <c r="Q6" s="13">
        <v>1487</v>
      </c>
      <c r="R6" s="13"/>
      <c r="S6" s="13"/>
      <c r="T6" s="19">
        <f t="shared" si="0"/>
        <v>110752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20">
        <f t="shared" si="1"/>
        <v>0</v>
      </c>
      <c r="AL6" s="13"/>
      <c r="AM6" s="13">
        <v>1860</v>
      </c>
      <c r="AN6" s="98"/>
      <c r="AO6" s="20">
        <f t="shared" si="2"/>
        <v>1860</v>
      </c>
      <c r="AP6" s="139">
        <v>8251052</v>
      </c>
      <c r="AQ6" s="49">
        <v>1400000</v>
      </c>
      <c r="AR6" s="49">
        <v>3212137</v>
      </c>
      <c r="AS6" s="49">
        <v>50000</v>
      </c>
      <c r="AT6" s="49"/>
      <c r="AU6" s="49">
        <v>2000000</v>
      </c>
      <c r="AV6" s="20">
        <f t="shared" si="3"/>
        <v>12913189</v>
      </c>
      <c r="AW6" s="20">
        <f t="shared" si="4"/>
        <v>112612</v>
      </c>
      <c r="AX6" s="49">
        <v>11020901</v>
      </c>
      <c r="AY6" s="49">
        <v>66125</v>
      </c>
      <c r="AZ6" s="49">
        <f t="shared" si="5"/>
        <v>341647.52500000002</v>
      </c>
      <c r="BA6" s="49">
        <f t="shared" si="6"/>
        <v>229035.52500000002</v>
      </c>
      <c r="BB6" s="23">
        <f t="shared" si="7"/>
        <v>1.7736557948621369E-2</v>
      </c>
      <c r="BC6" s="24">
        <f t="shared" si="8"/>
        <v>0.32961456401594008</v>
      </c>
    </row>
    <row r="7" spans="1:55">
      <c r="A7" s="13" t="s">
        <v>153</v>
      </c>
      <c r="B7" s="13" t="s">
        <v>137</v>
      </c>
      <c r="C7" s="13" t="s">
        <v>152</v>
      </c>
      <c r="D7" s="13">
        <v>7500</v>
      </c>
      <c r="E7" s="13"/>
      <c r="F7" s="13"/>
      <c r="G7" s="13">
        <v>2500</v>
      </c>
      <c r="H7" s="13"/>
      <c r="I7" s="13"/>
      <c r="J7" s="13">
        <v>33400</v>
      </c>
      <c r="K7" s="13">
        <v>28860</v>
      </c>
      <c r="L7" s="13">
        <v>7838</v>
      </c>
      <c r="M7" s="13"/>
      <c r="N7" s="13">
        <v>5000</v>
      </c>
      <c r="O7" s="13">
        <v>1340</v>
      </c>
      <c r="P7" s="13">
        <v>1000</v>
      </c>
      <c r="Q7" s="13">
        <v>1184</v>
      </c>
      <c r="R7" s="13"/>
      <c r="S7" s="13">
        <v>1800</v>
      </c>
      <c r="T7" s="19">
        <f t="shared" si="0"/>
        <v>90422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20">
        <f t="shared" si="1"/>
        <v>0</v>
      </c>
      <c r="AL7" s="13"/>
      <c r="AM7" s="13">
        <v>1430</v>
      </c>
      <c r="AN7" s="98"/>
      <c r="AO7" s="20">
        <f t="shared" si="2"/>
        <v>1430</v>
      </c>
      <c r="AP7" s="139">
        <v>3249540</v>
      </c>
      <c r="AQ7" s="49">
        <v>1000000</v>
      </c>
      <c r="AR7" s="49">
        <v>2483720</v>
      </c>
      <c r="AS7" s="49">
        <v>50000</v>
      </c>
      <c r="AT7" s="49">
        <v>200000</v>
      </c>
      <c r="AU7" s="49">
        <v>2200000</v>
      </c>
      <c r="AV7" s="20">
        <f t="shared" si="3"/>
        <v>6983260</v>
      </c>
      <c r="AW7" s="20">
        <f t="shared" si="4"/>
        <v>91852</v>
      </c>
      <c r="AX7" s="49">
        <v>7877590</v>
      </c>
      <c r="AY7" s="49">
        <v>23633</v>
      </c>
      <c r="AZ7" s="49">
        <f t="shared" si="5"/>
        <v>220572.75</v>
      </c>
      <c r="BA7" s="49">
        <f t="shared" si="6"/>
        <v>128720.75</v>
      </c>
      <c r="BB7" s="23">
        <f t="shared" si="7"/>
        <v>1.8432759198425949E-2</v>
      </c>
      <c r="BC7" s="24">
        <f t="shared" si="8"/>
        <v>0.4164249663659722</v>
      </c>
    </row>
    <row r="8" spans="1:55">
      <c r="A8" s="13" t="s">
        <v>151</v>
      </c>
      <c r="B8" s="13" t="s">
        <v>137</v>
      </c>
      <c r="C8" s="13" t="s">
        <v>149</v>
      </c>
      <c r="D8" s="13">
        <v>11000</v>
      </c>
      <c r="E8" s="13">
        <v>0</v>
      </c>
      <c r="F8" s="13">
        <v>1000</v>
      </c>
      <c r="G8" s="13">
        <v>250</v>
      </c>
      <c r="H8" s="13">
        <v>0</v>
      </c>
      <c r="I8" s="13">
        <v>1000</v>
      </c>
      <c r="J8" s="13">
        <v>42000</v>
      </c>
      <c r="K8" s="13">
        <v>12740</v>
      </c>
      <c r="L8" s="13">
        <v>21000</v>
      </c>
      <c r="M8" s="13">
        <v>0</v>
      </c>
      <c r="N8" s="13">
        <v>8220</v>
      </c>
      <c r="O8" s="13">
        <v>4000</v>
      </c>
      <c r="P8" s="13">
        <v>600</v>
      </c>
      <c r="Q8" s="13">
        <v>2800</v>
      </c>
      <c r="R8" s="13">
        <v>300</v>
      </c>
      <c r="S8" s="13">
        <v>400</v>
      </c>
      <c r="T8" s="19">
        <f t="shared" si="0"/>
        <v>105310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20">
        <f t="shared" si="1"/>
        <v>0</v>
      </c>
      <c r="AL8" s="13"/>
      <c r="AM8" s="13"/>
      <c r="AN8" s="98"/>
      <c r="AO8" s="20">
        <f t="shared" si="2"/>
        <v>0</v>
      </c>
      <c r="AP8" s="139">
        <v>3402366</v>
      </c>
      <c r="AQ8" s="49">
        <v>379980</v>
      </c>
      <c r="AR8" s="49">
        <v>1750800</v>
      </c>
      <c r="AS8" s="49">
        <v>100000</v>
      </c>
      <c r="AT8" s="49">
        <v>500000</v>
      </c>
      <c r="AU8" s="49"/>
      <c r="AV8" s="20">
        <f t="shared" si="3"/>
        <v>6133146</v>
      </c>
      <c r="AW8" s="20">
        <f t="shared" si="4"/>
        <v>105310</v>
      </c>
      <c r="AX8" s="49">
        <v>9697863</v>
      </c>
      <c r="AY8" s="49">
        <v>29093</v>
      </c>
      <c r="AZ8" s="49">
        <f t="shared" si="5"/>
        <v>271539.57500000001</v>
      </c>
      <c r="BA8" s="49">
        <f t="shared" si="6"/>
        <v>166229.57500000001</v>
      </c>
      <c r="BB8" s="23">
        <f t="shared" si="7"/>
        <v>2.7103475932254019E-2</v>
      </c>
      <c r="BC8" s="24">
        <f t="shared" si="8"/>
        <v>0.3878256051627097</v>
      </c>
    </row>
    <row r="9" spans="1:55">
      <c r="A9" s="13" t="s">
        <v>150</v>
      </c>
      <c r="B9" s="13" t="s">
        <v>137</v>
      </c>
      <c r="C9" s="13" t="s">
        <v>149</v>
      </c>
      <c r="D9" s="13">
        <v>8000</v>
      </c>
      <c r="E9" s="13">
        <v>0</v>
      </c>
      <c r="F9" s="13">
        <v>2000</v>
      </c>
      <c r="G9" s="13">
        <v>1000</v>
      </c>
      <c r="H9" s="13">
        <v>0</v>
      </c>
      <c r="I9" s="13">
        <v>2000</v>
      </c>
      <c r="J9" s="13">
        <v>42000</v>
      </c>
      <c r="K9" s="13">
        <v>12480</v>
      </c>
      <c r="L9" s="13"/>
      <c r="M9" s="13"/>
      <c r="N9" s="13">
        <v>7000</v>
      </c>
      <c r="O9" s="13">
        <v>3500</v>
      </c>
      <c r="P9" s="13">
        <v>1000</v>
      </c>
      <c r="Q9" s="13">
        <v>2500</v>
      </c>
      <c r="R9" s="13">
        <v>300</v>
      </c>
      <c r="S9" s="13">
        <v>2600</v>
      </c>
      <c r="T9" s="19">
        <f t="shared" si="0"/>
        <v>84380</v>
      </c>
      <c r="U9" s="13">
        <v>110000</v>
      </c>
      <c r="V9" s="13">
        <v>110000</v>
      </c>
      <c r="W9" s="13">
        <v>110000</v>
      </c>
      <c r="X9" s="13"/>
      <c r="Y9" s="13"/>
      <c r="Z9" s="13"/>
      <c r="AA9" s="13"/>
      <c r="AB9" s="13"/>
      <c r="AC9" s="131">
        <v>42136</v>
      </c>
      <c r="AD9" s="131">
        <v>42136</v>
      </c>
      <c r="AE9" s="131">
        <v>42136</v>
      </c>
      <c r="AF9" s="131"/>
      <c r="AG9" s="13"/>
      <c r="AH9" s="13"/>
      <c r="AI9" s="13"/>
      <c r="AJ9" s="13"/>
      <c r="AK9" s="20">
        <f t="shared" si="1"/>
        <v>5500.1100000000006</v>
      </c>
      <c r="AL9" s="13">
        <v>6350</v>
      </c>
      <c r="AM9" s="13">
        <v>2447</v>
      </c>
      <c r="AN9" s="98">
        <v>2250</v>
      </c>
      <c r="AO9" s="20">
        <f t="shared" si="2"/>
        <v>11047</v>
      </c>
      <c r="AP9" s="139">
        <v>3016499</v>
      </c>
      <c r="AQ9" s="49">
        <v>449556</v>
      </c>
      <c r="AR9" s="49">
        <v>838038</v>
      </c>
      <c r="AS9" s="49">
        <v>100000</v>
      </c>
      <c r="AT9" s="49">
        <v>50000</v>
      </c>
      <c r="AU9" s="49"/>
      <c r="AV9" s="20">
        <f t="shared" si="3"/>
        <v>4784093</v>
      </c>
      <c r="AW9" s="20">
        <f t="shared" si="4"/>
        <v>100927.11</v>
      </c>
      <c r="AX9" s="49">
        <v>6051096</v>
      </c>
      <c r="AY9" s="49">
        <v>24204</v>
      </c>
      <c r="AZ9" s="49">
        <f t="shared" si="5"/>
        <v>175481.4</v>
      </c>
      <c r="BA9" s="49">
        <f t="shared" si="6"/>
        <v>74554.289999999994</v>
      </c>
      <c r="BB9" s="23">
        <f t="shared" si="7"/>
        <v>1.5583787773356412E-2</v>
      </c>
      <c r="BC9" s="24">
        <f t="shared" si="8"/>
        <v>0.57514420331727467</v>
      </c>
    </row>
    <row r="10" spans="1:55">
      <c r="A10" s="13" t="s">
        <v>148</v>
      </c>
      <c r="B10" s="13" t="s">
        <v>137</v>
      </c>
      <c r="C10" s="13" t="s">
        <v>144</v>
      </c>
      <c r="D10" s="13">
        <v>10000</v>
      </c>
      <c r="E10" s="13">
        <v>7000</v>
      </c>
      <c r="F10" s="13">
        <v>0</v>
      </c>
      <c r="G10" s="13">
        <v>3000</v>
      </c>
      <c r="H10" s="13"/>
      <c r="I10" s="13">
        <v>800</v>
      </c>
      <c r="J10" s="13">
        <v>40000</v>
      </c>
      <c r="K10" s="13">
        <v>23640</v>
      </c>
      <c r="L10" s="13">
        <v>0</v>
      </c>
      <c r="M10" s="13">
        <v>0</v>
      </c>
      <c r="N10" s="13">
        <v>15000</v>
      </c>
      <c r="O10" s="13">
        <v>500</v>
      </c>
      <c r="P10" s="13">
        <v>1200</v>
      </c>
      <c r="Q10" s="13">
        <v>0</v>
      </c>
      <c r="R10" s="13">
        <v>500</v>
      </c>
      <c r="S10" s="13">
        <v>1500</v>
      </c>
      <c r="T10" s="19">
        <f t="shared" si="0"/>
        <v>103140</v>
      </c>
      <c r="U10" s="13">
        <v>105000</v>
      </c>
      <c r="V10" s="13">
        <v>95000</v>
      </c>
      <c r="W10" s="13"/>
      <c r="X10" s="13"/>
      <c r="Y10" s="13"/>
      <c r="Z10" s="13"/>
      <c r="AA10" s="13"/>
      <c r="AB10" s="13"/>
      <c r="AC10" s="131">
        <v>42835</v>
      </c>
      <c r="AD10" s="131">
        <v>43109</v>
      </c>
      <c r="AE10" s="131"/>
      <c r="AF10" s="131"/>
      <c r="AG10" s="13"/>
      <c r="AH10" s="13"/>
      <c r="AI10" s="13"/>
      <c r="AJ10" s="13"/>
      <c r="AK10" s="20">
        <f t="shared" si="1"/>
        <v>3333.4</v>
      </c>
      <c r="AL10" s="13">
        <v>8940</v>
      </c>
      <c r="AM10" s="13">
        <v>2000</v>
      </c>
      <c r="AN10" s="98">
        <v>6450</v>
      </c>
      <c r="AO10" s="20">
        <f t="shared" si="2"/>
        <v>17390</v>
      </c>
      <c r="AP10" s="139">
        <v>7725482.1859999998</v>
      </c>
      <c r="AQ10" s="49">
        <v>-3000000</v>
      </c>
      <c r="AR10" s="49">
        <v>2754300</v>
      </c>
      <c r="AS10" s="49">
        <v>75000</v>
      </c>
      <c r="AT10" s="49">
        <v>0</v>
      </c>
      <c r="AU10" s="49"/>
      <c r="AV10" s="20">
        <f t="shared" si="3"/>
        <v>7754782.1859999998</v>
      </c>
      <c r="AW10" s="20">
        <f t="shared" si="4"/>
        <v>123863.4</v>
      </c>
      <c r="AX10" s="49">
        <v>7907845</v>
      </c>
      <c r="AY10" s="49">
        <v>127241.81550515002</v>
      </c>
      <c r="AZ10" s="49">
        <f t="shared" si="5"/>
        <v>324937.94050515001</v>
      </c>
      <c r="BA10" s="49">
        <f t="shared" si="6"/>
        <v>201074.54050515001</v>
      </c>
      <c r="BB10" s="23">
        <f t="shared" si="7"/>
        <v>2.5929102285833051E-2</v>
      </c>
      <c r="BC10" s="24">
        <f t="shared" si="8"/>
        <v>0.38119094313037555</v>
      </c>
    </row>
    <row r="11" spans="1:55">
      <c r="A11" s="13" t="s">
        <v>147</v>
      </c>
      <c r="B11" s="13" t="s">
        <v>137</v>
      </c>
      <c r="C11" s="13" t="s">
        <v>144</v>
      </c>
      <c r="D11" s="13">
        <v>13000</v>
      </c>
      <c r="E11" s="13">
        <v>10000</v>
      </c>
      <c r="F11" s="13">
        <v>0</v>
      </c>
      <c r="G11" s="13">
        <v>800</v>
      </c>
      <c r="H11" s="13">
        <v>0</v>
      </c>
      <c r="I11" s="13">
        <v>500</v>
      </c>
      <c r="J11" s="13">
        <v>24000</v>
      </c>
      <c r="K11" s="13">
        <v>34900</v>
      </c>
      <c r="L11" s="13">
        <v>4200</v>
      </c>
      <c r="M11" s="13">
        <v>750</v>
      </c>
      <c r="N11" s="13">
        <v>11500</v>
      </c>
      <c r="O11" s="13">
        <v>1160</v>
      </c>
      <c r="P11" s="13">
        <v>1000</v>
      </c>
      <c r="Q11" s="13">
        <v>1920</v>
      </c>
      <c r="R11" s="13">
        <v>500</v>
      </c>
      <c r="S11" s="13">
        <v>1000</v>
      </c>
      <c r="T11" s="19">
        <f t="shared" si="0"/>
        <v>105230</v>
      </c>
      <c r="U11" s="13"/>
      <c r="V11" s="13"/>
      <c r="W11" s="13"/>
      <c r="X11" s="13"/>
      <c r="Y11" s="13"/>
      <c r="Z11" s="13"/>
      <c r="AA11" s="13"/>
      <c r="AB11" s="13"/>
      <c r="AC11" s="131"/>
      <c r="AD11" s="131"/>
      <c r="AE11" s="131"/>
      <c r="AF11" s="131"/>
      <c r="AG11" s="13"/>
      <c r="AH11" s="13"/>
      <c r="AI11" s="13"/>
      <c r="AJ11" s="13"/>
      <c r="AK11" s="20">
        <f t="shared" si="1"/>
        <v>0</v>
      </c>
      <c r="AL11" s="13">
        <v>0</v>
      </c>
      <c r="AM11" s="13">
        <v>1000</v>
      </c>
      <c r="AN11" s="98">
        <v>19726</v>
      </c>
      <c r="AO11" s="20">
        <f t="shared" si="2"/>
        <v>20726</v>
      </c>
      <c r="AP11" s="139">
        <v>2522153.34</v>
      </c>
      <c r="AQ11" s="49">
        <v>200000</v>
      </c>
      <c r="AR11" s="49">
        <v>669800</v>
      </c>
      <c r="AS11" s="49">
        <v>75000</v>
      </c>
      <c r="AT11" s="49">
        <v>200000</v>
      </c>
      <c r="AU11" s="49"/>
      <c r="AV11" s="20">
        <f t="shared" si="3"/>
        <v>3666953.34</v>
      </c>
      <c r="AW11" s="20">
        <f t="shared" si="4"/>
        <v>125956</v>
      </c>
      <c r="AX11" s="49">
        <v>5119350</v>
      </c>
      <c r="AY11" s="49">
        <v>0</v>
      </c>
      <c r="AZ11" s="49">
        <f t="shared" si="5"/>
        <v>127983.75</v>
      </c>
      <c r="BA11" s="49">
        <f t="shared" si="6"/>
        <v>2027.75</v>
      </c>
      <c r="BB11" s="23">
        <f t="shared" si="7"/>
        <v>5.5297949332510461E-4</v>
      </c>
      <c r="BC11" s="24">
        <f t="shared" si="8"/>
        <v>0.98415619170402491</v>
      </c>
    </row>
    <row r="12" spans="1:55">
      <c r="A12" s="13" t="s">
        <v>146</v>
      </c>
      <c r="B12" s="13" t="s">
        <v>137</v>
      </c>
      <c r="C12" s="13" t="s">
        <v>144</v>
      </c>
      <c r="D12" s="13">
        <v>11000</v>
      </c>
      <c r="E12" s="13">
        <v>5000</v>
      </c>
      <c r="F12" s="13">
        <v>0</v>
      </c>
      <c r="G12" s="13">
        <v>700</v>
      </c>
      <c r="H12" s="13"/>
      <c r="I12" s="13">
        <v>500</v>
      </c>
      <c r="J12" s="13">
        <v>29000</v>
      </c>
      <c r="K12" s="13">
        <v>16200</v>
      </c>
      <c r="L12" s="13">
        <v>0</v>
      </c>
      <c r="M12" s="13">
        <v>890</v>
      </c>
      <c r="N12" s="13">
        <v>8500</v>
      </c>
      <c r="O12" s="13">
        <v>500</v>
      </c>
      <c r="P12" s="13">
        <v>1000</v>
      </c>
      <c r="Q12" s="13">
        <v>1450</v>
      </c>
      <c r="R12" s="13">
        <v>500</v>
      </c>
      <c r="S12" s="13">
        <v>500</v>
      </c>
      <c r="T12" s="19">
        <f t="shared" si="0"/>
        <v>75740</v>
      </c>
      <c r="U12" s="13">
        <v>110000</v>
      </c>
      <c r="V12" s="13">
        <v>130000</v>
      </c>
      <c r="W12" s="13"/>
      <c r="X12" s="13"/>
      <c r="Y12" s="13"/>
      <c r="Z12" s="13"/>
      <c r="AA12" s="13"/>
      <c r="AB12" s="13"/>
      <c r="AC12" s="131">
        <v>43198</v>
      </c>
      <c r="AD12" s="131">
        <v>43471</v>
      </c>
      <c r="AE12" s="131"/>
      <c r="AF12" s="131"/>
      <c r="AG12" s="13"/>
      <c r="AH12" s="13"/>
      <c r="AI12" s="13"/>
      <c r="AJ12" s="13"/>
      <c r="AK12" s="20">
        <f t="shared" si="1"/>
        <v>4000.0800000000004</v>
      </c>
      <c r="AL12" s="13">
        <v>12600</v>
      </c>
      <c r="AM12" s="13">
        <v>2000</v>
      </c>
      <c r="AN12" s="98">
        <v>0</v>
      </c>
      <c r="AO12" s="20">
        <f t="shared" si="2"/>
        <v>14600</v>
      </c>
      <c r="AP12" s="139">
        <v>4005150.537</v>
      </c>
      <c r="AQ12" s="49">
        <v>500000</v>
      </c>
      <c r="AR12" s="49">
        <v>2676560</v>
      </c>
      <c r="AS12" s="49">
        <v>75000</v>
      </c>
      <c r="AT12" s="49">
        <v>50000</v>
      </c>
      <c r="AU12" s="49"/>
      <c r="AV12" s="20">
        <f t="shared" si="3"/>
        <v>7546710.5370000005</v>
      </c>
      <c r="AW12" s="20">
        <f t="shared" si="4"/>
        <v>94340.08</v>
      </c>
      <c r="AX12" s="49">
        <v>5839020</v>
      </c>
      <c r="AY12" s="49">
        <v>0</v>
      </c>
      <c r="AZ12" s="49">
        <f t="shared" si="5"/>
        <v>145975.5</v>
      </c>
      <c r="BA12" s="49">
        <f t="shared" si="6"/>
        <v>51635.42</v>
      </c>
      <c r="BB12" s="23">
        <f t="shared" si="7"/>
        <v>6.8421095186892277E-3</v>
      </c>
      <c r="BC12" s="24">
        <f t="shared" si="8"/>
        <v>0.64627338149209967</v>
      </c>
    </row>
    <row r="13" spans="1:55">
      <c r="A13" s="13" t="s">
        <v>145</v>
      </c>
      <c r="B13" s="13" t="s">
        <v>137</v>
      </c>
      <c r="C13" s="13" t="s">
        <v>144</v>
      </c>
      <c r="D13" s="13">
        <v>8500</v>
      </c>
      <c r="E13" s="13">
        <v>5000</v>
      </c>
      <c r="F13" s="13">
        <v>3000</v>
      </c>
      <c r="G13" s="13">
        <v>800</v>
      </c>
      <c r="H13" s="13"/>
      <c r="I13" s="13">
        <v>1500</v>
      </c>
      <c r="J13" s="13">
        <v>12000</v>
      </c>
      <c r="K13" s="13">
        <v>21340</v>
      </c>
      <c r="L13" s="13">
        <v>12570</v>
      </c>
      <c r="M13" s="13">
        <v>670</v>
      </c>
      <c r="N13" s="13">
        <v>6500</v>
      </c>
      <c r="O13" s="13">
        <v>400</v>
      </c>
      <c r="P13" s="13">
        <v>1000</v>
      </c>
      <c r="Q13" s="13">
        <v>1540</v>
      </c>
      <c r="R13" s="13">
        <v>500</v>
      </c>
      <c r="S13" s="13">
        <v>500</v>
      </c>
      <c r="T13" s="19">
        <f t="shared" si="0"/>
        <v>75820</v>
      </c>
      <c r="U13" s="13"/>
      <c r="V13" s="13"/>
      <c r="W13" s="13"/>
      <c r="X13" s="13"/>
      <c r="Y13" s="13"/>
      <c r="Z13" s="13"/>
      <c r="AA13" s="13"/>
      <c r="AB13" s="13"/>
      <c r="AC13" s="131"/>
      <c r="AD13" s="131"/>
      <c r="AE13" s="131"/>
      <c r="AF13" s="131"/>
      <c r="AG13" s="13"/>
      <c r="AH13" s="13"/>
      <c r="AI13" s="13"/>
      <c r="AJ13" s="13"/>
      <c r="AK13" s="20">
        <f t="shared" si="1"/>
        <v>0</v>
      </c>
      <c r="AL13" s="13"/>
      <c r="AM13" s="13">
        <v>2000</v>
      </c>
      <c r="AN13" s="98">
        <v>8760</v>
      </c>
      <c r="AO13" s="20">
        <f t="shared" si="2"/>
        <v>10760</v>
      </c>
      <c r="AP13" s="139">
        <v>2354551.3679999998</v>
      </c>
      <c r="AQ13" s="49">
        <v>0</v>
      </c>
      <c r="AR13" s="49">
        <v>2324000</v>
      </c>
      <c r="AS13" s="49">
        <v>50000</v>
      </c>
      <c r="AT13" s="49">
        <v>350000</v>
      </c>
      <c r="AU13" s="49"/>
      <c r="AV13" s="20">
        <f t="shared" si="3"/>
        <v>5078551.3679999998</v>
      </c>
      <c r="AW13" s="20">
        <f t="shared" si="4"/>
        <v>86580</v>
      </c>
      <c r="AX13" s="49">
        <v>6060955</v>
      </c>
      <c r="AY13" s="49">
        <v>0</v>
      </c>
      <c r="AZ13" s="49">
        <f t="shared" si="5"/>
        <v>151523.875</v>
      </c>
      <c r="BA13" s="49">
        <f t="shared" si="6"/>
        <v>64943.875</v>
      </c>
      <c r="BB13" s="23">
        <f t="shared" si="7"/>
        <v>1.2787874000686882E-2</v>
      </c>
      <c r="BC13" s="24">
        <f t="shared" si="8"/>
        <v>0.5713951019270066</v>
      </c>
    </row>
    <row r="14" spans="1:55">
      <c r="A14" s="13" t="s">
        <v>143</v>
      </c>
      <c r="B14" s="13" t="s">
        <v>137</v>
      </c>
      <c r="C14" s="13" t="s">
        <v>137</v>
      </c>
      <c r="D14" s="13">
        <v>10000</v>
      </c>
      <c r="E14" s="13">
        <v>9500</v>
      </c>
      <c r="F14" s="13"/>
      <c r="G14" s="13">
        <v>1500</v>
      </c>
      <c r="H14" s="13"/>
      <c r="I14" s="13"/>
      <c r="J14" s="13">
        <v>56500</v>
      </c>
      <c r="K14" s="13">
        <v>12860</v>
      </c>
      <c r="L14" s="13">
        <v>1700</v>
      </c>
      <c r="M14" s="13">
        <v>500</v>
      </c>
      <c r="N14" s="13">
        <v>10000</v>
      </c>
      <c r="O14" s="13">
        <v>2350</v>
      </c>
      <c r="P14" s="13">
        <v>799</v>
      </c>
      <c r="Q14" s="13">
        <v>933</v>
      </c>
      <c r="R14" s="13">
        <v>12765</v>
      </c>
      <c r="S14" s="13">
        <v>3100</v>
      </c>
      <c r="T14" s="19">
        <f t="shared" si="0"/>
        <v>122507</v>
      </c>
      <c r="U14" s="13">
        <v>100000</v>
      </c>
      <c r="V14" s="13">
        <v>100000</v>
      </c>
      <c r="W14" s="13">
        <v>95000</v>
      </c>
      <c r="X14" s="13">
        <v>70500</v>
      </c>
      <c r="Y14" s="13"/>
      <c r="Z14" s="13"/>
      <c r="AA14" s="13"/>
      <c r="AB14" s="13"/>
      <c r="AC14" s="131">
        <v>43739</v>
      </c>
      <c r="AD14" s="131">
        <v>43739</v>
      </c>
      <c r="AE14" s="131">
        <v>43973</v>
      </c>
      <c r="AF14" s="131">
        <v>44078</v>
      </c>
      <c r="AG14" s="13"/>
      <c r="AH14" s="13"/>
      <c r="AI14" s="13"/>
      <c r="AJ14" s="13"/>
      <c r="AK14" s="20">
        <f t="shared" si="1"/>
        <v>6091.7885000000006</v>
      </c>
      <c r="AL14" s="13">
        <v>28320</v>
      </c>
      <c r="AM14" s="13">
        <v>5020</v>
      </c>
      <c r="AN14" s="98">
        <v>6615</v>
      </c>
      <c r="AO14" s="20">
        <f t="shared" si="2"/>
        <v>39955</v>
      </c>
      <c r="AP14" s="139">
        <v>5426707</v>
      </c>
      <c r="AQ14" s="49">
        <v>1284821</v>
      </c>
      <c r="AR14" s="49">
        <v>2383764</v>
      </c>
      <c r="AS14" s="49">
        <v>0</v>
      </c>
      <c r="AT14" s="49">
        <v>0</v>
      </c>
      <c r="AU14" s="49">
        <v>0</v>
      </c>
      <c r="AV14" s="20">
        <f t="shared" si="3"/>
        <v>9460792</v>
      </c>
      <c r="AW14" s="20">
        <f t="shared" si="4"/>
        <v>168553.7885</v>
      </c>
      <c r="AX14" s="49">
        <v>14196834.108699994</v>
      </c>
      <c r="AY14" s="49">
        <f>AX14*0.6%</f>
        <v>85181.004652199961</v>
      </c>
      <c r="AZ14" s="49">
        <f t="shared" si="5"/>
        <v>440101.85736969986</v>
      </c>
      <c r="BA14" s="49">
        <f t="shared" si="6"/>
        <v>271548.06886969984</v>
      </c>
      <c r="BB14" s="23">
        <f t="shared" si="7"/>
        <v>2.8702466862150635E-2</v>
      </c>
      <c r="BC14" s="24">
        <f t="shared" si="8"/>
        <v>0.38298813258224751</v>
      </c>
    </row>
    <row r="15" spans="1:55">
      <c r="A15" s="13" t="s">
        <v>142</v>
      </c>
      <c r="B15" s="13" t="s">
        <v>137</v>
      </c>
      <c r="C15" s="13" t="s">
        <v>137</v>
      </c>
      <c r="D15" s="13">
        <v>8000</v>
      </c>
      <c r="E15" s="13"/>
      <c r="F15" s="13"/>
      <c r="G15" s="13">
        <v>4500</v>
      </c>
      <c r="H15" s="13"/>
      <c r="I15" s="13">
        <v>720</v>
      </c>
      <c r="J15" s="13">
        <v>31500</v>
      </c>
      <c r="K15" s="13"/>
      <c r="L15" s="13">
        <v>19576</v>
      </c>
      <c r="M15" s="13">
        <v>339</v>
      </c>
      <c r="N15" s="13">
        <v>14000</v>
      </c>
      <c r="O15" s="13">
        <v>1000</v>
      </c>
      <c r="P15" s="13">
        <v>1000</v>
      </c>
      <c r="Q15" s="13">
        <v>470</v>
      </c>
      <c r="R15" s="13"/>
      <c r="S15" s="13">
        <v>1600</v>
      </c>
      <c r="T15" s="19">
        <f t="shared" si="0"/>
        <v>82705</v>
      </c>
      <c r="U15" s="13">
        <v>120000</v>
      </c>
      <c r="V15" s="13">
        <v>120000</v>
      </c>
      <c r="W15" s="13">
        <v>120000</v>
      </c>
      <c r="X15" s="13"/>
      <c r="Y15" s="13"/>
      <c r="Z15" s="13"/>
      <c r="AA15" s="13"/>
      <c r="AB15" s="13"/>
      <c r="AC15" s="131">
        <v>42156</v>
      </c>
      <c r="AD15" s="131">
        <v>42583</v>
      </c>
      <c r="AE15" s="131">
        <v>42736</v>
      </c>
      <c r="AF15" s="131"/>
      <c r="AG15" s="13"/>
      <c r="AH15" s="13"/>
      <c r="AI15" s="13"/>
      <c r="AJ15" s="13"/>
      <c r="AK15" s="20">
        <f t="shared" si="1"/>
        <v>6000.1200000000008</v>
      </c>
      <c r="AL15" s="13">
        <v>22400</v>
      </c>
      <c r="AM15" s="13">
        <v>15820</v>
      </c>
      <c r="AN15" s="98"/>
      <c r="AO15" s="20">
        <f t="shared" si="2"/>
        <v>38220</v>
      </c>
      <c r="AP15" s="139"/>
      <c r="AQ15" s="49">
        <v>300852</v>
      </c>
      <c r="AR15" s="49">
        <v>7041243</v>
      </c>
      <c r="AS15" s="49"/>
      <c r="AT15" s="49"/>
      <c r="AU15" s="49"/>
      <c r="AV15" s="20">
        <f t="shared" si="3"/>
        <v>7702095</v>
      </c>
      <c r="AW15" s="20">
        <f t="shared" si="4"/>
        <v>126925.12</v>
      </c>
      <c r="AX15" s="49">
        <v>8559218.7939000037</v>
      </c>
      <c r="AY15" s="49">
        <f>AX15*0.6%</f>
        <v>51355.312763400027</v>
      </c>
      <c r="AZ15" s="49">
        <f t="shared" si="5"/>
        <v>265335.78261090012</v>
      </c>
      <c r="BA15" s="49">
        <f t="shared" si="6"/>
        <v>138410.66261090012</v>
      </c>
      <c r="BB15" s="23">
        <f t="shared" si="7"/>
        <v>1.7970521346581694E-2</v>
      </c>
      <c r="BC15" s="24">
        <f t="shared" si="8"/>
        <v>0.47835658934147035</v>
      </c>
    </row>
    <row r="16" spans="1:55">
      <c r="A16" s="13" t="s">
        <v>141</v>
      </c>
      <c r="B16" s="13" t="s">
        <v>137</v>
      </c>
      <c r="C16" s="13" t="s">
        <v>137</v>
      </c>
      <c r="D16" s="13">
        <v>10000</v>
      </c>
      <c r="E16" s="13"/>
      <c r="F16" s="13"/>
      <c r="G16" s="13">
        <v>2000</v>
      </c>
      <c r="H16" s="13"/>
      <c r="I16" s="13">
        <v>400</v>
      </c>
      <c r="J16" s="13">
        <v>12000</v>
      </c>
      <c r="K16" s="13">
        <v>15000</v>
      </c>
      <c r="L16" s="13"/>
      <c r="M16" s="13">
        <v>2680</v>
      </c>
      <c r="N16" s="13">
        <v>10000</v>
      </c>
      <c r="O16" s="13">
        <v>600</v>
      </c>
      <c r="P16" s="13">
        <v>1000</v>
      </c>
      <c r="Q16" s="13">
        <v>200</v>
      </c>
      <c r="R16" s="13"/>
      <c r="S16" s="13">
        <v>400</v>
      </c>
      <c r="T16" s="19">
        <f t="shared" si="0"/>
        <v>54280</v>
      </c>
      <c r="U16" s="13">
        <v>110000</v>
      </c>
      <c r="V16" s="13">
        <v>110000</v>
      </c>
      <c r="W16" s="13"/>
      <c r="X16" s="13"/>
      <c r="Y16" s="13"/>
      <c r="Z16" s="13"/>
      <c r="AA16" s="13"/>
      <c r="AB16" s="13"/>
      <c r="AC16" s="131">
        <v>42036</v>
      </c>
      <c r="AD16" s="131">
        <v>42436</v>
      </c>
      <c r="AE16" s="131"/>
      <c r="AF16" s="131"/>
      <c r="AG16" s="13"/>
      <c r="AH16" s="13"/>
      <c r="AI16" s="13"/>
      <c r="AJ16" s="13"/>
      <c r="AK16" s="20">
        <f t="shared" si="1"/>
        <v>3666.7400000000002</v>
      </c>
      <c r="AL16" s="13">
        <v>3000</v>
      </c>
      <c r="AM16" s="13"/>
      <c r="AN16" s="98"/>
      <c r="AO16" s="20">
        <f t="shared" si="2"/>
        <v>3000</v>
      </c>
      <c r="AP16" s="139"/>
      <c r="AQ16" s="49"/>
      <c r="AR16" s="49"/>
      <c r="AS16" s="49"/>
      <c r="AT16" s="49"/>
      <c r="AU16" s="49"/>
      <c r="AV16" s="20">
        <f t="shared" si="3"/>
        <v>220000</v>
      </c>
      <c r="AW16" s="20">
        <f t="shared" si="4"/>
        <v>60946.74</v>
      </c>
      <c r="AX16" s="49">
        <v>2950379.1372000002</v>
      </c>
      <c r="AY16" s="49">
        <f>AX16*0.4%</f>
        <v>11801.516548800002</v>
      </c>
      <c r="AZ16" s="49">
        <f t="shared" si="5"/>
        <v>85560.994978800009</v>
      </c>
      <c r="BA16" s="49">
        <f t="shared" si="6"/>
        <v>24614.254978800011</v>
      </c>
      <c r="BB16" s="23">
        <f t="shared" si="7"/>
        <v>0.11188297717636368</v>
      </c>
      <c r="BC16" s="24">
        <f t="shared" si="8"/>
        <v>0.71231920590803277</v>
      </c>
    </row>
    <row r="17" spans="1:55">
      <c r="A17" s="13" t="s">
        <v>140</v>
      </c>
      <c r="B17" s="13" t="s">
        <v>137</v>
      </c>
      <c r="C17" s="13" t="s">
        <v>136</v>
      </c>
      <c r="D17" s="13">
        <v>9800</v>
      </c>
      <c r="E17" s="13">
        <v>0</v>
      </c>
      <c r="F17" s="13">
        <v>1000</v>
      </c>
      <c r="G17" s="13">
        <v>3000</v>
      </c>
      <c r="H17" s="13">
        <v>0</v>
      </c>
      <c r="I17" s="13">
        <v>1000</v>
      </c>
      <c r="J17" s="13">
        <v>28000</v>
      </c>
      <c r="K17" s="13">
        <v>540</v>
      </c>
      <c r="L17" s="13">
        <v>0</v>
      </c>
      <c r="M17" s="13">
        <v>6483</v>
      </c>
      <c r="N17" s="13">
        <v>8000</v>
      </c>
      <c r="O17" s="13">
        <v>3500</v>
      </c>
      <c r="P17" s="13">
        <v>1000</v>
      </c>
      <c r="Q17" s="13">
        <v>2000</v>
      </c>
      <c r="R17" s="13">
        <v>300</v>
      </c>
      <c r="S17" s="13">
        <v>300</v>
      </c>
      <c r="T17" s="19">
        <f t="shared" si="0"/>
        <v>64923</v>
      </c>
      <c r="U17" s="13">
        <v>110000</v>
      </c>
      <c r="V17" s="13">
        <v>110000</v>
      </c>
      <c r="W17" s="13">
        <v>110000</v>
      </c>
      <c r="X17" s="13"/>
      <c r="Y17" s="13"/>
      <c r="Z17" s="13"/>
      <c r="AA17" s="13"/>
      <c r="AB17" s="13"/>
      <c r="AC17" s="131">
        <v>42016</v>
      </c>
      <c r="AD17" s="131">
        <v>42016</v>
      </c>
      <c r="AE17" s="131">
        <v>42016</v>
      </c>
      <c r="AF17" s="131"/>
      <c r="AG17" s="13"/>
      <c r="AH17" s="13"/>
      <c r="AI17" s="13"/>
      <c r="AJ17" s="13"/>
      <c r="AK17" s="20">
        <f t="shared" si="1"/>
        <v>5500.1100000000006</v>
      </c>
      <c r="AL17" s="13">
        <v>12150</v>
      </c>
      <c r="AM17" s="13">
        <v>4000</v>
      </c>
      <c r="AN17" s="98"/>
      <c r="AO17" s="20">
        <f t="shared" si="2"/>
        <v>16150</v>
      </c>
      <c r="AP17" s="139">
        <v>2806793</v>
      </c>
      <c r="AQ17" s="49">
        <v>300000</v>
      </c>
      <c r="AR17" s="49">
        <v>800000</v>
      </c>
      <c r="AS17" s="49">
        <v>50000</v>
      </c>
      <c r="AT17" s="49">
        <v>300000</v>
      </c>
      <c r="AU17" s="49"/>
      <c r="AV17" s="20">
        <f t="shared" si="3"/>
        <v>4586793</v>
      </c>
      <c r="AW17" s="20">
        <f t="shared" si="4"/>
        <v>86573.11</v>
      </c>
      <c r="AX17" s="49">
        <v>5874571.4141000034</v>
      </c>
      <c r="AY17" s="49">
        <v>23498</v>
      </c>
      <c r="AZ17" s="49">
        <f t="shared" si="5"/>
        <v>170362.2853525001</v>
      </c>
      <c r="BA17" s="49">
        <f t="shared" si="6"/>
        <v>83789.175352500097</v>
      </c>
      <c r="BB17" s="23">
        <f t="shared" si="7"/>
        <v>1.8267485659915348E-2</v>
      </c>
      <c r="BC17" s="24">
        <f t="shared" si="8"/>
        <v>0.50817063072891866</v>
      </c>
    </row>
    <row r="18" spans="1:55">
      <c r="A18" s="13" t="s">
        <v>139</v>
      </c>
      <c r="B18" s="13" t="s">
        <v>137</v>
      </c>
      <c r="C18" s="13" t="s">
        <v>136</v>
      </c>
      <c r="D18" s="13">
        <v>8000</v>
      </c>
      <c r="E18" s="13">
        <v>0</v>
      </c>
      <c r="F18" s="13">
        <v>2000</v>
      </c>
      <c r="G18" s="13">
        <v>300</v>
      </c>
      <c r="H18" s="13">
        <v>0</v>
      </c>
      <c r="I18" s="13">
        <v>3000</v>
      </c>
      <c r="J18" s="13">
        <v>24000</v>
      </c>
      <c r="K18" s="13">
        <v>19500</v>
      </c>
      <c r="L18" s="13">
        <v>10000</v>
      </c>
      <c r="M18" s="13">
        <v>6431</v>
      </c>
      <c r="N18" s="13">
        <v>5300</v>
      </c>
      <c r="O18" s="13">
        <v>3300</v>
      </c>
      <c r="P18" s="13">
        <v>1000</v>
      </c>
      <c r="Q18" s="13">
        <v>1800</v>
      </c>
      <c r="R18" s="13">
        <v>300</v>
      </c>
      <c r="S18" s="13">
        <v>300</v>
      </c>
      <c r="T18" s="19">
        <f t="shared" si="0"/>
        <v>85231</v>
      </c>
      <c r="U18" s="13"/>
      <c r="V18" s="13"/>
      <c r="W18" s="13"/>
      <c r="X18" s="13"/>
      <c r="Y18" s="13"/>
      <c r="Z18" s="13"/>
      <c r="AA18" s="13"/>
      <c r="AB18" s="13"/>
      <c r="AC18" s="131"/>
      <c r="AD18" s="131"/>
      <c r="AE18" s="131"/>
      <c r="AF18" s="131"/>
      <c r="AG18" s="13"/>
      <c r="AH18" s="13"/>
      <c r="AI18" s="13"/>
      <c r="AJ18" s="13"/>
      <c r="AK18" s="20">
        <f t="shared" si="1"/>
        <v>0</v>
      </c>
      <c r="AL18" s="13"/>
      <c r="AM18" s="13">
        <v>1500</v>
      </c>
      <c r="AN18" s="98"/>
      <c r="AO18" s="20">
        <f t="shared" si="2"/>
        <v>1500</v>
      </c>
      <c r="AP18" s="139">
        <v>2333741</v>
      </c>
      <c r="AQ18" s="49">
        <v>0</v>
      </c>
      <c r="AR18" s="49">
        <v>700000</v>
      </c>
      <c r="AS18" s="49">
        <v>50000</v>
      </c>
      <c r="AT18" s="49">
        <v>50000</v>
      </c>
      <c r="AU18" s="49"/>
      <c r="AV18" s="20">
        <f t="shared" si="3"/>
        <v>3133741</v>
      </c>
      <c r="AW18" s="20">
        <f t="shared" si="4"/>
        <v>86731</v>
      </c>
      <c r="AX18" s="49">
        <v>6134339.8774000015</v>
      </c>
      <c r="AY18" s="49">
        <v>30671</v>
      </c>
      <c r="AZ18" s="49">
        <f t="shared" si="5"/>
        <v>184029.49693500003</v>
      </c>
      <c r="BA18" s="49">
        <f t="shared" si="6"/>
        <v>97298.496935000032</v>
      </c>
      <c r="BB18" s="23">
        <f t="shared" si="7"/>
        <v>3.1048672157335283E-2</v>
      </c>
      <c r="BC18" s="24">
        <f t="shared" si="8"/>
        <v>0.47128857843171601</v>
      </c>
    </row>
    <row r="19" spans="1:55">
      <c r="A19" s="13" t="s">
        <v>138</v>
      </c>
      <c r="B19" s="13" t="s">
        <v>137</v>
      </c>
      <c r="C19" s="13" t="s">
        <v>136</v>
      </c>
      <c r="D19" s="13">
        <v>13000</v>
      </c>
      <c r="E19" s="13">
        <v>8000</v>
      </c>
      <c r="F19" s="13">
        <v>4000</v>
      </c>
      <c r="G19" s="13">
        <v>400</v>
      </c>
      <c r="H19" s="13">
        <v>0</v>
      </c>
      <c r="I19" s="13">
        <v>3000</v>
      </c>
      <c r="J19" s="13">
        <v>66500</v>
      </c>
      <c r="K19" s="13">
        <v>16000</v>
      </c>
      <c r="L19" s="13">
        <v>0</v>
      </c>
      <c r="M19" s="13">
        <v>18110</v>
      </c>
      <c r="N19" s="13">
        <v>12000</v>
      </c>
      <c r="O19" s="13">
        <v>6500</v>
      </c>
      <c r="P19" s="13">
        <v>1500</v>
      </c>
      <c r="Q19" s="13">
        <v>3000</v>
      </c>
      <c r="R19" s="13">
        <v>300</v>
      </c>
      <c r="S19" s="13">
        <v>300</v>
      </c>
      <c r="T19" s="19">
        <f t="shared" si="0"/>
        <v>152610</v>
      </c>
      <c r="U19" s="13">
        <v>110000</v>
      </c>
      <c r="V19" s="13">
        <v>110000</v>
      </c>
      <c r="W19" s="13">
        <v>70000</v>
      </c>
      <c r="X19" s="13">
        <v>108000</v>
      </c>
      <c r="Y19" s="13"/>
      <c r="Z19" s="13"/>
      <c r="AA19" s="13"/>
      <c r="AB19" s="13"/>
      <c r="AC19" s="131">
        <v>43009</v>
      </c>
      <c r="AD19" s="131">
        <v>43009</v>
      </c>
      <c r="AE19" s="131">
        <v>43593</v>
      </c>
      <c r="AF19" s="131">
        <v>43731</v>
      </c>
      <c r="AG19" s="13"/>
      <c r="AH19" s="13"/>
      <c r="AI19" s="13"/>
      <c r="AJ19" s="13"/>
      <c r="AK19" s="20">
        <f t="shared" si="1"/>
        <v>6633.4660000000003</v>
      </c>
      <c r="AL19" s="13">
        <v>16200</v>
      </c>
      <c r="AM19" s="13">
        <v>7500</v>
      </c>
      <c r="AN19" s="98">
        <v>15000</v>
      </c>
      <c r="AO19" s="20">
        <f t="shared" si="2"/>
        <v>38700</v>
      </c>
      <c r="AP19" s="139">
        <v>11687000</v>
      </c>
      <c r="AQ19" s="49">
        <v>0</v>
      </c>
      <c r="AR19" s="49">
        <v>3800000</v>
      </c>
      <c r="AS19" s="49">
        <v>100000</v>
      </c>
      <c r="AT19" s="49">
        <v>600000</v>
      </c>
      <c r="AU19" s="49">
        <v>3410000</v>
      </c>
      <c r="AV19" s="20">
        <f t="shared" si="3"/>
        <v>16585000</v>
      </c>
      <c r="AW19" s="20">
        <f t="shared" si="4"/>
        <v>197943.46600000001</v>
      </c>
      <c r="AX19" s="49">
        <v>17884961.194199998</v>
      </c>
      <c r="AY19" s="49">
        <v>107310</v>
      </c>
      <c r="AZ19" s="49">
        <f t="shared" si="5"/>
        <v>554434.02985499997</v>
      </c>
      <c r="BA19" s="49">
        <f t="shared" si="6"/>
        <v>356490.56385499996</v>
      </c>
      <c r="BB19" s="23">
        <f t="shared" si="7"/>
        <v>2.1494758146216458E-2</v>
      </c>
      <c r="BC19" s="24">
        <f t="shared" si="8"/>
        <v>0.35701896950980405</v>
      </c>
    </row>
  </sheetData>
  <mergeCells count="11">
    <mergeCell ref="N1:O1"/>
    <mergeCell ref="A1:A2"/>
    <mergeCell ref="B1:B2"/>
    <mergeCell ref="C1:C2"/>
    <mergeCell ref="D1:I1"/>
    <mergeCell ref="J1:L1"/>
    <mergeCell ref="P1:S1"/>
    <mergeCell ref="U1:AB1"/>
    <mergeCell ref="AC1:AJ1"/>
    <mergeCell ref="AL1:AM1"/>
    <mergeCell ref="AP1:AT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BG21"/>
  <sheetViews>
    <sheetView showGridLines="0" tabSelected="1" workbookViewId="0">
      <pane xSplit="2" ySplit="4" topLeftCell="AU5" activePane="bottomRight" state="frozen"/>
      <selection pane="topRight" activeCell="C1" sqref="C1"/>
      <selection pane="bottomLeft" activeCell="A3" sqref="A3"/>
      <selection pane="bottomRight" activeCell="A19" sqref="A19:XFD19"/>
    </sheetView>
  </sheetViews>
  <sheetFormatPr defaultRowHeight="11.25"/>
  <cols>
    <col min="1" max="1" width="22.85546875" style="78" customWidth="1"/>
    <col min="2" max="2" width="10.7109375" style="78" customWidth="1"/>
    <col min="3" max="3" width="9.85546875" style="78" customWidth="1"/>
    <col min="4" max="4" width="10.7109375" style="75" customWidth="1"/>
    <col min="5" max="5" width="15" style="75" customWidth="1"/>
    <col min="6" max="6" width="10.85546875" style="75" customWidth="1"/>
    <col min="7" max="7" width="13.140625" style="75" customWidth="1"/>
    <col min="8" max="8" width="12.85546875" style="75" customWidth="1"/>
    <col min="9" max="9" width="10.85546875" style="75" bestFit="1" customWidth="1"/>
    <col min="10" max="10" width="9.5703125" style="75" bestFit="1" customWidth="1"/>
    <col min="11" max="11" width="10" style="75" customWidth="1"/>
    <col min="12" max="12" width="12.28515625" style="75" customWidth="1"/>
    <col min="13" max="13" width="27.140625" style="75" customWidth="1"/>
    <col min="14" max="14" width="11" style="75" customWidth="1"/>
    <col min="15" max="15" width="17.7109375" style="75" customWidth="1"/>
    <col min="16" max="16" width="9.140625" style="75" customWidth="1"/>
    <col min="17" max="17" width="10" style="75" customWidth="1"/>
    <col min="18" max="18" width="9.7109375" style="75" customWidth="1"/>
    <col min="19" max="19" width="8.85546875" style="75" customWidth="1"/>
    <col min="20" max="20" width="10.5703125" style="75" customWidth="1"/>
    <col min="21" max="22" width="9.5703125" style="75" bestFit="1" customWidth="1"/>
    <col min="23" max="24" width="8.7109375" style="75" bestFit="1" customWidth="1"/>
    <col min="25" max="25" width="7.85546875" style="75" customWidth="1"/>
    <col min="26" max="26" width="7.7109375" style="75" customWidth="1"/>
    <col min="27" max="27" width="7.85546875" style="75" customWidth="1"/>
    <col min="28" max="28" width="8.140625" style="75" customWidth="1"/>
    <col min="29" max="29" width="8.5703125" style="75" customWidth="1"/>
    <col min="30" max="31" width="7.7109375" style="75" customWidth="1"/>
    <col min="32" max="32" width="7.5703125" style="75" customWidth="1"/>
    <col min="33" max="34" width="7.85546875" style="75" customWidth="1"/>
    <col min="35" max="35" width="7.42578125" style="75" customWidth="1"/>
    <col min="36" max="36" width="8.140625" style="75" customWidth="1"/>
    <col min="37" max="37" width="9.85546875" style="75" customWidth="1"/>
    <col min="38" max="38" width="16" style="75" customWidth="1"/>
    <col min="39" max="40" width="10.28515625" style="75" customWidth="1"/>
    <col min="41" max="41" width="12" style="75" customWidth="1"/>
    <col min="42" max="42" width="11.7109375" style="75" bestFit="1" customWidth="1"/>
    <col min="43" max="43" width="10.85546875" style="75" customWidth="1"/>
    <col min="44" max="44" width="12" style="75" customWidth="1"/>
    <col min="45" max="45" width="12.7109375" style="75" customWidth="1"/>
    <col min="46" max="46" width="15" style="75" customWidth="1"/>
    <col min="47" max="47" width="12.5703125" style="91" bestFit="1" customWidth="1"/>
    <col min="48" max="48" width="14" style="75" bestFit="1" customWidth="1"/>
    <col min="49" max="49" width="11" style="75" customWidth="1"/>
    <col min="50" max="50" width="14" style="75" bestFit="1" customWidth="1"/>
    <col min="51" max="51" width="11.7109375" style="75" bestFit="1" customWidth="1"/>
    <col min="52" max="52" width="13.5703125" style="75" bestFit="1" customWidth="1"/>
    <col min="53" max="54" width="13.5703125" style="75" customWidth="1"/>
    <col min="55" max="55" width="11.140625" style="75" customWidth="1"/>
    <col min="56" max="57" width="9.42578125" style="75" bestFit="1" customWidth="1"/>
    <col min="58" max="16384" width="9.140625" style="75"/>
  </cols>
  <sheetData>
    <row r="1" spans="1:59">
      <c r="A1" s="100" t="s">
        <v>261</v>
      </c>
      <c r="B1" s="101"/>
      <c r="C1" s="101"/>
      <c r="D1" s="104">
        <f>D2/3</f>
        <v>149300</v>
      </c>
      <c r="E1" s="104">
        <f>E2/3</f>
        <v>50500</v>
      </c>
      <c r="F1" s="104">
        <f>F2/3</f>
        <v>16000</v>
      </c>
      <c r="G1" s="104">
        <f t="shared" ref="G1:BC1" si="0">G2/3</f>
        <v>32383.333333333332</v>
      </c>
      <c r="H1" s="104">
        <f t="shared" si="0"/>
        <v>14000</v>
      </c>
      <c r="I1" s="104">
        <f t="shared" si="0"/>
        <v>100240</v>
      </c>
      <c r="J1" s="104">
        <f t="shared" si="0"/>
        <v>605575</v>
      </c>
      <c r="K1" s="104">
        <f t="shared" si="0"/>
        <v>273570</v>
      </c>
      <c r="L1" s="104">
        <f t="shared" si="0"/>
        <v>107413.66666666667</v>
      </c>
      <c r="M1" s="104">
        <f t="shared" si="0"/>
        <v>39911.333333333336</v>
      </c>
      <c r="N1" s="104">
        <f t="shared" si="0"/>
        <v>150020</v>
      </c>
      <c r="O1" s="104">
        <f t="shared" si="0"/>
        <v>37558.333333333336</v>
      </c>
      <c r="P1" s="104">
        <f t="shared" si="0"/>
        <v>17599.333333333332</v>
      </c>
      <c r="Q1" s="104">
        <f t="shared" si="0"/>
        <v>29907</v>
      </c>
      <c r="R1" s="104">
        <f t="shared" si="0"/>
        <v>11805</v>
      </c>
      <c r="S1" s="104">
        <f t="shared" si="0"/>
        <v>16216.666666666666</v>
      </c>
      <c r="T1" s="104">
        <f t="shared" si="0"/>
        <v>1651999.6666666667</v>
      </c>
      <c r="U1" s="104">
        <f t="shared" si="0"/>
        <v>875000</v>
      </c>
      <c r="V1" s="104">
        <f t="shared" si="0"/>
        <v>885000</v>
      </c>
      <c r="W1" s="104">
        <f t="shared" si="0"/>
        <v>505000</v>
      </c>
      <c r="X1" s="104">
        <f t="shared" si="0"/>
        <v>178500</v>
      </c>
      <c r="Y1" s="104">
        <f t="shared" si="0"/>
        <v>0</v>
      </c>
      <c r="Z1" s="104">
        <f t="shared" si="0"/>
        <v>0</v>
      </c>
      <c r="AA1" s="104">
        <f t="shared" si="0"/>
        <v>0</v>
      </c>
      <c r="AB1" s="104">
        <f t="shared" si="0"/>
        <v>0</v>
      </c>
      <c r="AC1" s="104">
        <f t="shared" si="0"/>
        <v>0</v>
      </c>
      <c r="AD1" s="104">
        <f t="shared" si="0"/>
        <v>0</v>
      </c>
      <c r="AE1" s="104">
        <f t="shared" si="0"/>
        <v>0</v>
      </c>
      <c r="AF1" s="104">
        <f t="shared" si="0"/>
        <v>0</v>
      </c>
      <c r="AG1" s="104">
        <f t="shared" si="0"/>
        <v>0</v>
      </c>
      <c r="AH1" s="104">
        <f t="shared" si="0"/>
        <v>0</v>
      </c>
      <c r="AI1" s="104">
        <f t="shared" si="0"/>
        <v>0</v>
      </c>
      <c r="AJ1" s="104">
        <f t="shared" si="0"/>
        <v>0</v>
      </c>
      <c r="AK1" s="104">
        <f t="shared" si="0"/>
        <v>40725.8145</v>
      </c>
      <c r="AL1" s="104">
        <f t="shared" si="0"/>
        <v>108867.33333333333</v>
      </c>
      <c r="AM1" s="104">
        <f t="shared" si="0"/>
        <v>39052.333333333336</v>
      </c>
      <c r="AN1" s="104">
        <f t="shared" si="0"/>
        <v>84790.666666666672</v>
      </c>
      <c r="AO1" s="104">
        <f t="shared" si="0"/>
        <v>232710.33333333334</v>
      </c>
      <c r="AP1" s="104">
        <f t="shared" si="0"/>
        <v>66190101.530000009</v>
      </c>
      <c r="AQ1" s="104">
        <f t="shared" si="0"/>
        <v>6302411</v>
      </c>
      <c r="AR1" s="104">
        <f t="shared" si="0"/>
        <v>38956365.666666664</v>
      </c>
      <c r="AS1" s="104">
        <f t="shared" si="0"/>
        <v>1075000</v>
      </c>
      <c r="AT1" s="104">
        <f t="shared" si="0"/>
        <v>2540000</v>
      </c>
      <c r="AU1" s="104">
        <f t="shared" si="0"/>
        <v>5086666.666666667</v>
      </c>
      <c r="AV1" s="104">
        <f t="shared" si="0"/>
        <v>117507378.19666666</v>
      </c>
      <c r="AW1" s="104">
        <f t="shared" si="0"/>
        <v>1925435.8145000001</v>
      </c>
      <c r="AX1" s="104">
        <f t="shared" si="0"/>
        <v>144960684.8348</v>
      </c>
      <c r="AY1" s="104">
        <f t="shared" si="0"/>
        <v>655273.54570944665</v>
      </c>
      <c r="AZ1" s="104">
        <f t="shared" si="0"/>
        <v>4279290.6665794468</v>
      </c>
      <c r="BA1" s="104">
        <f t="shared" si="0"/>
        <v>0</v>
      </c>
      <c r="BB1" s="104">
        <f t="shared" si="0"/>
        <v>4279290.6665794468</v>
      </c>
      <c r="BC1" s="104">
        <f t="shared" si="0"/>
        <v>2353854.8520794469</v>
      </c>
      <c r="BD1" s="104"/>
      <c r="BE1" s="104"/>
    </row>
    <row r="2" spans="1:59">
      <c r="A2" s="102" t="s">
        <v>260</v>
      </c>
      <c r="B2" s="103"/>
      <c r="C2" s="103"/>
      <c r="D2" s="105">
        <f t="shared" ref="D2:AI2" si="1">SUM(D5:D21)</f>
        <v>447900</v>
      </c>
      <c r="E2" s="105">
        <f t="shared" si="1"/>
        <v>151500</v>
      </c>
      <c r="F2" s="105">
        <f t="shared" si="1"/>
        <v>48000</v>
      </c>
      <c r="G2" s="105">
        <f t="shared" si="1"/>
        <v>97150</v>
      </c>
      <c r="H2" s="105">
        <f t="shared" si="1"/>
        <v>42000</v>
      </c>
      <c r="I2" s="105">
        <f t="shared" si="1"/>
        <v>300720</v>
      </c>
      <c r="J2" s="105">
        <f t="shared" si="1"/>
        <v>1816725</v>
      </c>
      <c r="K2" s="105">
        <f t="shared" si="1"/>
        <v>820710</v>
      </c>
      <c r="L2" s="105">
        <f t="shared" si="1"/>
        <v>322241</v>
      </c>
      <c r="M2" s="105">
        <f t="shared" si="1"/>
        <v>119734</v>
      </c>
      <c r="N2" s="105">
        <f t="shared" si="1"/>
        <v>450060</v>
      </c>
      <c r="O2" s="105">
        <f t="shared" si="1"/>
        <v>112675</v>
      </c>
      <c r="P2" s="105">
        <f t="shared" si="1"/>
        <v>52798</v>
      </c>
      <c r="Q2" s="105">
        <f t="shared" si="1"/>
        <v>89721</v>
      </c>
      <c r="R2" s="105">
        <f t="shared" si="1"/>
        <v>35415</v>
      </c>
      <c r="S2" s="105">
        <f t="shared" si="1"/>
        <v>48650</v>
      </c>
      <c r="T2" s="105">
        <f t="shared" si="1"/>
        <v>4955999</v>
      </c>
      <c r="U2" s="105">
        <f t="shared" si="1"/>
        <v>2625000</v>
      </c>
      <c r="V2" s="105">
        <f t="shared" si="1"/>
        <v>2655000</v>
      </c>
      <c r="W2" s="105">
        <f t="shared" si="1"/>
        <v>1515000</v>
      </c>
      <c r="X2" s="105">
        <f t="shared" si="1"/>
        <v>535500</v>
      </c>
      <c r="Y2" s="105">
        <f t="shared" si="1"/>
        <v>0</v>
      </c>
      <c r="Z2" s="105">
        <f t="shared" si="1"/>
        <v>0</v>
      </c>
      <c r="AA2" s="105">
        <f t="shared" si="1"/>
        <v>0</v>
      </c>
      <c r="AB2" s="105">
        <f t="shared" si="1"/>
        <v>0</v>
      </c>
      <c r="AC2" s="105">
        <f t="shared" si="1"/>
        <v>0</v>
      </c>
      <c r="AD2" s="105">
        <f t="shared" si="1"/>
        <v>0</v>
      </c>
      <c r="AE2" s="105">
        <f t="shared" si="1"/>
        <v>0</v>
      </c>
      <c r="AF2" s="105">
        <f t="shared" si="1"/>
        <v>0</v>
      </c>
      <c r="AG2" s="105">
        <f t="shared" si="1"/>
        <v>0</v>
      </c>
      <c r="AH2" s="105">
        <f t="shared" si="1"/>
        <v>0</v>
      </c>
      <c r="AI2" s="105">
        <f t="shared" si="1"/>
        <v>0</v>
      </c>
      <c r="AJ2" s="105">
        <f t="shared" ref="AJ2:BC2" si="2">SUM(AJ5:AJ21)</f>
        <v>0</v>
      </c>
      <c r="AK2" s="105">
        <f t="shared" si="2"/>
        <v>122177.44350000001</v>
      </c>
      <c r="AL2" s="105">
        <f t="shared" si="2"/>
        <v>326602</v>
      </c>
      <c r="AM2" s="105">
        <f t="shared" si="2"/>
        <v>117157</v>
      </c>
      <c r="AN2" s="105">
        <f t="shared" si="2"/>
        <v>254372</v>
      </c>
      <c r="AO2" s="105">
        <f t="shared" si="2"/>
        <v>698131</v>
      </c>
      <c r="AP2" s="105">
        <f t="shared" si="2"/>
        <v>198570304.59000003</v>
      </c>
      <c r="AQ2" s="105">
        <f t="shared" si="2"/>
        <v>18907233</v>
      </c>
      <c r="AR2" s="105">
        <f t="shared" si="2"/>
        <v>116869097</v>
      </c>
      <c r="AS2" s="105">
        <f t="shared" si="2"/>
        <v>3225000</v>
      </c>
      <c r="AT2" s="105">
        <f t="shared" si="2"/>
        <v>7620000</v>
      </c>
      <c r="AU2" s="105">
        <f t="shared" si="2"/>
        <v>15260000</v>
      </c>
      <c r="AV2" s="105">
        <f t="shared" si="2"/>
        <v>352522134.58999997</v>
      </c>
      <c r="AW2" s="105">
        <f t="shared" si="2"/>
        <v>5776307.4435000001</v>
      </c>
      <c r="AX2" s="105">
        <f t="shared" si="2"/>
        <v>434882054.50440001</v>
      </c>
      <c r="AY2" s="105">
        <f t="shared" si="2"/>
        <v>1965820.6371283398</v>
      </c>
      <c r="AZ2" s="105">
        <f t="shared" si="2"/>
        <v>12837871.999738339</v>
      </c>
      <c r="BA2" s="105">
        <f t="shared" si="2"/>
        <v>0</v>
      </c>
      <c r="BB2" s="105">
        <f t="shared" si="2"/>
        <v>12837871.999738339</v>
      </c>
      <c r="BC2" s="105">
        <f t="shared" si="2"/>
        <v>7061564.5562383402</v>
      </c>
      <c r="BD2" s="106">
        <f t="shared" ref="BD2" si="3">BC2/AV2</f>
        <v>2.0031549407390478E-2</v>
      </c>
      <c r="BE2" s="107">
        <f t="shared" ref="BE2" si="4">AW2/AZ2</f>
        <v>0.44994275091835567</v>
      </c>
    </row>
    <row r="3" spans="1:59" ht="15" customHeight="1">
      <c r="A3" s="186" t="s">
        <v>0</v>
      </c>
      <c r="B3" s="188" t="s">
        <v>1</v>
      </c>
      <c r="C3" s="188" t="s">
        <v>2</v>
      </c>
      <c r="D3" s="185" t="s">
        <v>3</v>
      </c>
      <c r="E3" s="185"/>
      <c r="F3" s="185"/>
      <c r="G3" s="185"/>
      <c r="H3" s="185"/>
      <c r="I3" s="185"/>
      <c r="J3" s="185" t="s">
        <v>4</v>
      </c>
      <c r="K3" s="185"/>
      <c r="L3" s="185"/>
      <c r="M3" s="99" t="s">
        <v>246</v>
      </c>
      <c r="N3" s="185" t="s">
        <v>6</v>
      </c>
      <c r="O3" s="185"/>
      <c r="P3" s="175" t="s">
        <v>7</v>
      </c>
      <c r="Q3" s="175"/>
      <c r="R3" s="175"/>
      <c r="S3" s="176"/>
      <c r="T3" s="180" t="s">
        <v>205</v>
      </c>
      <c r="U3" s="177" t="s">
        <v>8</v>
      </c>
      <c r="V3" s="178"/>
      <c r="W3" s="178"/>
      <c r="X3" s="178"/>
      <c r="Y3" s="178"/>
      <c r="Z3" s="178"/>
      <c r="AA3" s="178"/>
      <c r="AB3" s="178"/>
      <c r="AC3" s="178" t="s">
        <v>9</v>
      </c>
      <c r="AD3" s="178"/>
      <c r="AE3" s="178"/>
      <c r="AF3" s="178"/>
      <c r="AG3" s="178"/>
      <c r="AH3" s="178"/>
      <c r="AI3" s="178"/>
      <c r="AJ3" s="179"/>
      <c r="AK3" s="182" t="s">
        <v>206</v>
      </c>
      <c r="AL3" s="160" t="s">
        <v>10</v>
      </c>
      <c r="AM3" s="161"/>
      <c r="AN3" s="162"/>
      <c r="AO3" s="183" t="s">
        <v>254</v>
      </c>
      <c r="AP3" s="160" t="s">
        <v>11</v>
      </c>
      <c r="AQ3" s="161"/>
      <c r="AR3" s="161"/>
      <c r="AS3" s="161"/>
      <c r="AT3" s="161"/>
      <c r="AU3" s="163" t="s">
        <v>208</v>
      </c>
      <c r="AV3" s="165" t="s">
        <v>209</v>
      </c>
      <c r="AW3" s="167" t="s">
        <v>210</v>
      </c>
      <c r="AX3" s="169" t="s">
        <v>216</v>
      </c>
      <c r="AY3" s="171" t="s">
        <v>211</v>
      </c>
      <c r="AZ3" s="165" t="s">
        <v>212</v>
      </c>
      <c r="BA3" s="173" t="s">
        <v>226</v>
      </c>
      <c r="BB3" s="165" t="s">
        <v>263</v>
      </c>
      <c r="BC3" s="156" t="s">
        <v>213</v>
      </c>
      <c r="BD3" s="156" t="s">
        <v>214</v>
      </c>
      <c r="BE3" s="158" t="s">
        <v>215</v>
      </c>
    </row>
    <row r="4" spans="1:59" s="79" customFormat="1" ht="48">
      <c r="A4" s="187"/>
      <c r="B4" s="189"/>
      <c r="C4" s="189"/>
      <c r="D4" s="87" t="s">
        <v>238</v>
      </c>
      <c r="E4" s="87" t="s">
        <v>239</v>
      </c>
      <c r="F4" s="87" t="s">
        <v>240</v>
      </c>
      <c r="G4" s="87" t="s">
        <v>241</v>
      </c>
      <c r="H4" s="87" t="s">
        <v>242</v>
      </c>
      <c r="I4" s="80" t="s">
        <v>17</v>
      </c>
      <c r="J4" s="80" t="s">
        <v>18</v>
      </c>
      <c r="K4" s="87" t="s">
        <v>243</v>
      </c>
      <c r="L4" s="87" t="s">
        <v>244</v>
      </c>
      <c r="M4" s="87" t="s">
        <v>245</v>
      </c>
      <c r="N4" s="87" t="s">
        <v>247</v>
      </c>
      <c r="O4" s="87" t="s">
        <v>248</v>
      </c>
      <c r="P4" s="87" t="s">
        <v>249</v>
      </c>
      <c r="Q4" s="87" t="s">
        <v>250</v>
      </c>
      <c r="R4" s="80" t="s">
        <v>251</v>
      </c>
      <c r="S4" s="81" t="s">
        <v>26</v>
      </c>
      <c r="T4" s="181"/>
      <c r="U4" s="82" t="s">
        <v>27</v>
      </c>
      <c r="V4" s="80" t="s">
        <v>28</v>
      </c>
      <c r="W4" s="80" t="s">
        <v>29</v>
      </c>
      <c r="X4" s="80" t="s">
        <v>30</v>
      </c>
      <c r="Y4" s="80" t="s">
        <v>31</v>
      </c>
      <c r="Z4" s="80" t="s">
        <v>32</v>
      </c>
      <c r="AA4" s="80" t="s">
        <v>33</v>
      </c>
      <c r="AB4" s="80" t="s">
        <v>34</v>
      </c>
      <c r="AC4" s="80" t="s">
        <v>27</v>
      </c>
      <c r="AD4" s="80" t="s">
        <v>28</v>
      </c>
      <c r="AE4" s="80" t="s">
        <v>29</v>
      </c>
      <c r="AF4" s="80" t="s">
        <v>30</v>
      </c>
      <c r="AG4" s="80" t="s">
        <v>31</v>
      </c>
      <c r="AH4" s="80" t="s">
        <v>32</v>
      </c>
      <c r="AI4" s="80" t="s">
        <v>33</v>
      </c>
      <c r="AJ4" s="81" t="s">
        <v>34</v>
      </c>
      <c r="AK4" s="157"/>
      <c r="AL4" s="88" t="s">
        <v>252</v>
      </c>
      <c r="AM4" s="87" t="s">
        <v>253</v>
      </c>
      <c r="AN4" s="89" t="s">
        <v>259</v>
      </c>
      <c r="AO4" s="184"/>
      <c r="AP4" s="88" t="s">
        <v>255</v>
      </c>
      <c r="AQ4" s="87" t="s">
        <v>256</v>
      </c>
      <c r="AR4" s="87" t="s">
        <v>257</v>
      </c>
      <c r="AS4" s="87" t="s">
        <v>258</v>
      </c>
      <c r="AT4" s="87" t="s">
        <v>41</v>
      </c>
      <c r="AU4" s="164"/>
      <c r="AV4" s="166"/>
      <c r="AW4" s="168"/>
      <c r="AX4" s="170"/>
      <c r="AY4" s="172"/>
      <c r="AZ4" s="166"/>
      <c r="BA4" s="174"/>
      <c r="BB4" s="166"/>
      <c r="BC4" s="157"/>
      <c r="BD4" s="157"/>
      <c r="BE4" s="159"/>
      <c r="BF4" s="79" t="s">
        <v>262</v>
      </c>
    </row>
    <row r="5" spans="1:59">
      <c r="A5" s="83" t="s">
        <v>158</v>
      </c>
      <c r="B5" s="83" t="s">
        <v>137</v>
      </c>
      <c r="C5" s="83" t="s">
        <v>156</v>
      </c>
      <c r="D5" s="84">
        <f>'October''20'!D3+'Nov''20'!D3+'Dec''20'!D3</f>
        <v>12000</v>
      </c>
      <c r="E5" s="84">
        <f>'October''20'!E3+'Nov''20'!E3+'Dec''20'!E3</f>
        <v>0</v>
      </c>
      <c r="F5" s="84">
        <f>'October''20'!F3+'Nov''20'!F3+'Dec''20'!F3</f>
        <v>0</v>
      </c>
      <c r="G5" s="84">
        <f>'October''20'!G3+'Nov''20'!G3+'Dec''20'!G3</f>
        <v>1500</v>
      </c>
      <c r="H5" s="84">
        <f>'October''20'!H3+'Nov''20'!H3+'Dec''20'!H3</f>
        <v>0</v>
      </c>
      <c r="I5" s="84">
        <f>'October''20'!I3+'Nov''20'!I3+'Dec''20'!I3</f>
        <v>17590</v>
      </c>
      <c r="J5" s="84">
        <f>'October''20'!J3+'Nov''20'!J3+'Dec''20'!J3</f>
        <v>40500</v>
      </c>
      <c r="K5" s="84">
        <f>'October''20'!K3+'Nov''20'!K3+'Dec''20'!K3</f>
        <v>8200</v>
      </c>
      <c r="L5" s="84">
        <f>'October''20'!L3+'Nov''20'!L3+'Dec''20'!L3</f>
        <v>0</v>
      </c>
      <c r="M5" s="84">
        <f>'October''20'!M3+'Nov''20'!M3+'Dec''20'!M3</f>
        <v>1520</v>
      </c>
      <c r="N5" s="84">
        <f>'October''20'!N3+'Nov''20'!N3+'Dec''20'!N3</f>
        <v>24000</v>
      </c>
      <c r="O5" s="84">
        <f>'October''20'!O3+'Nov''20'!O3+'Dec''20'!O3</f>
        <v>6900</v>
      </c>
      <c r="P5" s="84">
        <f>'October''20'!P3+'Nov''20'!P3+'Dec''20'!P3</f>
        <v>3000</v>
      </c>
      <c r="Q5" s="84">
        <f>'October''20'!Q3+'Nov''20'!Q3+'Dec''20'!Q3</f>
        <v>9000</v>
      </c>
      <c r="R5" s="84">
        <f>'October''20'!R3+'Nov''20'!R3+'Dec''20'!R3</f>
        <v>2600</v>
      </c>
      <c r="S5" s="84">
        <f>'October''20'!S3+'Nov''20'!S3+'Dec''20'!S3</f>
        <v>1650</v>
      </c>
      <c r="T5" s="76">
        <f t="shared" ref="T5:T21" si="5">SUM(D5:S5)</f>
        <v>128460</v>
      </c>
      <c r="U5" s="84">
        <f>'October''20'!U3+'Nov''20'!U3+'Dec''20'!U3</f>
        <v>0</v>
      </c>
      <c r="V5" s="84">
        <f>'October''20'!V3+'Nov''20'!V3+'Dec''20'!V3</f>
        <v>0</v>
      </c>
      <c r="W5" s="84">
        <f>'October''20'!W3+'Nov''20'!W3+'Dec''20'!W3</f>
        <v>0</v>
      </c>
      <c r="X5" s="84">
        <f>'October''20'!X3+'Nov''20'!X3+'Dec''20'!X3</f>
        <v>0</v>
      </c>
      <c r="Y5" s="84">
        <f>'October''20'!Y3+'Nov''20'!Y3+'Dec''20'!Y3</f>
        <v>0</v>
      </c>
      <c r="Z5" s="84">
        <f>'October''20'!Z3+'Nov''20'!Z3+'Dec''20'!Z3</f>
        <v>0</v>
      </c>
      <c r="AA5" s="84">
        <f>'October''20'!AA3+'Nov''20'!AA3+'Dec''20'!AA3</f>
        <v>0</v>
      </c>
      <c r="AB5" s="84">
        <f>'October''20'!AB3+'Nov''20'!AB3+'Dec''20'!AB3</f>
        <v>0</v>
      </c>
      <c r="AC5" s="86"/>
      <c r="AD5" s="86"/>
      <c r="AE5" s="86"/>
      <c r="AF5" s="86"/>
      <c r="AG5" s="86"/>
      <c r="AH5" s="86"/>
      <c r="AI5" s="86"/>
      <c r="AJ5" s="86"/>
      <c r="AK5" s="77">
        <f t="shared" ref="AK5:AK21" si="6">SUM(U5:AB5)*0.016667</f>
        <v>0</v>
      </c>
      <c r="AL5" s="84">
        <f>'October''20'!AL3+'Nov''20'!AL3+'Dec''20'!AL3</f>
        <v>0</v>
      </c>
      <c r="AM5" s="84">
        <f>'October''20'!AM3+'Nov''20'!AM3+'Dec''20'!AM3</f>
        <v>0</v>
      </c>
      <c r="AN5" s="84">
        <f>'October''20'!AN3+'Nov''20'!AN3+'Dec''20'!AN3</f>
        <v>12200</v>
      </c>
      <c r="AO5" s="77">
        <f t="shared" ref="AO5:AO21" si="7">SUM(AL5:AN5)</f>
        <v>12200</v>
      </c>
      <c r="AP5" s="84">
        <f>'October''20'!AP3+'Nov''20'!AP3+'Dec''20'!AP3</f>
        <v>8435119</v>
      </c>
      <c r="AQ5" s="84">
        <f>'October''20'!AQ3+'Nov''20'!AQ3+'Dec''20'!AQ3</f>
        <v>350000</v>
      </c>
      <c r="AR5" s="84">
        <f>'October''20'!AR3+'Nov''20'!AR3+'Dec''20'!AR3</f>
        <v>4805270</v>
      </c>
      <c r="AS5" s="84">
        <f>'October''20'!AS3+'Nov''20'!AS3+'Dec''20'!AS3</f>
        <v>150000</v>
      </c>
      <c r="AT5" s="84">
        <f>'October''20'!AT3+'Nov''20'!AT3+'Dec''20'!AT3</f>
        <v>600000</v>
      </c>
      <c r="AU5" s="90">
        <v>0</v>
      </c>
      <c r="AV5" s="77">
        <f t="shared" ref="AV5:AV21" si="8">SUM(AP5:AT5)+SUM(U5:AB5)</f>
        <v>14340389</v>
      </c>
      <c r="AW5" s="77">
        <f t="shared" ref="AW5:AW21" si="9">T5+AK5+AO5</f>
        <v>140660</v>
      </c>
      <c r="AX5" s="96">
        <f>'October''20'!AX3+'Nov''20'!AX3+'Dec''20'!AX3</f>
        <v>12881573</v>
      </c>
      <c r="AY5" s="85">
        <f>'October''20'!AY3+'Nov''20'!AY3+'Dec''20'!AY3</f>
        <v>38643</v>
      </c>
      <c r="AZ5" s="92">
        <f t="shared" ref="AZ5:AZ21" si="10">AX5*2.5%+AY5</f>
        <v>360682.32500000001</v>
      </c>
      <c r="BA5" s="109"/>
      <c r="BB5" s="92">
        <f t="shared" ref="BB5:BB21" si="11">AZ5+BA5</f>
        <v>360682.32500000001</v>
      </c>
      <c r="BC5" s="93">
        <f t="shared" ref="BC5:BC21" si="12">BB5-AW5</f>
        <v>220022.32500000001</v>
      </c>
      <c r="BD5" s="94">
        <f t="shared" ref="BD5:BD21" si="13">BC5/AV5</f>
        <v>1.5342842164183971E-2</v>
      </c>
      <c r="BE5" s="95">
        <f t="shared" ref="BE5:BE21" si="14">AW5/BB5</f>
        <v>0.38998306889587669</v>
      </c>
      <c r="BF5" s="110">
        <v>2.3419970650262214E-2</v>
      </c>
      <c r="BG5" s="108">
        <v>0.32090559154263376</v>
      </c>
    </row>
    <row r="6" spans="1:59">
      <c r="A6" s="83" t="s">
        <v>157</v>
      </c>
      <c r="B6" s="83" t="s">
        <v>137</v>
      </c>
      <c r="C6" s="83" t="s">
        <v>156</v>
      </c>
      <c r="D6" s="84">
        <f>'October''20'!D4+'Nov''20'!D4+'Dec''20'!D4</f>
        <v>22500</v>
      </c>
      <c r="E6" s="84">
        <f>'October''20'!E4+'Nov''20'!E4+'Dec''20'!E4</f>
        <v>0</v>
      </c>
      <c r="F6" s="84">
        <f>'October''20'!F4+'Nov''20'!F4+'Dec''20'!F4</f>
        <v>0</v>
      </c>
      <c r="G6" s="84">
        <f>'October''20'!G4+'Nov''20'!G4+'Dec''20'!G4</f>
        <v>18000</v>
      </c>
      <c r="H6" s="84">
        <f>'October''20'!H4+'Nov''20'!H4+'Dec''20'!H4</f>
        <v>0</v>
      </c>
      <c r="I6" s="84">
        <f>'October''20'!I4+'Nov''20'!I4+'Dec''20'!I4</f>
        <v>237970</v>
      </c>
      <c r="J6" s="84">
        <f>'October''20'!J4+'Nov''20'!J4+'Dec''20'!J4</f>
        <v>267000</v>
      </c>
      <c r="K6" s="84">
        <f>'October''20'!K4+'Nov''20'!K4+'Dec''20'!K4</f>
        <v>43450</v>
      </c>
      <c r="L6" s="84">
        <f>'October''20'!L4+'Nov''20'!L4+'Dec''20'!L4</f>
        <v>50000</v>
      </c>
      <c r="M6" s="84">
        <f>'October''20'!M4+'Nov''20'!M4+'Dec''20'!M4</f>
        <v>13300</v>
      </c>
      <c r="N6" s="84">
        <f>'October''20'!N4+'Nov''20'!N4+'Dec''20'!N4</f>
        <v>18000</v>
      </c>
      <c r="O6" s="84">
        <f>'October''20'!O4+'Nov''20'!O4+'Dec''20'!O4</f>
        <v>13350</v>
      </c>
      <c r="P6" s="84">
        <f>'October''20'!P4+'Nov''20'!P4+'Dec''20'!P4</f>
        <v>4500</v>
      </c>
      <c r="Q6" s="84">
        <f>'October''20'!Q4+'Nov''20'!Q4+'Dec''20'!Q4</f>
        <v>7500</v>
      </c>
      <c r="R6" s="84">
        <f>'October''20'!R4+'Nov''20'!R4+'Dec''20'!R4</f>
        <v>3420</v>
      </c>
      <c r="S6" s="84">
        <f>'October''20'!S4+'Nov''20'!S4+'Dec''20'!S4</f>
        <v>4250</v>
      </c>
      <c r="T6" s="76">
        <f t="shared" si="5"/>
        <v>703240</v>
      </c>
      <c r="U6" s="84">
        <f>'October''20'!U4+'Nov''20'!U4+'Dec''20'!U4</f>
        <v>0</v>
      </c>
      <c r="V6" s="84">
        <f>'October''20'!V4+'Nov''20'!V4+'Dec''20'!V4</f>
        <v>0</v>
      </c>
      <c r="W6" s="84">
        <f>'October''20'!W4+'Nov''20'!W4+'Dec''20'!W4</f>
        <v>0</v>
      </c>
      <c r="X6" s="84">
        <f>'October''20'!X4+'Nov''20'!X4+'Dec''20'!X4</f>
        <v>0</v>
      </c>
      <c r="Y6" s="84">
        <f>'October''20'!Y4+'Nov''20'!Y4+'Dec''20'!Y4</f>
        <v>0</v>
      </c>
      <c r="Z6" s="84">
        <f>'October''20'!Z4+'Nov''20'!Z4+'Dec''20'!Z4</f>
        <v>0</v>
      </c>
      <c r="AA6" s="84">
        <f>'October''20'!AA4+'Nov''20'!AA4+'Dec''20'!AA4</f>
        <v>0</v>
      </c>
      <c r="AB6" s="84">
        <f>'October''20'!AB4+'Nov''20'!AB4+'Dec''20'!AB4</f>
        <v>0</v>
      </c>
      <c r="AC6" s="86"/>
      <c r="AD6" s="86"/>
      <c r="AE6" s="86"/>
      <c r="AF6" s="86"/>
      <c r="AG6" s="86"/>
      <c r="AH6" s="86"/>
      <c r="AI6" s="86"/>
      <c r="AJ6" s="86"/>
      <c r="AK6" s="77">
        <f t="shared" si="6"/>
        <v>0</v>
      </c>
      <c r="AL6" s="84">
        <f>'October''20'!AL4+'Nov''20'!AL4+'Dec''20'!AL4</f>
        <v>0</v>
      </c>
      <c r="AM6" s="84">
        <f>'October''20'!AM4+'Nov''20'!AM4+'Dec''20'!AM4</f>
        <v>0</v>
      </c>
      <c r="AN6" s="84">
        <f>'October''20'!AN4+'Nov''20'!AN4+'Dec''20'!AN4</f>
        <v>112000</v>
      </c>
      <c r="AO6" s="77">
        <f t="shared" si="7"/>
        <v>112000</v>
      </c>
      <c r="AP6" s="84">
        <f>'October''20'!AP4+'Nov''20'!AP4+'Dec''20'!AP4</f>
        <v>25514749</v>
      </c>
      <c r="AQ6" s="84">
        <f>'October''20'!AQ4+'Nov''20'!AQ4+'Dec''20'!AQ4</f>
        <v>0</v>
      </c>
      <c r="AR6" s="84">
        <f>'October''20'!AR4+'Nov''20'!AR4+'Dec''20'!AR4</f>
        <v>9102290</v>
      </c>
      <c r="AS6" s="84">
        <f>'October''20'!AS4+'Nov''20'!AS4+'Dec''20'!AS4</f>
        <v>300000</v>
      </c>
      <c r="AT6" s="84">
        <f>'October''20'!AT4+'Nov''20'!AT4+'Dec''20'!AT4</f>
        <v>0</v>
      </c>
      <c r="AU6" s="90">
        <v>4500000</v>
      </c>
      <c r="AV6" s="77">
        <f t="shared" si="8"/>
        <v>34917039</v>
      </c>
      <c r="AW6" s="77">
        <f t="shared" si="9"/>
        <v>815240</v>
      </c>
      <c r="AX6" s="96">
        <f>'October''20'!AX4+'Nov''20'!AX4+'Dec''20'!AX4</f>
        <v>52374534</v>
      </c>
      <c r="AY6" s="85">
        <f>'October''20'!AY4+'Nov''20'!AY4+'Dec''20'!AY4</f>
        <v>279931</v>
      </c>
      <c r="AZ6" s="92">
        <f t="shared" si="10"/>
        <v>1589294.35</v>
      </c>
      <c r="BA6" s="109"/>
      <c r="BB6" s="92">
        <f t="shared" si="11"/>
        <v>1589294.35</v>
      </c>
      <c r="BC6" s="93">
        <f t="shared" si="12"/>
        <v>774054.35000000009</v>
      </c>
      <c r="BD6" s="94">
        <f t="shared" si="13"/>
        <v>2.2168384610161247E-2</v>
      </c>
      <c r="BE6" s="95">
        <f t="shared" si="14"/>
        <v>0.51295721274035866</v>
      </c>
      <c r="BF6" s="110">
        <v>4.1249125451899057E-2</v>
      </c>
      <c r="BG6" s="108">
        <v>0.4046753390018844</v>
      </c>
    </row>
    <row r="7" spans="1:59">
      <c r="A7" s="83" t="s">
        <v>155</v>
      </c>
      <c r="B7" s="83" t="s">
        <v>137</v>
      </c>
      <c r="C7" s="83" t="s">
        <v>152</v>
      </c>
      <c r="D7" s="84">
        <f>'October''20'!D5+'Nov''20'!D5+'Dec''20'!D5</f>
        <v>0</v>
      </c>
      <c r="E7" s="84">
        <f>'October''20'!E5+'Nov''20'!E5+'Dec''20'!E5</f>
        <v>0</v>
      </c>
      <c r="F7" s="84">
        <f>'October''20'!F5+'Nov''20'!F5+'Dec''20'!F5</f>
        <v>0</v>
      </c>
      <c r="G7" s="84">
        <f>'October''20'!G5+'Nov''20'!G5+'Dec''20'!G5</f>
        <v>0</v>
      </c>
      <c r="H7" s="84">
        <f>'October''20'!H5+'Nov''20'!H5+'Dec''20'!H5</f>
        <v>0</v>
      </c>
      <c r="I7" s="84">
        <f>'October''20'!I5+'Nov''20'!I5+'Dec''20'!I5</f>
        <v>0</v>
      </c>
      <c r="J7" s="84">
        <f>'October''20'!J5+'Nov''20'!J5+'Dec''20'!J5</f>
        <v>69000</v>
      </c>
      <c r="K7" s="84">
        <f>'October''20'!K5+'Nov''20'!K5+'Dec''20'!K5</f>
        <v>47580</v>
      </c>
      <c r="L7" s="84">
        <f>'October''20'!L5+'Nov''20'!L5+'Dec''20'!L5</f>
        <v>9000</v>
      </c>
      <c r="M7" s="84">
        <f>'October''20'!M5+'Nov''20'!M5+'Dec''20'!M5</f>
        <v>0</v>
      </c>
      <c r="N7" s="84">
        <f>'October''20'!N5+'Nov''20'!N5+'Dec''20'!N5</f>
        <v>15000</v>
      </c>
      <c r="O7" s="84">
        <f>'October''20'!O5+'Nov''20'!O5+'Dec''20'!O5</f>
        <v>2180</v>
      </c>
      <c r="P7" s="84">
        <f>'October''20'!P5+'Nov''20'!P5+'Dec''20'!P5</f>
        <v>3000</v>
      </c>
      <c r="Q7" s="84">
        <f>'October''20'!Q5+'Nov''20'!Q5+'Dec''20'!Q5</f>
        <v>2954</v>
      </c>
      <c r="R7" s="84">
        <f>'October''20'!R5+'Nov''20'!R5+'Dec''20'!R5</f>
        <v>0</v>
      </c>
      <c r="S7" s="84">
        <f>'October''20'!S5+'Nov''20'!S5+'Dec''20'!S5</f>
        <v>0</v>
      </c>
      <c r="T7" s="76">
        <f t="shared" si="5"/>
        <v>148714</v>
      </c>
      <c r="U7" s="84">
        <f>'October''20'!U5+'Nov''20'!U5+'Dec''20'!U5</f>
        <v>0</v>
      </c>
      <c r="V7" s="84">
        <f>'October''20'!V5+'Nov''20'!V5+'Dec''20'!V5</f>
        <v>0</v>
      </c>
      <c r="W7" s="84">
        <f>'October''20'!W5+'Nov''20'!W5+'Dec''20'!W5</f>
        <v>0</v>
      </c>
      <c r="X7" s="84">
        <f>'October''20'!X5+'Nov''20'!X5+'Dec''20'!X5</f>
        <v>0</v>
      </c>
      <c r="Y7" s="84">
        <f>'October''20'!Y5+'Nov''20'!Y5+'Dec''20'!Y5</f>
        <v>0</v>
      </c>
      <c r="Z7" s="84">
        <f>'October''20'!Z5+'Nov''20'!Z5+'Dec''20'!Z5</f>
        <v>0</v>
      </c>
      <c r="AA7" s="84">
        <f>'October''20'!AA5+'Nov''20'!AA5+'Dec''20'!AA5</f>
        <v>0</v>
      </c>
      <c r="AB7" s="84">
        <f>'October''20'!AB5+'Nov''20'!AB5+'Dec''20'!AB5</f>
        <v>0</v>
      </c>
      <c r="AC7" s="86"/>
      <c r="AD7" s="86"/>
      <c r="AE7" s="86"/>
      <c r="AF7" s="86"/>
      <c r="AG7" s="86"/>
      <c r="AH7" s="86"/>
      <c r="AI7" s="86"/>
      <c r="AJ7" s="86"/>
      <c r="AK7" s="77">
        <f t="shared" si="6"/>
        <v>0</v>
      </c>
      <c r="AL7" s="84">
        <f>'October''20'!AL5+'Nov''20'!AL5+'Dec''20'!AL5</f>
        <v>0</v>
      </c>
      <c r="AM7" s="84">
        <f>'October''20'!AM5+'Nov''20'!AM5+'Dec''20'!AM5</f>
        <v>1960</v>
      </c>
      <c r="AN7" s="84">
        <f>'October''20'!AN5+'Nov''20'!AN5+'Dec''20'!AN5</f>
        <v>0</v>
      </c>
      <c r="AO7" s="77">
        <f t="shared" si="7"/>
        <v>1960</v>
      </c>
      <c r="AP7" s="84">
        <f>'October''20'!AP5+'Nov''20'!AP5+'Dec''20'!AP5</f>
        <v>7566220</v>
      </c>
      <c r="AQ7" s="84">
        <f>'October''20'!AQ5+'Nov''20'!AQ5+'Dec''20'!AQ5</f>
        <v>2100000</v>
      </c>
      <c r="AR7" s="84">
        <f>'October''20'!AR5+'Nov''20'!AR5+'Dec''20'!AR5</f>
        <v>5336100</v>
      </c>
      <c r="AS7" s="84">
        <f>'October''20'!AS5+'Nov''20'!AS5+'Dec''20'!AS5</f>
        <v>150000</v>
      </c>
      <c r="AT7" s="84">
        <f>'October''20'!AT5+'Nov''20'!AT5+'Dec''20'!AT5</f>
        <v>0</v>
      </c>
      <c r="AU7" s="90">
        <v>650000</v>
      </c>
      <c r="AV7" s="77">
        <f t="shared" si="8"/>
        <v>15152320</v>
      </c>
      <c r="AW7" s="77">
        <f t="shared" si="9"/>
        <v>150674</v>
      </c>
      <c r="AX7" s="96">
        <f>'October''20'!AX5+'Nov''20'!AX5+'Dec''20'!AX5</f>
        <v>14588156.952500001</v>
      </c>
      <c r="AY7" s="85">
        <f>'October''20'!AY5+'Nov''20'!AY5+'Dec''20'!AY5</f>
        <v>63389.967963076189</v>
      </c>
      <c r="AZ7" s="92">
        <f t="shared" si="10"/>
        <v>428093.89177557622</v>
      </c>
      <c r="BA7" s="109"/>
      <c r="BB7" s="92">
        <f t="shared" si="11"/>
        <v>428093.89177557622</v>
      </c>
      <c r="BC7" s="93">
        <f t="shared" si="12"/>
        <v>277419.89177557622</v>
      </c>
      <c r="BD7" s="94">
        <f t="shared" si="13"/>
        <v>1.8308740296903461E-2</v>
      </c>
      <c r="BE7" s="95">
        <f t="shared" si="14"/>
        <v>0.35196484438275816</v>
      </c>
      <c r="BF7" s="110">
        <v>3.3772659051477416E-2</v>
      </c>
      <c r="BG7" s="108">
        <v>0.28356062317994651</v>
      </c>
    </row>
    <row r="8" spans="1:59">
      <c r="A8" s="83" t="s">
        <v>154</v>
      </c>
      <c r="B8" s="83" t="s">
        <v>137</v>
      </c>
      <c r="C8" s="83" t="s">
        <v>152</v>
      </c>
      <c r="D8" s="84">
        <f>'October''20'!D6+'Nov''20'!D6+'Dec''20'!D6</f>
        <v>30000</v>
      </c>
      <c r="E8" s="84">
        <f>'October''20'!E6+'Nov''20'!E6+'Dec''20'!E6</f>
        <v>22500</v>
      </c>
      <c r="F8" s="84">
        <f>'October''20'!F6+'Nov''20'!F6+'Dec''20'!F6</f>
        <v>9000</v>
      </c>
      <c r="G8" s="84">
        <f>'October''20'!G6+'Nov''20'!G6+'Dec''20'!G6</f>
        <v>15000</v>
      </c>
      <c r="H8" s="84">
        <f>'October''20'!H6+'Nov''20'!H6+'Dec''20'!H6</f>
        <v>0</v>
      </c>
      <c r="I8" s="84">
        <f>'October''20'!I6+'Nov''20'!I6+'Dec''20'!I6</f>
        <v>0</v>
      </c>
      <c r="J8" s="84">
        <f>'October''20'!J6+'Nov''20'!J6+'Dec''20'!J6</f>
        <v>120525</v>
      </c>
      <c r="K8" s="84">
        <f>'October''20'!K6+'Nov''20'!K6+'Dec''20'!K6</f>
        <v>92430</v>
      </c>
      <c r="L8" s="84">
        <f>'October''20'!L6+'Nov''20'!L6+'Dec''20'!L6</f>
        <v>0</v>
      </c>
      <c r="M8" s="84">
        <f>'October''20'!M6+'Nov''20'!M6+'Dec''20'!M6</f>
        <v>0</v>
      </c>
      <c r="N8" s="84">
        <f>'October''20'!N6+'Nov''20'!N6+'Dec''20'!N6</f>
        <v>30000</v>
      </c>
      <c r="O8" s="84">
        <f>'October''20'!O6+'Nov''20'!O6+'Dec''20'!O6</f>
        <v>5250</v>
      </c>
      <c r="P8" s="84">
        <f>'October''20'!P6+'Nov''20'!P6+'Dec''20'!P6</f>
        <v>3000</v>
      </c>
      <c r="Q8" s="84">
        <f>'October''20'!Q6+'Nov''20'!Q6+'Dec''20'!Q6</f>
        <v>5477</v>
      </c>
      <c r="R8" s="84">
        <f>'October''20'!R6+'Nov''20'!R6+'Dec''20'!R6</f>
        <v>0</v>
      </c>
      <c r="S8" s="84">
        <f>'October''20'!S6+'Nov''20'!S6+'Dec''20'!S6</f>
        <v>0</v>
      </c>
      <c r="T8" s="76">
        <f t="shared" si="5"/>
        <v>333182</v>
      </c>
      <c r="U8" s="84">
        <f>'October''20'!U6+'Nov''20'!U6+'Dec''20'!U6</f>
        <v>0</v>
      </c>
      <c r="V8" s="84">
        <f>'October''20'!V6+'Nov''20'!V6+'Dec''20'!V6</f>
        <v>0</v>
      </c>
      <c r="W8" s="84">
        <f>'October''20'!W6+'Nov''20'!W6+'Dec''20'!W6</f>
        <v>0</v>
      </c>
      <c r="X8" s="84">
        <f>'October''20'!X6+'Nov''20'!X6+'Dec''20'!X6</f>
        <v>0</v>
      </c>
      <c r="Y8" s="84">
        <f>'October''20'!Y6+'Nov''20'!Y6+'Dec''20'!Y6</f>
        <v>0</v>
      </c>
      <c r="Z8" s="84">
        <f>'October''20'!Z6+'Nov''20'!Z6+'Dec''20'!Z6</f>
        <v>0</v>
      </c>
      <c r="AA8" s="84">
        <f>'October''20'!AA6+'Nov''20'!AA6+'Dec''20'!AA6</f>
        <v>0</v>
      </c>
      <c r="AB8" s="84">
        <f>'October''20'!AB6+'Nov''20'!AB6+'Dec''20'!AB6</f>
        <v>0</v>
      </c>
      <c r="AC8" s="86"/>
      <c r="AD8" s="86"/>
      <c r="AE8" s="86"/>
      <c r="AF8" s="86"/>
      <c r="AG8" s="86"/>
      <c r="AH8" s="86"/>
      <c r="AI8" s="86"/>
      <c r="AJ8" s="86"/>
      <c r="AK8" s="77">
        <f t="shared" si="6"/>
        <v>0</v>
      </c>
      <c r="AL8" s="84">
        <f>'October''20'!AL6+'Nov''20'!AL6+'Dec''20'!AL6</f>
        <v>0</v>
      </c>
      <c r="AM8" s="84">
        <f>'October''20'!AM6+'Nov''20'!AM6+'Dec''20'!AM6</f>
        <v>5640</v>
      </c>
      <c r="AN8" s="84">
        <f>'October''20'!AN6+'Nov''20'!AN6+'Dec''20'!AN6</f>
        <v>0</v>
      </c>
      <c r="AO8" s="77">
        <f t="shared" si="7"/>
        <v>5640</v>
      </c>
      <c r="AP8" s="84">
        <f>'October''20'!AP6+'Nov''20'!AP6+'Dec''20'!AP6</f>
        <v>21614347</v>
      </c>
      <c r="AQ8" s="84">
        <f>'October''20'!AQ6+'Nov''20'!AQ6+'Dec''20'!AQ6</f>
        <v>4300000</v>
      </c>
      <c r="AR8" s="84">
        <f>'October''20'!AR6+'Nov''20'!AR6+'Dec''20'!AR6</f>
        <v>9622687</v>
      </c>
      <c r="AS8" s="84">
        <f>'October''20'!AS6+'Nov''20'!AS6+'Dec''20'!AS6</f>
        <v>150000</v>
      </c>
      <c r="AT8" s="84">
        <f>'October''20'!AT6+'Nov''20'!AT6+'Dec''20'!AT6</f>
        <v>0</v>
      </c>
      <c r="AU8" s="90">
        <v>2000000</v>
      </c>
      <c r="AV8" s="77">
        <f t="shared" si="8"/>
        <v>35687034</v>
      </c>
      <c r="AW8" s="77">
        <f t="shared" si="9"/>
        <v>338822</v>
      </c>
      <c r="AX8" s="96">
        <f>'October''20'!AX6+'Nov''20'!AX6+'Dec''20'!AX6</f>
        <v>33123724.668200001</v>
      </c>
      <c r="AY8" s="85">
        <f>'October''20'!AY6+'Nov''20'!AY6+'Dec''20'!AY6</f>
        <v>152548.90803572576</v>
      </c>
      <c r="AZ8" s="92">
        <f t="shared" si="10"/>
        <v>980642.02474072576</v>
      </c>
      <c r="BA8" s="109"/>
      <c r="BB8" s="92">
        <f t="shared" si="11"/>
        <v>980642.02474072576</v>
      </c>
      <c r="BC8" s="93">
        <f t="shared" si="12"/>
        <v>641820.02474072576</v>
      </c>
      <c r="BD8" s="94">
        <f t="shared" si="13"/>
        <v>1.7984683869797801E-2</v>
      </c>
      <c r="BE8" s="95">
        <f t="shared" si="14"/>
        <v>0.34551038141525897</v>
      </c>
      <c r="BF8" s="110">
        <v>3.8770896789873166E-2</v>
      </c>
      <c r="BG8" s="108">
        <v>0.28290793968606665</v>
      </c>
    </row>
    <row r="9" spans="1:59">
      <c r="A9" s="83" t="s">
        <v>153</v>
      </c>
      <c r="B9" s="83" t="s">
        <v>137</v>
      </c>
      <c r="C9" s="83" t="s">
        <v>152</v>
      </c>
      <c r="D9" s="84">
        <f>'October''20'!D7+'Nov''20'!D7+'Dec''20'!D7</f>
        <v>22500</v>
      </c>
      <c r="E9" s="84">
        <f>'October''20'!E7+'Nov''20'!E7+'Dec''20'!E7</f>
        <v>0</v>
      </c>
      <c r="F9" s="84">
        <f>'October''20'!F7+'Nov''20'!F7+'Dec''20'!F7</f>
        <v>0</v>
      </c>
      <c r="G9" s="84">
        <f>'October''20'!G7+'Nov''20'!G7+'Dec''20'!G7</f>
        <v>7500</v>
      </c>
      <c r="H9" s="84">
        <f>'October''20'!H7+'Nov''20'!H7+'Dec''20'!H7</f>
        <v>0</v>
      </c>
      <c r="I9" s="84">
        <f>'October''20'!I7+'Nov''20'!I7+'Dec''20'!I7</f>
        <v>0</v>
      </c>
      <c r="J9" s="84">
        <f>'October''20'!J7+'Nov''20'!J7+'Dec''20'!J7</f>
        <v>100200</v>
      </c>
      <c r="K9" s="84">
        <f>'October''20'!K7+'Nov''20'!K7+'Dec''20'!K7</f>
        <v>86580</v>
      </c>
      <c r="L9" s="84">
        <f>'October''20'!L7+'Nov''20'!L7+'Dec''20'!L7</f>
        <v>28510</v>
      </c>
      <c r="M9" s="84">
        <f>'October''20'!M7+'Nov''20'!M7+'Dec''20'!M7</f>
        <v>0</v>
      </c>
      <c r="N9" s="84">
        <f>'October''20'!N7+'Nov''20'!N7+'Dec''20'!N7</f>
        <v>15000</v>
      </c>
      <c r="O9" s="84">
        <f>'October''20'!O7+'Nov''20'!O7+'Dec''20'!O7</f>
        <v>4050</v>
      </c>
      <c r="P9" s="84">
        <f>'October''20'!P7+'Nov''20'!P7+'Dec''20'!P7</f>
        <v>3000</v>
      </c>
      <c r="Q9" s="84">
        <f>'October''20'!Q7+'Nov''20'!Q7+'Dec''20'!Q7</f>
        <v>4511</v>
      </c>
      <c r="R9" s="84">
        <f>'October''20'!R7+'Nov''20'!R7+'Dec''20'!R7</f>
        <v>0</v>
      </c>
      <c r="S9" s="84">
        <f>'October''20'!S7+'Nov''20'!S7+'Dec''20'!S7</f>
        <v>5400</v>
      </c>
      <c r="T9" s="76">
        <f t="shared" si="5"/>
        <v>277251</v>
      </c>
      <c r="U9" s="84">
        <f>'October''20'!U7+'Nov''20'!U7+'Dec''20'!U7</f>
        <v>0</v>
      </c>
      <c r="V9" s="84">
        <f>'October''20'!V7+'Nov''20'!V7+'Dec''20'!V7</f>
        <v>0</v>
      </c>
      <c r="W9" s="84">
        <f>'October''20'!W7+'Nov''20'!W7+'Dec''20'!W7</f>
        <v>0</v>
      </c>
      <c r="X9" s="84">
        <f>'October''20'!X7+'Nov''20'!X7+'Dec''20'!X7</f>
        <v>0</v>
      </c>
      <c r="Y9" s="84">
        <f>'October''20'!Y7+'Nov''20'!Y7+'Dec''20'!Y7</f>
        <v>0</v>
      </c>
      <c r="Z9" s="84">
        <f>'October''20'!Z7+'Nov''20'!Z7+'Dec''20'!Z7</f>
        <v>0</v>
      </c>
      <c r="AA9" s="84">
        <f>'October''20'!AA7+'Nov''20'!AA7+'Dec''20'!AA7</f>
        <v>0</v>
      </c>
      <c r="AB9" s="84">
        <f>'October''20'!AB7+'Nov''20'!AB7+'Dec''20'!AB7</f>
        <v>0</v>
      </c>
      <c r="AC9" s="86"/>
      <c r="AD9" s="86"/>
      <c r="AE9" s="86"/>
      <c r="AF9" s="86"/>
      <c r="AG9" s="86"/>
      <c r="AH9" s="86"/>
      <c r="AI9" s="86"/>
      <c r="AJ9" s="86"/>
      <c r="AK9" s="77">
        <f t="shared" si="6"/>
        <v>0</v>
      </c>
      <c r="AL9" s="84">
        <f>'October''20'!AL7+'Nov''20'!AL7+'Dec''20'!AL7</f>
        <v>0</v>
      </c>
      <c r="AM9" s="84">
        <f>'October''20'!AM7+'Nov''20'!AM7+'Dec''20'!AM7</f>
        <v>4400</v>
      </c>
      <c r="AN9" s="84">
        <f>'October''20'!AN7+'Nov''20'!AN7+'Dec''20'!AN7</f>
        <v>0</v>
      </c>
      <c r="AO9" s="77">
        <f t="shared" si="7"/>
        <v>4400</v>
      </c>
      <c r="AP9" s="84">
        <f>'October''20'!AP7+'Nov''20'!AP7+'Dec''20'!AP7</f>
        <v>8115296</v>
      </c>
      <c r="AQ9" s="84">
        <f>'October''20'!AQ7+'Nov''20'!AQ7+'Dec''20'!AQ7</f>
        <v>3200000</v>
      </c>
      <c r="AR9" s="84">
        <f>'October''20'!AR7+'Nov''20'!AR7+'Dec''20'!AR7</f>
        <v>7192985</v>
      </c>
      <c r="AS9" s="84">
        <f>'October''20'!AS7+'Nov''20'!AS7+'Dec''20'!AS7</f>
        <v>150000</v>
      </c>
      <c r="AT9" s="84">
        <f>'October''20'!AT7+'Nov''20'!AT7+'Dec''20'!AT7</f>
        <v>600000</v>
      </c>
      <c r="AU9" s="90">
        <v>2200000</v>
      </c>
      <c r="AV9" s="77">
        <f t="shared" si="8"/>
        <v>19258281</v>
      </c>
      <c r="AW9" s="77">
        <f t="shared" si="9"/>
        <v>281651</v>
      </c>
      <c r="AX9" s="96">
        <f>'October''20'!AX7+'Nov''20'!AX7+'Dec''20'!AX7</f>
        <v>25732557.969799995</v>
      </c>
      <c r="AY9" s="85">
        <f>'October''20'!AY7+'Nov''20'!AY7+'Dec''20'!AY7</f>
        <v>109544.59713522319</v>
      </c>
      <c r="AZ9" s="92">
        <f t="shared" si="10"/>
        <v>752858.54638022312</v>
      </c>
      <c r="BA9" s="109"/>
      <c r="BB9" s="92">
        <f t="shared" si="11"/>
        <v>752858.54638022312</v>
      </c>
      <c r="BC9" s="93">
        <f t="shared" si="12"/>
        <v>471207.54638022312</v>
      </c>
      <c r="BD9" s="94">
        <f t="shared" si="13"/>
        <v>2.446778849993014E-2</v>
      </c>
      <c r="BE9" s="95">
        <f t="shared" si="14"/>
        <v>0.37410879022917432</v>
      </c>
      <c r="BF9" s="110">
        <v>4.0242866828653946E-2</v>
      </c>
      <c r="BG9" s="108">
        <v>0.33618118118711837</v>
      </c>
    </row>
    <row r="10" spans="1:59">
      <c r="A10" s="83" t="s">
        <v>151</v>
      </c>
      <c r="B10" s="83" t="s">
        <v>137</v>
      </c>
      <c r="C10" s="83" t="s">
        <v>149</v>
      </c>
      <c r="D10" s="84">
        <f>'October''20'!D8+'Nov''20'!D8+'Dec''20'!D8</f>
        <v>33000</v>
      </c>
      <c r="E10" s="84">
        <f>'October''20'!E8+'Nov''20'!E8+'Dec''20'!E8</f>
        <v>0</v>
      </c>
      <c r="F10" s="84">
        <f>'October''20'!F8+'Nov''20'!F8+'Dec''20'!F8</f>
        <v>3000</v>
      </c>
      <c r="G10" s="84">
        <f>'October''20'!G8+'Nov''20'!G8+'Dec''20'!G8</f>
        <v>750</v>
      </c>
      <c r="H10" s="84">
        <f>'October''20'!H8+'Nov''20'!H8+'Dec''20'!H8</f>
        <v>0</v>
      </c>
      <c r="I10" s="84">
        <f>'October''20'!I8+'Nov''20'!I8+'Dec''20'!I8</f>
        <v>3000</v>
      </c>
      <c r="J10" s="84">
        <f>'October''20'!J8+'Nov''20'!J8+'Dec''20'!J8</f>
        <v>126000</v>
      </c>
      <c r="K10" s="84">
        <f>'October''20'!K8+'Nov''20'!K8+'Dec''20'!K8</f>
        <v>38220</v>
      </c>
      <c r="L10" s="84">
        <f>'October''20'!L8+'Nov''20'!L8+'Dec''20'!L8</f>
        <v>42000</v>
      </c>
      <c r="M10" s="84">
        <f>'October''20'!M8+'Nov''20'!M8+'Dec''20'!M8</f>
        <v>0</v>
      </c>
      <c r="N10" s="84">
        <f>'October''20'!N8+'Nov''20'!N8+'Dec''20'!N8</f>
        <v>24660</v>
      </c>
      <c r="O10" s="84">
        <f>'October''20'!O8+'Nov''20'!O8+'Dec''20'!O8</f>
        <v>12000</v>
      </c>
      <c r="P10" s="84">
        <f>'October''20'!P8+'Nov''20'!P8+'Dec''20'!P8</f>
        <v>1800</v>
      </c>
      <c r="Q10" s="84">
        <f>'October''20'!Q8+'Nov''20'!Q8+'Dec''20'!Q8</f>
        <v>8400</v>
      </c>
      <c r="R10" s="84">
        <f>'October''20'!R8+'Nov''20'!R8+'Dec''20'!R8</f>
        <v>900</v>
      </c>
      <c r="S10" s="84">
        <f>'October''20'!S8+'Nov''20'!S8+'Dec''20'!S8</f>
        <v>1200</v>
      </c>
      <c r="T10" s="76">
        <f t="shared" si="5"/>
        <v>294930</v>
      </c>
      <c r="U10" s="84">
        <f>'October''20'!U8+'Nov''20'!U8+'Dec''20'!U8</f>
        <v>0</v>
      </c>
      <c r="V10" s="84">
        <f>'October''20'!V8+'Nov''20'!V8+'Dec''20'!V8</f>
        <v>0</v>
      </c>
      <c r="W10" s="84">
        <f>'October''20'!W8+'Nov''20'!W8+'Dec''20'!W8</f>
        <v>0</v>
      </c>
      <c r="X10" s="84">
        <f>'October''20'!X8+'Nov''20'!X8+'Dec''20'!X8</f>
        <v>0</v>
      </c>
      <c r="Y10" s="84">
        <f>'October''20'!Y8+'Nov''20'!Y8+'Dec''20'!Y8</f>
        <v>0</v>
      </c>
      <c r="Z10" s="84">
        <f>'October''20'!Z8+'Nov''20'!Z8+'Dec''20'!Z8</f>
        <v>0</v>
      </c>
      <c r="AA10" s="84">
        <f>'October''20'!AA8+'Nov''20'!AA8+'Dec''20'!AA8</f>
        <v>0</v>
      </c>
      <c r="AB10" s="84">
        <f>'October''20'!AB8+'Nov''20'!AB8+'Dec''20'!AB8</f>
        <v>0</v>
      </c>
      <c r="AC10" s="86"/>
      <c r="AD10" s="86"/>
      <c r="AE10" s="86"/>
      <c r="AF10" s="86"/>
      <c r="AG10" s="86"/>
      <c r="AH10" s="86"/>
      <c r="AI10" s="86"/>
      <c r="AJ10" s="86"/>
      <c r="AK10" s="77">
        <f t="shared" si="6"/>
        <v>0</v>
      </c>
      <c r="AL10" s="84">
        <f>'October''20'!AL8+'Nov''20'!AL8+'Dec''20'!AL8</f>
        <v>0</v>
      </c>
      <c r="AM10" s="84">
        <f>'October''20'!AM8+'Nov''20'!AM8+'Dec''20'!AM8</f>
        <v>0</v>
      </c>
      <c r="AN10" s="84">
        <f>'October''20'!AN8+'Nov''20'!AN8+'Dec''20'!AN8</f>
        <v>0</v>
      </c>
      <c r="AO10" s="77">
        <f t="shared" si="7"/>
        <v>0</v>
      </c>
      <c r="AP10" s="84">
        <f>'October''20'!AP8+'Nov''20'!AP8+'Dec''20'!AP8</f>
        <v>8951576</v>
      </c>
      <c r="AQ10" s="84">
        <f>'October''20'!AQ8+'Nov''20'!AQ8+'Dec''20'!AQ8</f>
        <v>2533750</v>
      </c>
      <c r="AR10" s="84">
        <f>'October''20'!AR8+'Nov''20'!AR8+'Dec''20'!AR8</f>
        <v>4952376</v>
      </c>
      <c r="AS10" s="84">
        <f>'October''20'!AS8+'Nov''20'!AS8+'Dec''20'!AS8</f>
        <v>300000</v>
      </c>
      <c r="AT10" s="84">
        <f>'October''20'!AT8+'Nov''20'!AT8+'Dec''20'!AT8</f>
        <v>1500000</v>
      </c>
      <c r="AU10" s="90">
        <v>0</v>
      </c>
      <c r="AV10" s="77">
        <f t="shared" si="8"/>
        <v>18237702</v>
      </c>
      <c r="AW10" s="77">
        <f t="shared" si="9"/>
        <v>294930</v>
      </c>
      <c r="AX10" s="96">
        <f>'October''20'!AX8+'Nov''20'!AX8+'Dec''20'!AX8</f>
        <v>27063223</v>
      </c>
      <c r="AY10" s="85">
        <f>'October''20'!AY8+'Nov''20'!AY8+'Dec''20'!AY8</f>
        <v>57846</v>
      </c>
      <c r="AZ10" s="92">
        <f t="shared" si="10"/>
        <v>734426.57500000007</v>
      </c>
      <c r="BA10" s="109"/>
      <c r="BB10" s="92">
        <f t="shared" si="11"/>
        <v>734426.57500000007</v>
      </c>
      <c r="BC10" s="93">
        <f t="shared" si="12"/>
        <v>439496.57500000007</v>
      </c>
      <c r="BD10" s="94">
        <f t="shared" si="13"/>
        <v>2.4098243024258212E-2</v>
      </c>
      <c r="BE10" s="95">
        <f t="shared" si="14"/>
        <v>0.40157860573060006</v>
      </c>
      <c r="BF10" s="110">
        <v>4.5745282951675716E-2</v>
      </c>
      <c r="BG10" s="108">
        <v>0.31812962929371996</v>
      </c>
    </row>
    <row r="11" spans="1:59">
      <c r="A11" s="83" t="s">
        <v>150</v>
      </c>
      <c r="B11" s="83" t="s">
        <v>137</v>
      </c>
      <c r="C11" s="83" t="s">
        <v>149</v>
      </c>
      <c r="D11" s="84">
        <f>'October''20'!D9+'Nov''20'!D9+'Dec''20'!D9</f>
        <v>24000</v>
      </c>
      <c r="E11" s="84">
        <f>'October''20'!E9+'Nov''20'!E9+'Dec''20'!E9</f>
        <v>0</v>
      </c>
      <c r="F11" s="84">
        <f>'October''20'!F9+'Nov''20'!F9+'Dec''20'!F9</f>
        <v>6000</v>
      </c>
      <c r="G11" s="84">
        <f>'October''20'!G9+'Nov''20'!G9+'Dec''20'!G9</f>
        <v>3000</v>
      </c>
      <c r="H11" s="84">
        <f>'October''20'!H9+'Nov''20'!H9+'Dec''20'!H9</f>
        <v>0</v>
      </c>
      <c r="I11" s="84">
        <f>'October''20'!I9+'Nov''20'!I9+'Dec''20'!I9</f>
        <v>6000</v>
      </c>
      <c r="J11" s="84">
        <f>'October''20'!J9+'Nov''20'!J9+'Dec''20'!J9</f>
        <v>126000</v>
      </c>
      <c r="K11" s="84">
        <f>'October''20'!K9+'Nov''20'!K9+'Dec''20'!K9</f>
        <v>37440</v>
      </c>
      <c r="L11" s="84">
        <f>'October''20'!L9+'Nov''20'!L9+'Dec''20'!L9</f>
        <v>0</v>
      </c>
      <c r="M11" s="84">
        <f>'October''20'!M9+'Nov''20'!M9+'Dec''20'!M9</f>
        <v>0</v>
      </c>
      <c r="N11" s="84">
        <f>'October''20'!N9+'Nov''20'!N9+'Dec''20'!N9</f>
        <v>21000</v>
      </c>
      <c r="O11" s="84">
        <f>'October''20'!O9+'Nov''20'!O9+'Dec''20'!O9</f>
        <v>10500</v>
      </c>
      <c r="P11" s="84">
        <f>'October''20'!P9+'Nov''20'!P9+'Dec''20'!P9</f>
        <v>3000</v>
      </c>
      <c r="Q11" s="84">
        <f>'October''20'!Q9+'Nov''20'!Q9+'Dec''20'!Q9</f>
        <v>7500</v>
      </c>
      <c r="R11" s="84">
        <f>'October''20'!R9+'Nov''20'!R9+'Dec''20'!R9</f>
        <v>900</v>
      </c>
      <c r="S11" s="84">
        <f>'October''20'!S9+'Nov''20'!S9+'Dec''20'!S9</f>
        <v>7800</v>
      </c>
      <c r="T11" s="76">
        <f t="shared" si="5"/>
        <v>253140</v>
      </c>
      <c r="U11" s="84">
        <f>'October''20'!U9+'Nov''20'!U9+'Dec''20'!U9</f>
        <v>330000</v>
      </c>
      <c r="V11" s="84">
        <f>'October''20'!V9+'Nov''20'!V9+'Dec''20'!V9</f>
        <v>330000</v>
      </c>
      <c r="W11" s="84">
        <f>'October''20'!W9+'Nov''20'!W9+'Dec''20'!W9</f>
        <v>330000</v>
      </c>
      <c r="X11" s="84">
        <f>'October''20'!X9+'Nov''20'!X9+'Dec''20'!X9</f>
        <v>0</v>
      </c>
      <c r="Y11" s="84">
        <f>'October''20'!Y9+'Nov''20'!Y9+'Dec''20'!Y9</f>
        <v>0</v>
      </c>
      <c r="Z11" s="84">
        <f>'October''20'!Z9+'Nov''20'!Z9+'Dec''20'!Z9</f>
        <v>0</v>
      </c>
      <c r="AA11" s="84">
        <f>'October''20'!AA9+'Nov''20'!AA9+'Dec''20'!AA9</f>
        <v>0</v>
      </c>
      <c r="AB11" s="84">
        <f>'October''20'!AB9+'Nov''20'!AB9+'Dec''20'!AB9</f>
        <v>0</v>
      </c>
      <c r="AC11" s="86"/>
      <c r="AD11" s="86"/>
      <c r="AE11" s="86"/>
      <c r="AF11" s="86"/>
      <c r="AG11" s="86"/>
      <c r="AH11" s="86"/>
      <c r="AI11" s="86"/>
      <c r="AJ11" s="86"/>
      <c r="AK11" s="77">
        <f t="shared" si="6"/>
        <v>16500.330000000002</v>
      </c>
      <c r="AL11" s="84">
        <f>'October''20'!AL9+'Nov''20'!AL9+'Dec''20'!AL9</f>
        <v>18792</v>
      </c>
      <c r="AM11" s="84">
        <f>'October''20'!AM9+'Nov''20'!AM9+'Dec''20'!AM9</f>
        <v>7147</v>
      </c>
      <c r="AN11" s="84">
        <f>'October''20'!AN9+'Nov''20'!AN9+'Dec''20'!AN9</f>
        <v>7706</v>
      </c>
      <c r="AO11" s="77">
        <f t="shared" si="7"/>
        <v>33645</v>
      </c>
      <c r="AP11" s="84">
        <f>'October''20'!AP9+'Nov''20'!AP9+'Dec''20'!AP9</f>
        <v>8403960</v>
      </c>
      <c r="AQ11" s="84">
        <f>'October''20'!AQ9+'Nov''20'!AQ9+'Dec''20'!AQ9</f>
        <v>1156956</v>
      </c>
      <c r="AR11" s="84">
        <f>'October''20'!AR9+'Nov''20'!AR9+'Dec''20'!AR9</f>
        <v>3669725</v>
      </c>
      <c r="AS11" s="84">
        <f>'October''20'!AS9+'Nov''20'!AS9+'Dec''20'!AS9</f>
        <v>300000</v>
      </c>
      <c r="AT11" s="84">
        <f>'October''20'!AT9+'Nov''20'!AT9+'Dec''20'!AT9</f>
        <v>150000</v>
      </c>
      <c r="AU11" s="90">
        <v>0</v>
      </c>
      <c r="AV11" s="77">
        <f t="shared" si="8"/>
        <v>14670641</v>
      </c>
      <c r="AW11" s="77">
        <f t="shared" si="9"/>
        <v>303285.33</v>
      </c>
      <c r="AX11" s="96">
        <f>'October''20'!AX9+'Nov''20'!AX9+'Dec''20'!AX9</f>
        <v>20102302</v>
      </c>
      <c r="AY11" s="85">
        <f>'October''20'!AY9+'Nov''20'!AY9+'Dec''20'!AY9</f>
        <v>81452</v>
      </c>
      <c r="AZ11" s="92">
        <f t="shared" si="10"/>
        <v>584009.55000000005</v>
      </c>
      <c r="BA11" s="109"/>
      <c r="BB11" s="92">
        <f t="shared" si="11"/>
        <v>584009.55000000005</v>
      </c>
      <c r="BC11" s="93">
        <f t="shared" si="12"/>
        <v>280724.22000000003</v>
      </c>
      <c r="BD11" s="94">
        <f t="shared" si="13"/>
        <v>1.9135102549370543E-2</v>
      </c>
      <c r="BE11" s="95">
        <f t="shared" si="14"/>
        <v>0.51931570297095309</v>
      </c>
      <c r="BF11" s="110">
        <v>2.7501736760412478E-2</v>
      </c>
      <c r="BG11" s="108">
        <v>0.43996729349350261</v>
      </c>
    </row>
    <row r="12" spans="1:59">
      <c r="A12" s="83" t="s">
        <v>148</v>
      </c>
      <c r="B12" s="83" t="s">
        <v>137</v>
      </c>
      <c r="C12" s="83" t="s">
        <v>144</v>
      </c>
      <c r="D12" s="84">
        <f>'October''20'!D10+'Nov''20'!D10+'Dec''20'!D10</f>
        <v>30000</v>
      </c>
      <c r="E12" s="84">
        <f>'October''20'!E10+'Nov''20'!E10+'Dec''20'!E10</f>
        <v>21000</v>
      </c>
      <c r="F12" s="84">
        <f>'October''20'!F10+'Nov''20'!F10+'Dec''20'!F10</f>
        <v>0</v>
      </c>
      <c r="G12" s="84">
        <f>'October''20'!G10+'Nov''20'!G10+'Dec''20'!G10</f>
        <v>9000</v>
      </c>
      <c r="H12" s="84">
        <f>'October''20'!H10+'Nov''20'!H10+'Dec''20'!H10</f>
        <v>0</v>
      </c>
      <c r="I12" s="84">
        <f>'October''20'!I10+'Nov''20'!I10+'Dec''20'!I10</f>
        <v>2300</v>
      </c>
      <c r="J12" s="84">
        <f>'October''20'!J10+'Nov''20'!J10+'Dec''20'!J10</f>
        <v>120000</v>
      </c>
      <c r="K12" s="84">
        <f>'October''20'!K10+'Nov''20'!K10+'Dec''20'!K10</f>
        <v>68620</v>
      </c>
      <c r="L12" s="84">
        <f>'October''20'!L10+'Nov''20'!L10+'Dec''20'!L10</f>
        <v>0</v>
      </c>
      <c r="M12" s="84">
        <f>'October''20'!M10+'Nov''20'!M10+'Dec''20'!M10</f>
        <v>0</v>
      </c>
      <c r="N12" s="84">
        <f>'October''20'!N10+'Nov''20'!N10+'Dec''20'!N10</f>
        <v>45000</v>
      </c>
      <c r="O12" s="84">
        <f>'October''20'!O10+'Nov''20'!O10+'Dec''20'!O10</f>
        <v>2105</v>
      </c>
      <c r="P12" s="84">
        <f>'October''20'!P10+'Nov''20'!P10+'Dec''20'!P10</f>
        <v>3600</v>
      </c>
      <c r="Q12" s="84">
        <f>'October''20'!Q10+'Nov''20'!Q10+'Dec''20'!Q10</f>
        <v>0</v>
      </c>
      <c r="R12" s="84">
        <f>'October''20'!R10+'Nov''20'!R10+'Dec''20'!R10</f>
        <v>1500</v>
      </c>
      <c r="S12" s="84">
        <f>'October''20'!S10+'Nov''20'!S10+'Dec''20'!S10</f>
        <v>6100</v>
      </c>
      <c r="T12" s="76">
        <f t="shared" si="5"/>
        <v>309225</v>
      </c>
      <c r="U12" s="84">
        <f>'October''20'!U10+'Nov''20'!U10+'Dec''20'!U10</f>
        <v>315000</v>
      </c>
      <c r="V12" s="84">
        <f>'October''20'!V10+'Nov''20'!V10+'Dec''20'!V10</f>
        <v>285000</v>
      </c>
      <c r="W12" s="84">
        <f>'October''20'!W10+'Nov''20'!W10+'Dec''20'!W10</f>
        <v>0</v>
      </c>
      <c r="X12" s="84">
        <f>'October''20'!X10+'Nov''20'!X10+'Dec''20'!X10</f>
        <v>0</v>
      </c>
      <c r="Y12" s="84">
        <f>'October''20'!Y10+'Nov''20'!Y10+'Dec''20'!Y10</f>
        <v>0</v>
      </c>
      <c r="Z12" s="84">
        <f>'October''20'!Z10+'Nov''20'!Z10+'Dec''20'!Z10</f>
        <v>0</v>
      </c>
      <c r="AA12" s="84">
        <f>'October''20'!AA10+'Nov''20'!AA10+'Dec''20'!AA10</f>
        <v>0</v>
      </c>
      <c r="AB12" s="84">
        <f>'October''20'!AB10+'Nov''20'!AB10+'Dec''20'!AB10</f>
        <v>0</v>
      </c>
      <c r="AC12" s="86"/>
      <c r="AD12" s="86"/>
      <c r="AE12" s="86"/>
      <c r="AF12" s="86"/>
      <c r="AG12" s="86"/>
      <c r="AH12" s="86"/>
      <c r="AI12" s="86"/>
      <c r="AJ12" s="86"/>
      <c r="AK12" s="77">
        <f t="shared" si="6"/>
        <v>10000.200000000001</v>
      </c>
      <c r="AL12" s="84">
        <f>'October''20'!AL10+'Nov''20'!AL10+'Dec''20'!AL10</f>
        <v>26520</v>
      </c>
      <c r="AM12" s="84">
        <f>'October''20'!AM10+'Nov''20'!AM10+'Dec''20'!AM10</f>
        <v>6000</v>
      </c>
      <c r="AN12" s="84">
        <f>'October''20'!AN10+'Nov''20'!AN10+'Dec''20'!AN10</f>
        <v>13770</v>
      </c>
      <c r="AO12" s="77">
        <f t="shared" si="7"/>
        <v>46290</v>
      </c>
      <c r="AP12" s="84">
        <f>'October''20'!AP10+'Nov''20'!AP10+'Dec''20'!AP10</f>
        <v>18289855.048</v>
      </c>
      <c r="AQ12" s="84">
        <f>'October''20'!AQ10+'Nov''20'!AQ10+'Dec''20'!AQ10</f>
        <v>-3500000</v>
      </c>
      <c r="AR12" s="84">
        <f>'October''20'!AR10+'Nov''20'!AR10+'Dec''20'!AR10</f>
        <v>7675951</v>
      </c>
      <c r="AS12" s="84">
        <f>'October''20'!AS10+'Nov''20'!AS10+'Dec''20'!AS10</f>
        <v>225000</v>
      </c>
      <c r="AT12" s="84">
        <f>'October''20'!AT10+'Nov''20'!AT10+'Dec''20'!AT10</f>
        <v>0</v>
      </c>
      <c r="AU12" s="90">
        <v>0</v>
      </c>
      <c r="AV12" s="77">
        <f t="shared" si="8"/>
        <v>23290806.048</v>
      </c>
      <c r="AW12" s="77">
        <f t="shared" si="9"/>
        <v>365515.2</v>
      </c>
      <c r="AX12" s="96">
        <f>'October''20'!AX10+'Nov''20'!AX10+'Dec''20'!AX10</f>
        <v>24643150</v>
      </c>
      <c r="AY12" s="85">
        <f>'October''20'!AY10+'Nov''20'!AY10+'Dec''20'!AY10</f>
        <v>232765.04550515005</v>
      </c>
      <c r="AZ12" s="92">
        <f t="shared" si="10"/>
        <v>848843.79550514999</v>
      </c>
      <c r="BA12" s="109"/>
      <c r="BB12" s="92">
        <f t="shared" si="11"/>
        <v>848843.79550514999</v>
      </c>
      <c r="BC12" s="93">
        <f t="shared" si="12"/>
        <v>483328.59550514998</v>
      </c>
      <c r="BD12" s="94">
        <f t="shared" si="13"/>
        <v>2.0751905043949897E-2</v>
      </c>
      <c r="BE12" s="95">
        <f t="shared" si="14"/>
        <v>0.43060360685381532</v>
      </c>
      <c r="BF12" s="110">
        <v>2.6041359693258798E-2</v>
      </c>
      <c r="BG12" s="108">
        <v>0.40679879168193195</v>
      </c>
    </row>
    <row r="13" spans="1:59">
      <c r="A13" s="83" t="s">
        <v>147</v>
      </c>
      <c r="B13" s="83" t="s">
        <v>137</v>
      </c>
      <c r="C13" s="83" t="s">
        <v>144</v>
      </c>
      <c r="D13" s="84">
        <f>'October''20'!D11+'Nov''20'!D11+'Dec''20'!D11</f>
        <v>39000</v>
      </c>
      <c r="E13" s="84">
        <f>'October''20'!E11+'Nov''20'!E11+'Dec''20'!E11</f>
        <v>26000</v>
      </c>
      <c r="F13" s="84">
        <f>'October''20'!F11+'Nov''20'!F11+'Dec''20'!F11</f>
        <v>0</v>
      </c>
      <c r="G13" s="84">
        <f>'October''20'!G11+'Nov''20'!G11+'Dec''20'!G11</f>
        <v>2800</v>
      </c>
      <c r="H13" s="84">
        <f>'October''20'!H11+'Nov''20'!H11+'Dec''20'!H11</f>
        <v>0</v>
      </c>
      <c r="I13" s="84">
        <f>'October''20'!I11+'Nov''20'!I11+'Dec''20'!I11</f>
        <v>2000</v>
      </c>
      <c r="J13" s="84">
        <f>'October''20'!J11+'Nov''20'!J11+'Dec''20'!J11</f>
        <v>76000</v>
      </c>
      <c r="K13" s="84">
        <f>'October''20'!K11+'Nov''20'!K11+'Dec''20'!K11</f>
        <v>96800</v>
      </c>
      <c r="L13" s="84">
        <f>'October''20'!L11+'Nov''20'!L11+'Dec''20'!L11</f>
        <v>15727</v>
      </c>
      <c r="M13" s="84">
        <f>'October''20'!M11+'Nov''20'!M11+'Dec''20'!M11</f>
        <v>1230</v>
      </c>
      <c r="N13" s="84">
        <f>'October''20'!N11+'Nov''20'!N11+'Dec''20'!N11</f>
        <v>34500</v>
      </c>
      <c r="O13" s="84">
        <f>'October''20'!O11+'Nov''20'!O11+'Dec''20'!O11</f>
        <v>3940</v>
      </c>
      <c r="P13" s="84">
        <f>'October''20'!P11+'Nov''20'!P11+'Dec''20'!P11</f>
        <v>3000</v>
      </c>
      <c r="Q13" s="84">
        <f>'October''20'!Q11+'Nov''20'!Q11+'Dec''20'!Q11</f>
        <v>5504</v>
      </c>
      <c r="R13" s="84">
        <f>'October''20'!R11+'Nov''20'!R11+'Dec''20'!R11</f>
        <v>1500</v>
      </c>
      <c r="S13" s="84">
        <f>'October''20'!S11+'Nov''20'!S11+'Dec''20'!S11</f>
        <v>1000</v>
      </c>
      <c r="T13" s="76">
        <f t="shared" si="5"/>
        <v>309001</v>
      </c>
      <c r="U13" s="84">
        <f>'October''20'!U11+'Nov''20'!U11+'Dec''20'!U11</f>
        <v>0</v>
      </c>
      <c r="V13" s="84">
        <f>'October''20'!V11+'Nov''20'!V11+'Dec''20'!V11</f>
        <v>0</v>
      </c>
      <c r="W13" s="84">
        <f>'October''20'!W11+'Nov''20'!W11+'Dec''20'!W11</f>
        <v>0</v>
      </c>
      <c r="X13" s="84">
        <f>'October''20'!X11+'Nov''20'!X11+'Dec''20'!X11</f>
        <v>0</v>
      </c>
      <c r="Y13" s="84">
        <f>'October''20'!Y11+'Nov''20'!Y11+'Dec''20'!Y11</f>
        <v>0</v>
      </c>
      <c r="Z13" s="84">
        <f>'October''20'!Z11+'Nov''20'!Z11+'Dec''20'!Z11</f>
        <v>0</v>
      </c>
      <c r="AA13" s="84">
        <f>'October''20'!AA11+'Nov''20'!AA11+'Dec''20'!AA11</f>
        <v>0</v>
      </c>
      <c r="AB13" s="84">
        <f>'October''20'!AB11+'Nov''20'!AB11+'Dec''20'!AB11</f>
        <v>0</v>
      </c>
      <c r="AC13" s="86"/>
      <c r="AD13" s="86"/>
      <c r="AE13" s="86"/>
      <c r="AF13" s="86"/>
      <c r="AG13" s="86"/>
      <c r="AH13" s="86"/>
      <c r="AI13" s="86"/>
      <c r="AJ13" s="86"/>
      <c r="AK13" s="77">
        <f t="shared" si="6"/>
        <v>0</v>
      </c>
      <c r="AL13" s="84">
        <f>'October''20'!AL11+'Nov''20'!AL11+'Dec''20'!AL11</f>
        <v>0</v>
      </c>
      <c r="AM13" s="84">
        <f>'October''20'!AM11+'Nov''20'!AM11+'Dec''20'!AM11</f>
        <v>5000</v>
      </c>
      <c r="AN13" s="84">
        <f>'October''20'!AN11+'Nov''20'!AN11+'Dec''20'!AN11</f>
        <v>36086</v>
      </c>
      <c r="AO13" s="77">
        <f t="shared" si="7"/>
        <v>41086</v>
      </c>
      <c r="AP13" s="84">
        <f>'October''20'!AP11+'Nov''20'!AP11+'Dec''20'!AP11</f>
        <v>9052825.0099999998</v>
      </c>
      <c r="AQ13" s="84">
        <f>'October''20'!AQ11+'Nov''20'!AQ11+'Dec''20'!AQ11</f>
        <v>-450000</v>
      </c>
      <c r="AR13" s="84">
        <f>'October''20'!AR11+'Nov''20'!AR11+'Dec''20'!AR11</f>
        <v>3070620</v>
      </c>
      <c r="AS13" s="84">
        <f>'October''20'!AS11+'Nov''20'!AS11+'Dec''20'!AS11</f>
        <v>225000</v>
      </c>
      <c r="AT13" s="84">
        <f>'October''20'!AT11+'Nov''20'!AT11+'Dec''20'!AT11</f>
        <v>600000</v>
      </c>
      <c r="AU13" s="90">
        <v>0</v>
      </c>
      <c r="AV13" s="77">
        <f t="shared" si="8"/>
        <v>12498445.01</v>
      </c>
      <c r="AW13" s="77">
        <f t="shared" si="9"/>
        <v>350087</v>
      </c>
      <c r="AX13" s="96">
        <f>'October''20'!AX11+'Nov''20'!AX11+'Dec''20'!AX11</f>
        <v>18166335</v>
      </c>
      <c r="AY13" s="85">
        <f>'October''20'!AY11+'Nov''20'!AY11+'Dec''20'!AY11</f>
        <v>56732.42</v>
      </c>
      <c r="AZ13" s="92">
        <f t="shared" si="10"/>
        <v>510890.79499999998</v>
      </c>
      <c r="BA13" s="109"/>
      <c r="BB13" s="92">
        <f t="shared" si="11"/>
        <v>510890.79499999998</v>
      </c>
      <c r="BC13" s="93">
        <f t="shared" si="12"/>
        <v>160803.79499999998</v>
      </c>
      <c r="BD13" s="94">
        <f t="shared" si="13"/>
        <v>1.2865904108178334E-2</v>
      </c>
      <c r="BE13" s="95">
        <f t="shared" si="14"/>
        <v>0.68524820456003721</v>
      </c>
      <c r="BF13" s="110">
        <v>3.1493086549135262E-2</v>
      </c>
      <c r="BG13" s="108">
        <v>0.51161630280890102</v>
      </c>
    </row>
    <row r="14" spans="1:59">
      <c r="A14" s="83" t="s">
        <v>146</v>
      </c>
      <c r="B14" s="83" t="s">
        <v>137</v>
      </c>
      <c r="C14" s="83" t="s">
        <v>144</v>
      </c>
      <c r="D14" s="84">
        <f>'October''20'!D12+'Nov''20'!D12+'Dec''20'!D12</f>
        <v>33000</v>
      </c>
      <c r="E14" s="84">
        <f>'October''20'!E12+'Nov''20'!E12+'Dec''20'!E12</f>
        <v>15000</v>
      </c>
      <c r="F14" s="84">
        <f>'October''20'!F12+'Nov''20'!F12+'Dec''20'!F12</f>
        <v>0</v>
      </c>
      <c r="G14" s="84">
        <f>'October''20'!G12+'Nov''20'!G12+'Dec''20'!G12</f>
        <v>2100</v>
      </c>
      <c r="H14" s="84">
        <f>'October''20'!H12+'Nov''20'!H12+'Dec''20'!H12</f>
        <v>0</v>
      </c>
      <c r="I14" s="84">
        <f>'October''20'!I12+'Nov''20'!I12+'Dec''20'!I12</f>
        <v>3000</v>
      </c>
      <c r="J14" s="84">
        <f>'October''20'!J12+'Nov''20'!J12+'Dec''20'!J12</f>
        <v>87000</v>
      </c>
      <c r="K14" s="84">
        <f>'October''20'!K12+'Nov''20'!K12+'Dec''20'!K12</f>
        <v>48700</v>
      </c>
      <c r="L14" s="84">
        <f>'October''20'!L12+'Nov''20'!L12+'Dec''20'!L12</f>
        <v>12930</v>
      </c>
      <c r="M14" s="84">
        <f>'October''20'!M12+'Nov''20'!M12+'Dec''20'!M12</f>
        <v>2870</v>
      </c>
      <c r="N14" s="84">
        <f>'October''20'!N12+'Nov''20'!N12+'Dec''20'!N12</f>
        <v>25500</v>
      </c>
      <c r="O14" s="84">
        <f>'October''20'!O12+'Nov''20'!O12+'Dec''20'!O12</f>
        <v>1500</v>
      </c>
      <c r="P14" s="84">
        <f>'October''20'!P12+'Nov''20'!P12+'Dec''20'!P12</f>
        <v>3000</v>
      </c>
      <c r="Q14" s="84">
        <f>'October''20'!Q12+'Nov''20'!Q12+'Dec''20'!Q12</f>
        <v>4332</v>
      </c>
      <c r="R14" s="84">
        <f>'October''20'!R12+'Nov''20'!R12+'Dec''20'!R12</f>
        <v>1500</v>
      </c>
      <c r="S14" s="84">
        <f>'October''20'!S12+'Nov''20'!S12+'Dec''20'!S12</f>
        <v>1500</v>
      </c>
      <c r="T14" s="76">
        <f t="shared" si="5"/>
        <v>241932</v>
      </c>
      <c r="U14" s="84">
        <f>'October''20'!U12+'Nov''20'!U12+'Dec''20'!U12</f>
        <v>330000</v>
      </c>
      <c r="V14" s="84">
        <f>'October''20'!V12+'Nov''20'!V12+'Dec''20'!V12</f>
        <v>390000</v>
      </c>
      <c r="W14" s="84">
        <f>'October''20'!W12+'Nov''20'!W12+'Dec''20'!W12</f>
        <v>0</v>
      </c>
      <c r="X14" s="84">
        <f>'October''20'!X12+'Nov''20'!X12+'Dec''20'!X12</f>
        <v>0</v>
      </c>
      <c r="Y14" s="84">
        <f>'October''20'!Y12+'Nov''20'!Y12+'Dec''20'!Y12</f>
        <v>0</v>
      </c>
      <c r="Z14" s="84">
        <f>'October''20'!Z12+'Nov''20'!Z12+'Dec''20'!Z12</f>
        <v>0</v>
      </c>
      <c r="AA14" s="84">
        <f>'October''20'!AA12+'Nov''20'!AA12+'Dec''20'!AA12</f>
        <v>0</v>
      </c>
      <c r="AB14" s="84">
        <f>'October''20'!AB12+'Nov''20'!AB12+'Dec''20'!AB12</f>
        <v>0</v>
      </c>
      <c r="AC14" s="86"/>
      <c r="AD14" s="86"/>
      <c r="AE14" s="86"/>
      <c r="AF14" s="86"/>
      <c r="AG14" s="86"/>
      <c r="AH14" s="86"/>
      <c r="AI14" s="86"/>
      <c r="AJ14" s="86"/>
      <c r="AK14" s="77">
        <f t="shared" si="6"/>
        <v>12000.240000000002</v>
      </c>
      <c r="AL14" s="84">
        <f>'October''20'!AL12+'Nov''20'!AL12+'Dec''20'!AL12</f>
        <v>36680</v>
      </c>
      <c r="AM14" s="84">
        <f>'October''20'!AM12+'Nov''20'!AM12+'Dec''20'!AM12</f>
        <v>6000</v>
      </c>
      <c r="AN14" s="84">
        <f>'October''20'!AN12+'Nov''20'!AN12+'Dec''20'!AN12</f>
        <v>0</v>
      </c>
      <c r="AO14" s="77">
        <f t="shared" si="7"/>
        <v>42680</v>
      </c>
      <c r="AP14" s="84">
        <f>'October''20'!AP12+'Nov''20'!AP12+'Dec''20'!AP12</f>
        <v>12496266.318</v>
      </c>
      <c r="AQ14" s="84">
        <f>'October''20'!AQ12+'Nov''20'!AQ12+'Dec''20'!AQ12</f>
        <v>1250000</v>
      </c>
      <c r="AR14" s="84">
        <f>'October''20'!AR12+'Nov''20'!AR12+'Dec''20'!AR12</f>
        <v>8199503</v>
      </c>
      <c r="AS14" s="84">
        <f>'October''20'!AS12+'Nov''20'!AS12+'Dec''20'!AS12</f>
        <v>225000</v>
      </c>
      <c r="AT14" s="84">
        <f>'October''20'!AT12+'Nov''20'!AT12+'Dec''20'!AT12</f>
        <v>150000</v>
      </c>
      <c r="AU14" s="90">
        <v>0</v>
      </c>
      <c r="AV14" s="77">
        <f t="shared" si="8"/>
        <v>23040769.318</v>
      </c>
      <c r="AW14" s="77">
        <f t="shared" si="9"/>
        <v>296612.24</v>
      </c>
      <c r="AX14" s="96">
        <f>'October''20'!AX12+'Nov''20'!AX12+'Dec''20'!AX12</f>
        <v>20116217</v>
      </c>
      <c r="AY14" s="85">
        <f>'October''20'!AY12+'Nov''20'!AY12+'Dec''20'!AY12</f>
        <v>35981.07</v>
      </c>
      <c r="AZ14" s="92">
        <f t="shared" si="10"/>
        <v>538886.495</v>
      </c>
      <c r="BA14" s="109"/>
      <c r="BB14" s="92">
        <f t="shared" si="11"/>
        <v>538886.495</v>
      </c>
      <c r="BC14" s="93">
        <f t="shared" si="12"/>
        <v>242274.255</v>
      </c>
      <c r="BD14" s="94">
        <f t="shared" si="13"/>
        <v>1.0515024548712858E-2</v>
      </c>
      <c r="BE14" s="95">
        <f t="shared" si="14"/>
        <v>0.55041691107883484</v>
      </c>
      <c r="BF14" s="110">
        <v>2.6487587475318555E-2</v>
      </c>
      <c r="BG14" s="108">
        <v>0.3519275208083677</v>
      </c>
    </row>
    <row r="15" spans="1:59">
      <c r="A15" s="83" t="s">
        <v>145</v>
      </c>
      <c r="B15" s="83" t="s">
        <v>137</v>
      </c>
      <c r="C15" s="83" t="s">
        <v>144</v>
      </c>
      <c r="D15" s="84">
        <f>'October''20'!D13+'Nov''20'!D13+'Dec''20'!D13</f>
        <v>25500</v>
      </c>
      <c r="E15" s="84">
        <f>'October''20'!E13+'Nov''20'!E13+'Dec''20'!E13</f>
        <v>15000</v>
      </c>
      <c r="F15" s="84">
        <f>'October''20'!F13+'Nov''20'!F13+'Dec''20'!F13</f>
        <v>9000</v>
      </c>
      <c r="G15" s="84">
        <f>'October''20'!G13+'Nov''20'!G13+'Dec''20'!G13</f>
        <v>2400</v>
      </c>
      <c r="H15" s="84">
        <f>'October''20'!H13+'Nov''20'!H13+'Dec''20'!H13</f>
        <v>0</v>
      </c>
      <c r="I15" s="84">
        <f>'October''20'!I13+'Nov''20'!I13+'Dec''20'!I13</f>
        <v>4500</v>
      </c>
      <c r="J15" s="84">
        <f>'October''20'!J13+'Nov''20'!J13+'Dec''20'!J13</f>
        <v>36000</v>
      </c>
      <c r="K15" s="84">
        <f>'October''20'!K13+'Nov''20'!K13+'Dec''20'!K13</f>
        <v>65450</v>
      </c>
      <c r="L15" s="84">
        <f>'October''20'!L13+'Nov''20'!L13+'Dec''20'!L13</f>
        <v>45470</v>
      </c>
      <c r="M15" s="84">
        <f>'October''20'!M13+'Nov''20'!M13+'Dec''20'!M13</f>
        <v>2560</v>
      </c>
      <c r="N15" s="84">
        <f>'October''20'!N13+'Nov''20'!N13+'Dec''20'!N13</f>
        <v>19500</v>
      </c>
      <c r="O15" s="84">
        <f>'October''20'!O13+'Nov''20'!O13+'Dec''20'!O13</f>
        <v>1800</v>
      </c>
      <c r="P15" s="84">
        <f>'October''20'!P13+'Nov''20'!P13+'Dec''20'!P13</f>
        <v>3000</v>
      </c>
      <c r="Q15" s="84">
        <f>'October''20'!Q13+'Nov''20'!Q13+'Dec''20'!Q13</f>
        <v>4975</v>
      </c>
      <c r="R15" s="84">
        <f>'October''20'!R13+'Nov''20'!R13+'Dec''20'!R13</f>
        <v>1500</v>
      </c>
      <c r="S15" s="84">
        <f>'October''20'!S13+'Nov''20'!S13+'Dec''20'!S13</f>
        <v>1500</v>
      </c>
      <c r="T15" s="76">
        <f t="shared" si="5"/>
        <v>238155</v>
      </c>
      <c r="U15" s="84">
        <f>'October''20'!U13+'Nov''20'!U13+'Dec''20'!U13</f>
        <v>0</v>
      </c>
      <c r="V15" s="84">
        <f>'October''20'!V13+'Nov''20'!V13+'Dec''20'!V13</f>
        <v>0</v>
      </c>
      <c r="W15" s="84">
        <f>'October''20'!W13+'Nov''20'!W13+'Dec''20'!W13</f>
        <v>0</v>
      </c>
      <c r="X15" s="84">
        <f>'October''20'!X13+'Nov''20'!X13+'Dec''20'!X13</f>
        <v>0</v>
      </c>
      <c r="Y15" s="84">
        <f>'October''20'!Y13+'Nov''20'!Y13+'Dec''20'!Y13</f>
        <v>0</v>
      </c>
      <c r="Z15" s="84">
        <f>'October''20'!Z13+'Nov''20'!Z13+'Dec''20'!Z13</f>
        <v>0</v>
      </c>
      <c r="AA15" s="84">
        <f>'October''20'!AA13+'Nov''20'!AA13+'Dec''20'!AA13</f>
        <v>0</v>
      </c>
      <c r="AB15" s="84">
        <f>'October''20'!AB13+'Nov''20'!AB13+'Dec''20'!AB13</f>
        <v>0</v>
      </c>
      <c r="AC15" s="86"/>
      <c r="AD15" s="86"/>
      <c r="AE15" s="86"/>
      <c r="AF15" s="86"/>
      <c r="AG15" s="86"/>
      <c r="AH15" s="86"/>
      <c r="AI15" s="86"/>
      <c r="AJ15" s="86"/>
      <c r="AK15" s="77">
        <f t="shared" si="6"/>
        <v>0</v>
      </c>
      <c r="AL15" s="84">
        <f>'October''20'!AL13+'Nov''20'!AL13+'Dec''20'!AL13</f>
        <v>0</v>
      </c>
      <c r="AM15" s="84">
        <f>'October''20'!AM13+'Nov''20'!AM13+'Dec''20'!AM13</f>
        <v>6000</v>
      </c>
      <c r="AN15" s="84">
        <f>'October''20'!AN13+'Nov''20'!AN13+'Dec''20'!AN13</f>
        <v>29280</v>
      </c>
      <c r="AO15" s="77">
        <f t="shared" si="7"/>
        <v>35280</v>
      </c>
      <c r="AP15" s="84">
        <f>'October''20'!AP13+'Nov''20'!AP13+'Dec''20'!AP13</f>
        <v>8841905.2140000015</v>
      </c>
      <c r="AQ15" s="84">
        <f>'October''20'!AQ13+'Nov''20'!AQ13+'Dec''20'!AQ13</f>
        <v>-100000</v>
      </c>
      <c r="AR15" s="84">
        <f>'October''20'!AR13+'Nov''20'!AR13+'Dec''20'!AR13</f>
        <v>7062486</v>
      </c>
      <c r="AS15" s="84">
        <f>'October''20'!AS13+'Nov''20'!AS13+'Dec''20'!AS13</f>
        <v>150000</v>
      </c>
      <c r="AT15" s="84">
        <f>'October''20'!AT13+'Nov''20'!AT13+'Dec''20'!AT13</f>
        <v>1050000</v>
      </c>
      <c r="AU15" s="90">
        <v>0</v>
      </c>
      <c r="AV15" s="77">
        <f t="shared" si="8"/>
        <v>17004391.214000002</v>
      </c>
      <c r="AW15" s="77">
        <f t="shared" si="9"/>
        <v>273435</v>
      </c>
      <c r="AX15" s="96">
        <f>'October''20'!AX13+'Nov''20'!AX13+'Dec''20'!AX13</f>
        <v>21085490</v>
      </c>
      <c r="AY15" s="85">
        <f>'October''20'!AY13+'Nov''20'!AY13+'Dec''20'!AY13</f>
        <v>56915.14</v>
      </c>
      <c r="AZ15" s="92">
        <f t="shared" si="10"/>
        <v>584052.39</v>
      </c>
      <c r="BA15" s="109"/>
      <c r="BB15" s="92">
        <f t="shared" si="11"/>
        <v>584052.39</v>
      </c>
      <c r="BC15" s="93">
        <f t="shared" si="12"/>
        <v>310617.39</v>
      </c>
      <c r="BD15" s="94">
        <f t="shared" si="13"/>
        <v>1.8266892715586517E-2</v>
      </c>
      <c r="BE15" s="95">
        <f t="shared" si="14"/>
        <v>0.46816861754473771</v>
      </c>
      <c r="BF15" s="110">
        <v>2.9315901217870546E-2</v>
      </c>
      <c r="BG15" s="108">
        <v>0.33358330992267177</v>
      </c>
    </row>
    <row r="16" spans="1:59">
      <c r="A16" s="83" t="s">
        <v>143</v>
      </c>
      <c r="B16" s="83" t="s">
        <v>137</v>
      </c>
      <c r="C16" s="83" t="s">
        <v>137</v>
      </c>
      <c r="D16" s="84">
        <f>'October''20'!D14+'Nov''20'!D14+'Dec''20'!D14</f>
        <v>30000</v>
      </c>
      <c r="E16" s="84">
        <f>'October''20'!E14+'Nov''20'!E14+'Dec''20'!E14</f>
        <v>28000</v>
      </c>
      <c r="F16" s="84">
        <f>'October''20'!F14+'Nov''20'!F14+'Dec''20'!F14</f>
        <v>0</v>
      </c>
      <c r="G16" s="84">
        <f>'October''20'!G14+'Nov''20'!G14+'Dec''20'!G14</f>
        <v>4500</v>
      </c>
      <c r="H16" s="84">
        <f>'October''20'!H14+'Nov''20'!H14+'Dec''20'!H14</f>
        <v>0</v>
      </c>
      <c r="I16" s="84">
        <f>'October''20'!I14+'Nov''20'!I14+'Dec''20'!I14</f>
        <v>0</v>
      </c>
      <c r="J16" s="84">
        <f>'October''20'!J14+'Nov''20'!J14+'Dec''20'!J14</f>
        <v>162500</v>
      </c>
      <c r="K16" s="84">
        <f>'October''20'!K14+'Nov''20'!K14+'Dec''20'!K14</f>
        <v>37560</v>
      </c>
      <c r="L16" s="84">
        <f>'October''20'!L14+'Nov''20'!L14+'Dec''20'!L14</f>
        <v>1700</v>
      </c>
      <c r="M16" s="84">
        <f>'October''20'!M14+'Nov''20'!M14+'Dec''20'!M14</f>
        <v>988</v>
      </c>
      <c r="N16" s="84">
        <f>'October''20'!N14+'Nov''20'!N14+'Dec''20'!N14</f>
        <v>30000</v>
      </c>
      <c r="O16" s="84">
        <f>'October''20'!O14+'Nov''20'!O14+'Dec''20'!O14</f>
        <v>5450</v>
      </c>
      <c r="P16" s="84">
        <f>'October''20'!P14+'Nov''20'!P14+'Dec''20'!P14</f>
        <v>2398</v>
      </c>
      <c r="Q16" s="84">
        <f>'October''20'!Q14+'Nov''20'!Q14+'Dec''20'!Q14</f>
        <v>4240</v>
      </c>
      <c r="R16" s="84">
        <f>'October''20'!R14+'Nov''20'!R14+'Dec''20'!R14</f>
        <v>18895</v>
      </c>
      <c r="S16" s="84">
        <f>'October''20'!S14+'Nov''20'!S14+'Dec''20'!S14</f>
        <v>9300</v>
      </c>
      <c r="T16" s="76">
        <f t="shared" si="5"/>
        <v>335531</v>
      </c>
      <c r="U16" s="84">
        <f>'October''20'!U14+'Nov''20'!U14+'Dec''20'!U14</f>
        <v>300000</v>
      </c>
      <c r="V16" s="84">
        <f>'October''20'!V14+'Nov''20'!V14+'Dec''20'!V14</f>
        <v>300000</v>
      </c>
      <c r="W16" s="84">
        <f>'October''20'!W14+'Nov''20'!W14+'Dec''20'!W14</f>
        <v>285000</v>
      </c>
      <c r="X16" s="84">
        <f>'October''20'!X14+'Nov''20'!X14+'Dec''20'!X14</f>
        <v>211500</v>
      </c>
      <c r="Y16" s="84">
        <f>'October''20'!Y14+'Nov''20'!Y14+'Dec''20'!Y14</f>
        <v>0</v>
      </c>
      <c r="Z16" s="84">
        <f>'October''20'!Z14+'Nov''20'!Z14+'Dec''20'!Z14</f>
        <v>0</v>
      </c>
      <c r="AA16" s="84">
        <f>'October''20'!AA14+'Nov''20'!AA14+'Dec''20'!AA14</f>
        <v>0</v>
      </c>
      <c r="AB16" s="84">
        <f>'October''20'!AB14+'Nov''20'!AB14+'Dec''20'!AB14</f>
        <v>0</v>
      </c>
      <c r="AC16" s="86"/>
      <c r="AD16" s="86"/>
      <c r="AE16" s="86"/>
      <c r="AF16" s="86"/>
      <c r="AG16" s="86"/>
      <c r="AH16" s="86"/>
      <c r="AI16" s="86"/>
      <c r="AJ16" s="86"/>
      <c r="AK16" s="77">
        <f t="shared" si="6"/>
        <v>18275.3655</v>
      </c>
      <c r="AL16" s="84">
        <f>'October''20'!AL14+'Nov''20'!AL14+'Dec''20'!AL14</f>
        <v>88260</v>
      </c>
      <c r="AM16" s="84">
        <f>'October''20'!AM14+'Nov''20'!AM14+'Dec''20'!AM14</f>
        <v>10375</v>
      </c>
      <c r="AN16" s="84">
        <f>'October''20'!AN14+'Nov''20'!AN14+'Dec''20'!AN14</f>
        <v>13330</v>
      </c>
      <c r="AO16" s="77">
        <f t="shared" si="7"/>
        <v>111965</v>
      </c>
      <c r="AP16" s="84">
        <f>'October''20'!AP14+'Nov''20'!AP14+'Dec''20'!AP14</f>
        <v>14635649</v>
      </c>
      <c r="AQ16" s="84">
        <f>'October''20'!AQ14+'Nov''20'!AQ14+'Dec''20'!AQ14</f>
        <v>3837965</v>
      </c>
      <c r="AR16" s="84">
        <f>'October''20'!AR14+'Nov''20'!AR14+'Dec''20'!AR14</f>
        <v>7477753</v>
      </c>
      <c r="AS16" s="84">
        <f>'October''20'!AS14+'Nov''20'!AS14+'Dec''20'!AS14</f>
        <v>300000</v>
      </c>
      <c r="AT16" s="84">
        <f>'October''20'!AT14+'Nov''20'!AT14+'Dec''20'!AT14</f>
        <v>0</v>
      </c>
      <c r="AU16" s="90">
        <v>0</v>
      </c>
      <c r="AV16" s="77">
        <f t="shared" si="8"/>
        <v>27347867</v>
      </c>
      <c r="AW16" s="77">
        <f t="shared" si="9"/>
        <v>465771.36550000001</v>
      </c>
      <c r="AX16" s="96">
        <f>'October''20'!AX14+'Nov''20'!AX14+'Dec''20'!AX14</f>
        <v>45932065.774899989</v>
      </c>
      <c r="AY16" s="85">
        <f>'October''20'!AY14+'Nov''20'!AY14+'Dec''20'!AY14</f>
        <v>266259.05054960563</v>
      </c>
      <c r="AZ16" s="92">
        <f t="shared" si="10"/>
        <v>1414560.6949221054</v>
      </c>
      <c r="BA16" s="109"/>
      <c r="BB16" s="92">
        <f t="shared" si="11"/>
        <v>1414560.6949221054</v>
      </c>
      <c r="BC16" s="93">
        <f t="shared" si="12"/>
        <v>948789.32942210534</v>
      </c>
      <c r="BD16" s="94">
        <f t="shared" si="13"/>
        <v>3.4693357599775709E-2</v>
      </c>
      <c r="BE16" s="95">
        <f t="shared" si="14"/>
        <v>0.32926926866552608</v>
      </c>
      <c r="BF16" s="110">
        <v>4.3749821021415433E-2</v>
      </c>
      <c r="BG16" s="108">
        <v>0.28771987210913708</v>
      </c>
    </row>
    <row r="17" spans="1:59">
      <c r="A17" s="83" t="s">
        <v>142</v>
      </c>
      <c r="B17" s="83" t="s">
        <v>137</v>
      </c>
      <c r="C17" s="83" t="s">
        <v>137</v>
      </c>
      <c r="D17" s="84">
        <f>'October''20'!D15+'Nov''20'!D15+'Dec''20'!D15</f>
        <v>24000</v>
      </c>
      <c r="E17" s="84">
        <f>'October''20'!E15+'Nov''20'!E15+'Dec''20'!E15</f>
        <v>0</v>
      </c>
      <c r="F17" s="84">
        <f>'October''20'!F15+'Nov''20'!F15+'Dec''20'!F15</f>
        <v>0</v>
      </c>
      <c r="G17" s="84">
        <f>'October''20'!G15+'Nov''20'!G15+'Dec''20'!G15</f>
        <v>13500</v>
      </c>
      <c r="H17" s="84">
        <f>'October''20'!H15+'Nov''20'!H15+'Dec''20'!H15</f>
        <v>0</v>
      </c>
      <c r="I17" s="84">
        <f>'October''20'!I15+'Nov''20'!I15+'Dec''20'!I15</f>
        <v>2160</v>
      </c>
      <c r="J17" s="84">
        <f>'October''20'!J15+'Nov''20'!J15+'Dec''20'!J15</f>
        <v>94500</v>
      </c>
      <c r="K17" s="84">
        <f>'October''20'!K15+'Nov''20'!K15+'Dec''20'!K15</f>
        <v>0</v>
      </c>
      <c r="L17" s="84">
        <f>'October''20'!L15+'Nov''20'!L15+'Dec''20'!L15</f>
        <v>56904</v>
      </c>
      <c r="M17" s="84">
        <f>'October''20'!M15+'Nov''20'!M15+'Dec''20'!M15</f>
        <v>569</v>
      </c>
      <c r="N17" s="84">
        <f>'October''20'!N15+'Nov''20'!N15+'Dec''20'!N15</f>
        <v>42000</v>
      </c>
      <c r="O17" s="84">
        <f>'October''20'!O15+'Nov''20'!O15+'Dec''20'!O15</f>
        <v>2500</v>
      </c>
      <c r="P17" s="84">
        <f>'October''20'!P15+'Nov''20'!P15+'Dec''20'!P15</f>
        <v>3000</v>
      </c>
      <c r="Q17" s="84">
        <f>'October''20'!Q15+'Nov''20'!Q15+'Dec''20'!Q15</f>
        <v>1628</v>
      </c>
      <c r="R17" s="84">
        <f>'October''20'!R15+'Nov''20'!R15+'Dec''20'!R15</f>
        <v>0</v>
      </c>
      <c r="S17" s="84">
        <f>'October''20'!S15+'Nov''20'!S15+'Dec''20'!S15</f>
        <v>5050</v>
      </c>
      <c r="T17" s="76">
        <f t="shared" si="5"/>
        <v>245811</v>
      </c>
      <c r="U17" s="84">
        <f>'October''20'!U15+'Nov''20'!U15+'Dec''20'!U15</f>
        <v>360000</v>
      </c>
      <c r="V17" s="84">
        <f>'October''20'!V15+'Nov''20'!V15+'Dec''20'!V15</f>
        <v>360000</v>
      </c>
      <c r="W17" s="84">
        <f>'October''20'!W15+'Nov''20'!W15+'Dec''20'!W15</f>
        <v>360000</v>
      </c>
      <c r="X17" s="84">
        <f>'October''20'!X15+'Nov''20'!X15+'Dec''20'!X15</f>
        <v>0</v>
      </c>
      <c r="Y17" s="84">
        <f>'October''20'!Y15+'Nov''20'!Y15+'Dec''20'!Y15</f>
        <v>0</v>
      </c>
      <c r="Z17" s="84">
        <f>'October''20'!Z15+'Nov''20'!Z15+'Dec''20'!Z15</f>
        <v>0</v>
      </c>
      <c r="AA17" s="84">
        <f>'October''20'!AA15+'Nov''20'!AA15+'Dec''20'!AA15</f>
        <v>0</v>
      </c>
      <c r="AB17" s="84">
        <f>'October''20'!AB15+'Nov''20'!AB15+'Dec''20'!AB15</f>
        <v>0</v>
      </c>
      <c r="AC17" s="86"/>
      <c r="AD17" s="86"/>
      <c r="AE17" s="86"/>
      <c r="AF17" s="86"/>
      <c r="AG17" s="86"/>
      <c r="AH17" s="86"/>
      <c r="AI17" s="86"/>
      <c r="AJ17" s="86"/>
      <c r="AK17" s="77">
        <f t="shared" si="6"/>
        <v>18000.36</v>
      </c>
      <c r="AL17" s="84">
        <f>'October''20'!AL15+'Nov''20'!AL15+'Dec''20'!AL15</f>
        <v>67400</v>
      </c>
      <c r="AM17" s="84">
        <f>'October''20'!AM15+'Nov''20'!AM15+'Dec''20'!AM15</f>
        <v>24835</v>
      </c>
      <c r="AN17" s="84">
        <f>'October''20'!AN15+'Nov''20'!AN15+'Dec''20'!AN15</f>
        <v>12500</v>
      </c>
      <c r="AO17" s="77">
        <f t="shared" si="7"/>
        <v>104735</v>
      </c>
      <c r="AP17" s="84">
        <f>'October''20'!AP15+'Nov''20'!AP15+'Dec''20'!AP15</f>
        <v>3669800</v>
      </c>
      <c r="AQ17" s="84">
        <f>'October''20'!AQ15+'Nov''20'!AQ15+'Dec''20'!AQ15</f>
        <v>968562</v>
      </c>
      <c r="AR17" s="84">
        <f>'October''20'!AR15+'Nov''20'!AR15+'Dec''20'!AR15</f>
        <v>20318919</v>
      </c>
      <c r="AS17" s="84">
        <f>'October''20'!AS15+'Nov''20'!AS15+'Dec''20'!AS15</f>
        <v>0</v>
      </c>
      <c r="AT17" s="84">
        <f>'October''20'!AT15+'Nov''20'!AT15+'Dec''20'!AT15</f>
        <v>100000</v>
      </c>
      <c r="AU17" s="90">
        <v>2500000</v>
      </c>
      <c r="AV17" s="77">
        <f t="shared" si="8"/>
        <v>26137281</v>
      </c>
      <c r="AW17" s="77">
        <f t="shared" si="9"/>
        <v>368546.36</v>
      </c>
      <c r="AX17" s="96">
        <f>'October''20'!AX15+'Nov''20'!AX15+'Dec''20'!AX15</f>
        <v>23888887.353000008</v>
      </c>
      <c r="AY17" s="85">
        <f>'October''20'!AY15+'Nov''20'!AY15+'Dec''20'!AY15</f>
        <v>111948.35051358487</v>
      </c>
      <c r="AZ17" s="92">
        <f t="shared" si="10"/>
        <v>709170.5343385851</v>
      </c>
      <c r="BA17" s="109"/>
      <c r="BB17" s="92">
        <f t="shared" si="11"/>
        <v>709170.5343385851</v>
      </c>
      <c r="BC17" s="93">
        <f t="shared" si="12"/>
        <v>340624.17433858512</v>
      </c>
      <c r="BD17" s="94">
        <f t="shared" si="13"/>
        <v>1.3032119689059665E-2</v>
      </c>
      <c r="BE17" s="95">
        <f t="shared" si="14"/>
        <v>0.51968651002079269</v>
      </c>
      <c r="BF17" s="110">
        <v>1.8846523149604551E-2</v>
      </c>
      <c r="BG17" s="108">
        <v>0.40650311733429739</v>
      </c>
    </row>
    <row r="18" spans="1:59">
      <c r="A18" s="83" t="s">
        <v>141</v>
      </c>
      <c r="B18" s="83" t="s">
        <v>137</v>
      </c>
      <c r="C18" s="83" t="s">
        <v>137</v>
      </c>
      <c r="D18" s="84">
        <f>'October''20'!D16+'Nov''20'!D16+'Dec''20'!D16</f>
        <v>30000</v>
      </c>
      <c r="E18" s="84">
        <f>'October''20'!E16+'Nov''20'!E16+'Dec''20'!E16</f>
        <v>0</v>
      </c>
      <c r="F18" s="84">
        <f>'October''20'!F16+'Nov''20'!F16+'Dec''20'!F16</f>
        <v>0</v>
      </c>
      <c r="G18" s="84">
        <f>'October''20'!G16+'Nov''20'!G16+'Dec''20'!G16</f>
        <v>6000</v>
      </c>
      <c r="H18" s="84">
        <f>'October''20'!H16+'Nov''20'!H16+'Dec''20'!H16</f>
        <v>0</v>
      </c>
      <c r="I18" s="84">
        <f>'October''20'!I16+'Nov''20'!I16+'Dec''20'!I16</f>
        <v>1200</v>
      </c>
      <c r="J18" s="84">
        <f>'October''20'!J16+'Nov''20'!J16+'Dec''20'!J16</f>
        <v>36000</v>
      </c>
      <c r="K18" s="84">
        <f>'October''20'!K16+'Nov''20'!K16+'Dec''20'!K16</f>
        <v>45000</v>
      </c>
      <c r="L18" s="84">
        <f>'October''20'!L16+'Nov''20'!L16+'Dec''20'!L16</f>
        <v>23000</v>
      </c>
      <c r="M18" s="84">
        <f>'October''20'!M16+'Nov''20'!M16+'Dec''20'!M16</f>
        <v>7960</v>
      </c>
      <c r="N18" s="84">
        <f>'October''20'!N16+'Nov''20'!N16+'Dec''20'!N16</f>
        <v>30000</v>
      </c>
      <c r="O18" s="84">
        <f>'October''20'!O16+'Nov''20'!O16+'Dec''20'!O16</f>
        <v>1750</v>
      </c>
      <c r="P18" s="84">
        <f>'October''20'!P16+'Nov''20'!P16+'Dec''20'!P16</f>
        <v>3000</v>
      </c>
      <c r="Q18" s="84">
        <f>'October''20'!Q16+'Nov''20'!Q16+'Dec''20'!Q16</f>
        <v>600</v>
      </c>
      <c r="R18" s="84">
        <f>'October''20'!R16+'Nov''20'!R16+'Dec''20'!R16</f>
        <v>0</v>
      </c>
      <c r="S18" s="84">
        <f>'October''20'!S16+'Nov''20'!S16+'Dec''20'!S16</f>
        <v>1200</v>
      </c>
      <c r="T18" s="76">
        <f t="shared" si="5"/>
        <v>185710</v>
      </c>
      <c r="U18" s="84">
        <f>'October''20'!U16+'Nov''20'!U16+'Dec''20'!U16</f>
        <v>330000</v>
      </c>
      <c r="V18" s="84">
        <f>'October''20'!V16+'Nov''20'!V16+'Dec''20'!V16</f>
        <v>330000</v>
      </c>
      <c r="W18" s="84">
        <f>'October''20'!W16+'Nov''20'!W16+'Dec''20'!W16</f>
        <v>0</v>
      </c>
      <c r="X18" s="84">
        <f>'October''20'!X16+'Nov''20'!X16+'Dec''20'!X16</f>
        <v>0</v>
      </c>
      <c r="Y18" s="84">
        <f>'October''20'!Y16+'Nov''20'!Y16+'Dec''20'!Y16</f>
        <v>0</v>
      </c>
      <c r="Z18" s="84">
        <f>'October''20'!Z16+'Nov''20'!Z16+'Dec''20'!Z16</f>
        <v>0</v>
      </c>
      <c r="AA18" s="84">
        <f>'October''20'!AA16+'Nov''20'!AA16+'Dec''20'!AA16</f>
        <v>0</v>
      </c>
      <c r="AB18" s="84">
        <f>'October''20'!AB16+'Nov''20'!AB16+'Dec''20'!AB16</f>
        <v>0</v>
      </c>
      <c r="AC18" s="86"/>
      <c r="AD18" s="86"/>
      <c r="AE18" s="86"/>
      <c r="AF18" s="86"/>
      <c r="AG18" s="86"/>
      <c r="AH18" s="86"/>
      <c r="AI18" s="86"/>
      <c r="AJ18" s="86"/>
      <c r="AK18" s="77">
        <f t="shared" si="6"/>
        <v>11000.220000000001</v>
      </c>
      <c r="AL18" s="84">
        <f>'October''20'!AL16+'Nov''20'!AL16+'Dec''20'!AL16</f>
        <v>6000</v>
      </c>
      <c r="AM18" s="84">
        <f>'October''20'!AM16+'Nov''20'!AM16+'Dec''20'!AM16</f>
        <v>800</v>
      </c>
      <c r="AN18" s="84">
        <f>'October''20'!AN16+'Nov''20'!AN16+'Dec''20'!AN16</f>
        <v>0</v>
      </c>
      <c r="AO18" s="77">
        <f t="shared" si="7"/>
        <v>6800</v>
      </c>
      <c r="AP18" s="84">
        <f>'October''20'!AP16+'Nov''20'!AP16+'Dec''20'!AP16</f>
        <v>421252</v>
      </c>
      <c r="AQ18" s="84">
        <f>'October''20'!AQ16+'Nov''20'!AQ16+'Dec''20'!AQ16</f>
        <v>60000</v>
      </c>
      <c r="AR18" s="84">
        <f>'October''20'!AR16+'Nov''20'!AR16+'Dec''20'!AR16</f>
        <v>553514</v>
      </c>
      <c r="AS18" s="84">
        <f>'October''20'!AS16+'Nov''20'!AS16+'Dec''20'!AS16</f>
        <v>0</v>
      </c>
      <c r="AT18" s="84">
        <f>'October''20'!AT16+'Nov''20'!AT16+'Dec''20'!AT16</f>
        <v>20000</v>
      </c>
      <c r="AU18" s="90">
        <v>0</v>
      </c>
      <c r="AV18" s="77">
        <f t="shared" si="8"/>
        <v>1714766</v>
      </c>
      <c r="AW18" s="77">
        <f t="shared" si="9"/>
        <v>203510.22</v>
      </c>
      <c r="AX18" s="96">
        <f>'October''20'!AX16+'Nov''20'!AX16+'Dec''20'!AX16</f>
        <v>7778039.1660999991</v>
      </c>
      <c r="AY18" s="85">
        <f>'October''20'!AY16+'Nov''20'!AY16+'Dec''20'!AY16</f>
        <v>22700.087425974096</v>
      </c>
      <c r="AZ18" s="92">
        <f t="shared" si="10"/>
        <v>217151.06657847407</v>
      </c>
      <c r="BA18" s="109"/>
      <c r="BB18" s="92">
        <f t="shared" si="11"/>
        <v>217151.06657847407</v>
      </c>
      <c r="BC18" s="93">
        <f t="shared" si="12"/>
        <v>13640.846578474069</v>
      </c>
      <c r="BD18" s="94">
        <f t="shared" si="13"/>
        <v>7.9549317973846394E-3</v>
      </c>
      <c r="BE18" s="95">
        <f t="shared" si="14"/>
        <v>0.93718268671941085</v>
      </c>
      <c r="BF18" s="110">
        <v>9.882668503869119E-3</v>
      </c>
      <c r="BG18" s="108">
        <v>0.83108629746339102</v>
      </c>
    </row>
    <row r="19" spans="1:59">
      <c r="A19" s="83" t="s">
        <v>140</v>
      </c>
      <c r="B19" s="83" t="s">
        <v>137</v>
      </c>
      <c r="C19" s="83" t="s">
        <v>136</v>
      </c>
      <c r="D19" s="84">
        <f>'October''20'!D17+'Nov''20'!D17+'Dec''20'!D17</f>
        <v>29400</v>
      </c>
      <c r="E19" s="84">
        <f>'October''20'!E17+'Nov''20'!E17+'Dec''20'!E17</f>
        <v>0</v>
      </c>
      <c r="F19" s="84">
        <f>'October''20'!F17+'Nov''20'!F17+'Dec''20'!F17</f>
        <v>3000</v>
      </c>
      <c r="G19" s="84">
        <f>'October''20'!G17+'Nov''20'!G17+'Dec''20'!G17</f>
        <v>9000</v>
      </c>
      <c r="H19" s="84">
        <f>'October''20'!H17+'Nov''20'!H17+'Dec''20'!H17</f>
        <v>0</v>
      </c>
      <c r="I19" s="84">
        <f>'October''20'!I17+'Nov''20'!I17+'Dec''20'!I17</f>
        <v>3000</v>
      </c>
      <c r="J19" s="84">
        <f>'October''20'!J17+'Nov''20'!J17+'Dec''20'!J17</f>
        <v>84000</v>
      </c>
      <c r="K19" s="84">
        <f>'October''20'!K17+'Nov''20'!K17+'Dec''20'!K17</f>
        <v>1580</v>
      </c>
      <c r="L19" s="84">
        <f>'October''20'!L17+'Nov''20'!L17+'Dec''20'!L17</f>
        <v>3000</v>
      </c>
      <c r="M19" s="84">
        <f>'October''20'!M17+'Nov''20'!M17+'Dec''20'!M17</f>
        <v>18755</v>
      </c>
      <c r="N19" s="84">
        <f>'October''20'!N17+'Nov''20'!N17+'Dec''20'!N17</f>
        <v>24000</v>
      </c>
      <c r="O19" s="84">
        <f>'October''20'!O17+'Nov''20'!O17+'Dec''20'!O17</f>
        <v>10400</v>
      </c>
      <c r="P19" s="84">
        <f>'October''20'!P17+'Nov''20'!P17+'Dec''20'!P17</f>
        <v>3000</v>
      </c>
      <c r="Q19" s="84">
        <f>'October''20'!Q17+'Nov''20'!Q17+'Dec''20'!Q17</f>
        <v>7000</v>
      </c>
      <c r="R19" s="84">
        <f>'October''20'!R17+'Nov''20'!R17+'Dec''20'!R17</f>
        <v>900</v>
      </c>
      <c r="S19" s="84">
        <f>'October''20'!S17+'Nov''20'!S17+'Dec''20'!S17</f>
        <v>900</v>
      </c>
      <c r="T19" s="76">
        <f t="shared" si="5"/>
        <v>197935</v>
      </c>
      <c r="U19" s="84">
        <f>'October''20'!U17+'Nov''20'!U17+'Dec''20'!U17</f>
        <v>330000</v>
      </c>
      <c r="V19" s="84">
        <f>'October''20'!V17+'Nov''20'!V17+'Dec''20'!V17</f>
        <v>330000</v>
      </c>
      <c r="W19" s="84">
        <f>'October''20'!W17+'Nov''20'!W17+'Dec''20'!W17</f>
        <v>330000</v>
      </c>
      <c r="X19" s="84">
        <f>'October''20'!X17+'Nov''20'!X17+'Dec''20'!X17</f>
        <v>0</v>
      </c>
      <c r="Y19" s="84">
        <f>'October''20'!Y17+'Nov''20'!Y17+'Dec''20'!Y17</f>
        <v>0</v>
      </c>
      <c r="Z19" s="84">
        <f>'October''20'!Z17+'Nov''20'!Z17+'Dec''20'!Z17</f>
        <v>0</v>
      </c>
      <c r="AA19" s="84">
        <f>'October''20'!AA17+'Nov''20'!AA17+'Dec''20'!AA17</f>
        <v>0</v>
      </c>
      <c r="AB19" s="84">
        <f>'October''20'!AB17+'Nov''20'!AB17+'Dec''20'!AB17</f>
        <v>0</v>
      </c>
      <c r="AC19" s="86"/>
      <c r="AD19" s="86"/>
      <c r="AE19" s="86"/>
      <c r="AF19" s="86"/>
      <c r="AG19" s="86"/>
      <c r="AH19" s="86"/>
      <c r="AI19" s="86"/>
      <c r="AJ19" s="86"/>
      <c r="AK19" s="77">
        <f t="shared" si="6"/>
        <v>16500.330000000002</v>
      </c>
      <c r="AL19" s="84">
        <f>'October''20'!AL17+'Nov''20'!AL17+'Dec''20'!AL17</f>
        <v>35550</v>
      </c>
      <c r="AM19" s="84">
        <f>'October''20'!AM17+'Nov''20'!AM17+'Dec''20'!AM17</f>
        <v>12000</v>
      </c>
      <c r="AN19" s="84">
        <f>'October''20'!AN17+'Nov''20'!AN17+'Dec''20'!AN17</f>
        <v>2500</v>
      </c>
      <c r="AO19" s="77">
        <f t="shared" si="7"/>
        <v>50050</v>
      </c>
      <c r="AP19" s="84">
        <f>'October''20'!AP17+'Nov''20'!AP17+'Dec''20'!AP17</f>
        <v>8367532</v>
      </c>
      <c r="AQ19" s="84">
        <f>'October''20'!AQ17+'Nov''20'!AQ17+'Dec''20'!AQ17</f>
        <v>900000</v>
      </c>
      <c r="AR19" s="84">
        <f>'October''20'!AR17+'Nov''20'!AR17+'Dec''20'!AR17</f>
        <v>2875000</v>
      </c>
      <c r="AS19" s="84">
        <f>'October''20'!AS17+'Nov''20'!AS17+'Dec''20'!AS17</f>
        <v>150000</v>
      </c>
      <c r="AT19" s="84">
        <f>'October''20'!AT17+'Nov''20'!AT17+'Dec''20'!AT17</f>
        <v>900000</v>
      </c>
      <c r="AU19" s="90">
        <v>0</v>
      </c>
      <c r="AV19" s="77">
        <f t="shared" si="8"/>
        <v>14182532</v>
      </c>
      <c r="AW19" s="77">
        <f t="shared" si="9"/>
        <v>264485.33</v>
      </c>
      <c r="AX19" s="96">
        <f>'October''20'!AX17+'Nov''20'!AX17+'Dec''20'!AX17</f>
        <v>18287961.62010001</v>
      </c>
      <c r="AY19" s="85">
        <f>'October''20'!AY17+'Nov''20'!AY17+'Dec''20'!AY17</f>
        <v>66255</v>
      </c>
      <c r="AZ19" s="92">
        <f t="shared" si="10"/>
        <v>523454.04050250025</v>
      </c>
      <c r="BA19" s="109"/>
      <c r="BB19" s="92">
        <f t="shared" si="11"/>
        <v>523454.04050250025</v>
      </c>
      <c r="BC19" s="93">
        <f t="shared" si="12"/>
        <v>258968.71050250024</v>
      </c>
      <c r="BD19" s="94">
        <f t="shared" si="13"/>
        <v>1.8259695130777794E-2</v>
      </c>
      <c r="BE19" s="95">
        <f t="shared" si="14"/>
        <v>0.50526944017110265</v>
      </c>
      <c r="BF19" s="110">
        <v>4.8284370454284686E-2</v>
      </c>
      <c r="BG19" s="108">
        <v>0.32203533954006625</v>
      </c>
    </row>
    <row r="20" spans="1:59">
      <c r="A20" s="83" t="s">
        <v>139</v>
      </c>
      <c r="B20" s="83" t="s">
        <v>137</v>
      </c>
      <c r="C20" s="83" t="s">
        <v>136</v>
      </c>
      <c r="D20" s="84">
        <f>'October''20'!D18+'Nov''20'!D18+'Dec''20'!D18</f>
        <v>24000</v>
      </c>
      <c r="E20" s="84">
        <f>'October''20'!E18+'Nov''20'!E18+'Dec''20'!E18</f>
        <v>0</v>
      </c>
      <c r="F20" s="84">
        <f>'October''20'!F18+'Nov''20'!F18+'Dec''20'!F18</f>
        <v>6000</v>
      </c>
      <c r="G20" s="84">
        <f>'October''20'!G18+'Nov''20'!G18+'Dec''20'!G18</f>
        <v>900</v>
      </c>
      <c r="H20" s="84">
        <f>'October''20'!H18+'Nov''20'!H18+'Dec''20'!H18</f>
        <v>0</v>
      </c>
      <c r="I20" s="84">
        <f>'October''20'!I18+'Nov''20'!I18+'Dec''20'!I18</f>
        <v>9000</v>
      </c>
      <c r="J20" s="84">
        <f>'October''20'!J18+'Nov''20'!J18+'Dec''20'!J18</f>
        <v>72000</v>
      </c>
      <c r="K20" s="84">
        <f>'October''20'!K18+'Nov''20'!K18+'Dec''20'!K18</f>
        <v>55900</v>
      </c>
      <c r="L20" s="84">
        <f>'October''20'!L18+'Nov''20'!L18+'Dec''20'!L18</f>
        <v>32000</v>
      </c>
      <c r="M20" s="84">
        <f>'October''20'!M18+'Nov''20'!M18+'Dec''20'!M18</f>
        <v>16497</v>
      </c>
      <c r="N20" s="84">
        <f>'October''20'!N18+'Nov''20'!N18+'Dec''20'!N18</f>
        <v>15900</v>
      </c>
      <c r="O20" s="84">
        <f>'October''20'!O18+'Nov''20'!O18+'Dec''20'!O18</f>
        <v>10000</v>
      </c>
      <c r="P20" s="84">
        <f>'October''20'!P18+'Nov''20'!P18+'Dec''20'!P18</f>
        <v>3000</v>
      </c>
      <c r="Q20" s="84">
        <f>'October''20'!Q18+'Nov''20'!Q18+'Dec''20'!Q18</f>
        <v>6100</v>
      </c>
      <c r="R20" s="84">
        <f>'October''20'!R18+'Nov''20'!R18+'Dec''20'!R18</f>
        <v>900</v>
      </c>
      <c r="S20" s="84">
        <f>'October''20'!S18+'Nov''20'!S18+'Dec''20'!S18</f>
        <v>900</v>
      </c>
      <c r="T20" s="76">
        <f t="shared" si="5"/>
        <v>253097</v>
      </c>
      <c r="U20" s="84">
        <f>'October''20'!U18+'Nov''20'!U18+'Dec''20'!U18</f>
        <v>0</v>
      </c>
      <c r="V20" s="84">
        <f>'October''20'!V18+'Nov''20'!V18+'Dec''20'!V18</f>
        <v>0</v>
      </c>
      <c r="W20" s="84">
        <f>'October''20'!W18+'Nov''20'!W18+'Dec''20'!W18</f>
        <v>0</v>
      </c>
      <c r="X20" s="84">
        <f>'October''20'!X18+'Nov''20'!X18+'Dec''20'!X18</f>
        <v>0</v>
      </c>
      <c r="Y20" s="84">
        <f>'October''20'!Y18+'Nov''20'!Y18+'Dec''20'!Y18</f>
        <v>0</v>
      </c>
      <c r="Z20" s="84">
        <f>'October''20'!Z18+'Nov''20'!Z18+'Dec''20'!Z18</f>
        <v>0</v>
      </c>
      <c r="AA20" s="84">
        <f>'October''20'!AA18+'Nov''20'!AA18+'Dec''20'!AA18</f>
        <v>0</v>
      </c>
      <c r="AB20" s="84">
        <f>'October''20'!AB18+'Nov''20'!AB18+'Dec''20'!AB18</f>
        <v>0</v>
      </c>
      <c r="AC20" s="86"/>
      <c r="AD20" s="86"/>
      <c r="AE20" s="86"/>
      <c r="AF20" s="86"/>
      <c r="AG20" s="86"/>
      <c r="AH20" s="86"/>
      <c r="AI20" s="86"/>
      <c r="AJ20" s="86"/>
      <c r="AK20" s="77">
        <f t="shared" si="6"/>
        <v>0</v>
      </c>
      <c r="AL20" s="84">
        <f>'October''20'!AL18+'Nov''20'!AL18+'Dec''20'!AL18</f>
        <v>0</v>
      </c>
      <c r="AM20" s="84">
        <f>'October''20'!AM18+'Nov''20'!AM18+'Dec''20'!AM18</f>
        <v>4500</v>
      </c>
      <c r="AN20" s="84">
        <f>'October''20'!AN18+'Nov''20'!AN18+'Dec''20'!AN18</f>
        <v>0</v>
      </c>
      <c r="AO20" s="77">
        <f t="shared" si="7"/>
        <v>4500</v>
      </c>
      <c r="AP20" s="84">
        <f>'October''20'!AP18+'Nov''20'!AP18+'Dec''20'!AP18</f>
        <v>5976002</v>
      </c>
      <c r="AQ20" s="84">
        <f>'October''20'!AQ18+'Nov''20'!AQ18+'Dec''20'!AQ18</f>
        <v>500000</v>
      </c>
      <c r="AR20" s="84">
        <f>'October''20'!AR18+'Nov''20'!AR18+'Dec''20'!AR18</f>
        <v>2345000</v>
      </c>
      <c r="AS20" s="84">
        <f>'October''20'!AS18+'Nov''20'!AS18+'Dec''20'!AS18</f>
        <v>150000</v>
      </c>
      <c r="AT20" s="84">
        <f>'October''20'!AT18+'Nov''20'!AT18+'Dec''20'!AT18</f>
        <v>150000</v>
      </c>
      <c r="AU20" s="90">
        <v>0</v>
      </c>
      <c r="AV20" s="77">
        <f t="shared" si="8"/>
        <v>9121002</v>
      </c>
      <c r="AW20" s="77">
        <f t="shared" si="9"/>
        <v>257597</v>
      </c>
      <c r="AX20" s="96">
        <f>'October''20'!AX18+'Nov''20'!AX18+'Dec''20'!AX18</f>
        <v>16236709.035300003</v>
      </c>
      <c r="AY20" s="85">
        <f>'October''20'!AY18+'Nov''20'!AY18+'Dec''20'!AY18</f>
        <v>50619</v>
      </c>
      <c r="AZ20" s="92">
        <f t="shared" si="10"/>
        <v>456536.72588250012</v>
      </c>
      <c r="BA20" s="109"/>
      <c r="BB20" s="92">
        <f t="shared" si="11"/>
        <v>456536.72588250012</v>
      </c>
      <c r="BC20" s="93">
        <f t="shared" si="12"/>
        <v>198939.72588250012</v>
      </c>
      <c r="BD20" s="94">
        <f t="shared" si="13"/>
        <v>2.1811170075667137E-2</v>
      </c>
      <c r="BE20" s="95">
        <f t="shared" si="14"/>
        <v>0.56424157224603722</v>
      </c>
      <c r="BF20" s="110">
        <v>4.1538456965731295E-2</v>
      </c>
      <c r="BG20" s="108">
        <v>0.43945307399544248</v>
      </c>
    </row>
    <row r="21" spans="1:59">
      <c r="A21" s="83" t="s">
        <v>138</v>
      </c>
      <c r="B21" s="83" t="s">
        <v>137</v>
      </c>
      <c r="C21" s="83" t="s">
        <v>136</v>
      </c>
      <c r="D21" s="84">
        <f>'October''20'!D19+'Nov''20'!D19+'Dec''20'!D19</f>
        <v>39000</v>
      </c>
      <c r="E21" s="84">
        <f>'October''20'!E19+'Nov''20'!E19+'Dec''20'!E19</f>
        <v>24000</v>
      </c>
      <c r="F21" s="84">
        <f>'October''20'!F19+'Nov''20'!F19+'Dec''20'!F19</f>
        <v>12000</v>
      </c>
      <c r="G21" s="84">
        <f>'October''20'!G19+'Nov''20'!G19+'Dec''20'!G19</f>
        <v>1200</v>
      </c>
      <c r="H21" s="84">
        <f>'October''20'!H19+'Nov''20'!H19+'Dec''20'!H19</f>
        <v>42000</v>
      </c>
      <c r="I21" s="84">
        <f>'October''20'!I19+'Nov''20'!I19+'Dec''20'!I19</f>
        <v>9000</v>
      </c>
      <c r="J21" s="84">
        <f>'October''20'!J19+'Nov''20'!J19+'Dec''20'!J19</f>
        <v>199500</v>
      </c>
      <c r="K21" s="84">
        <f>'October''20'!K19+'Nov''20'!K19+'Dec''20'!K19</f>
        <v>47200</v>
      </c>
      <c r="L21" s="84">
        <f>'October''20'!L19+'Nov''20'!L19+'Dec''20'!L19</f>
        <v>2000</v>
      </c>
      <c r="M21" s="84">
        <f>'October''20'!M19+'Nov''20'!M19+'Dec''20'!M19</f>
        <v>53485</v>
      </c>
      <c r="N21" s="84">
        <f>'October''20'!N19+'Nov''20'!N19+'Dec''20'!N19</f>
        <v>36000</v>
      </c>
      <c r="O21" s="84">
        <f>'October''20'!O19+'Nov''20'!O19+'Dec''20'!O19</f>
        <v>19000</v>
      </c>
      <c r="P21" s="84">
        <f>'October''20'!P19+'Nov''20'!P19+'Dec''20'!P19</f>
        <v>4500</v>
      </c>
      <c r="Q21" s="84">
        <f>'October''20'!Q19+'Nov''20'!Q19+'Dec''20'!Q19</f>
        <v>10000</v>
      </c>
      <c r="R21" s="84">
        <f>'October''20'!R19+'Nov''20'!R19+'Dec''20'!R19</f>
        <v>900</v>
      </c>
      <c r="S21" s="84">
        <f>'October''20'!S19+'Nov''20'!S19+'Dec''20'!S19</f>
        <v>900</v>
      </c>
      <c r="T21" s="76">
        <f t="shared" si="5"/>
        <v>500685</v>
      </c>
      <c r="U21" s="84">
        <f>'October''20'!U19+'Nov''20'!U19+'Dec''20'!U19</f>
        <v>330000</v>
      </c>
      <c r="V21" s="84">
        <f>'October''20'!V19+'Nov''20'!V19+'Dec''20'!V19</f>
        <v>330000</v>
      </c>
      <c r="W21" s="84">
        <f>'October''20'!W19+'Nov''20'!W19+'Dec''20'!W19</f>
        <v>210000</v>
      </c>
      <c r="X21" s="84">
        <f>'October''20'!X19+'Nov''20'!X19+'Dec''20'!X19</f>
        <v>324000</v>
      </c>
      <c r="Y21" s="84">
        <f>'October''20'!Y19+'Nov''20'!Y19+'Dec''20'!Y19</f>
        <v>0</v>
      </c>
      <c r="Z21" s="84">
        <f>'October''20'!Z19+'Nov''20'!Z19+'Dec''20'!Z19</f>
        <v>0</v>
      </c>
      <c r="AA21" s="84">
        <f>'October''20'!AA19+'Nov''20'!AA19+'Dec''20'!AA19</f>
        <v>0</v>
      </c>
      <c r="AB21" s="84">
        <f>'October''20'!AB19+'Nov''20'!AB19+'Dec''20'!AB19</f>
        <v>0</v>
      </c>
      <c r="AC21" s="86"/>
      <c r="AD21" s="86"/>
      <c r="AE21" s="86"/>
      <c r="AF21" s="86"/>
      <c r="AG21" s="86"/>
      <c r="AH21" s="86"/>
      <c r="AI21" s="86"/>
      <c r="AJ21" s="86"/>
      <c r="AK21" s="77">
        <f t="shared" si="6"/>
        <v>19900.398000000001</v>
      </c>
      <c r="AL21" s="84">
        <f>'October''20'!AL19+'Nov''20'!AL19+'Dec''20'!AL19</f>
        <v>47400</v>
      </c>
      <c r="AM21" s="84">
        <f>'October''20'!AM19+'Nov''20'!AM19+'Dec''20'!AM19</f>
        <v>22500</v>
      </c>
      <c r="AN21" s="84">
        <f>'October''20'!AN19+'Nov''20'!AN19+'Dec''20'!AN19</f>
        <v>15000</v>
      </c>
      <c r="AO21" s="77">
        <f t="shared" si="7"/>
        <v>84900</v>
      </c>
      <c r="AP21" s="84">
        <f>'October''20'!AP19+'Nov''20'!AP19+'Dec''20'!AP19</f>
        <v>28217951</v>
      </c>
      <c r="AQ21" s="84">
        <f>'October''20'!AQ19+'Nov''20'!AQ19+'Dec''20'!AQ19</f>
        <v>1800000</v>
      </c>
      <c r="AR21" s="84">
        <f>'October''20'!AR19+'Nov''20'!AR19+'Dec''20'!AR19</f>
        <v>12608918</v>
      </c>
      <c r="AS21" s="84">
        <f>'October''20'!AS19+'Nov''20'!AS19+'Dec''20'!AS19</f>
        <v>300000</v>
      </c>
      <c r="AT21" s="84">
        <f>'October''20'!AT19+'Nov''20'!AT19+'Dec''20'!AT19</f>
        <v>1800000</v>
      </c>
      <c r="AU21" s="90">
        <v>3410000</v>
      </c>
      <c r="AV21" s="77">
        <f t="shared" si="8"/>
        <v>45920869</v>
      </c>
      <c r="AW21" s="77">
        <f t="shared" si="9"/>
        <v>605485.39800000004</v>
      </c>
      <c r="AX21" s="96">
        <f>'October''20'!AX19+'Nov''20'!AX19+'Dec''20'!AX19</f>
        <v>52881127.96450001</v>
      </c>
      <c r="AY21" s="85">
        <f>'October''20'!AY19+'Nov''20'!AY19+'Dec''20'!AY19</f>
        <v>282290</v>
      </c>
      <c r="AZ21" s="92">
        <f t="shared" si="10"/>
        <v>1604318.1991125003</v>
      </c>
      <c r="BA21" s="109"/>
      <c r="BB21" s="92">
        <f t="shared" si="11"/>
        <v>1604318.1991125003</v>
      </c>
      <c r="BC21" s="93">
        <f t="shared" si="12"/>
        <v>998832.80111250025</v>
      </c>
      <c r="BD21" s="94">
        <f t="shared" si="13"/>
        <v>2.175117376616937E-2</v>
      </c>
      <c r="BE21" s="95">
        <f t="shared" si="14"/>
        <v>0.37740979210667258</v>
      </c>
      <c r="BF21" s="110">
        <v>3.3913212456294931E-2</v>
      </c>
      <c r="BG21" s="108">
        <v>0.29760409994630777</v>
      </c>
    </row>
  </sheetData>
  <mergeCells count="25">
    <mergeCell ref="N3:O3"/>
    <mergeCell ref="A3:A4"/>
    <mergeCell ref="B3:B4"/>
    <mergeCell ref="C3:C4"/>
    <mergeCell ref="D3:I3"/>
    <mergeCell ref="J3:L3"/>
    <mergeCell ref="P3:S3"/>
    <mergeCell ref="U3:AB3"/>
    <mergeCell ref="AC3:AJ3"/>
    <mergeCell ref="AP3:AT3"/>
    <mergeCell ref="T3:T4"/>
    <mergeCell ref="AK3:AK4"/>
    <mergeCell ref="AO3:AO4"/>
    <mergeCell ref="BC3:BC4"/>
    <mergeCell ref="BD3:BD4"/>
    <mergeCell ref="BE3:BE4"/>
    <mergeCell ref="AL3:AN3"/>
    <mergeCell ref="AU3:AU4"/>
    <mergeCell ref="AV3:AV4"/>
    <mergeCell ref="AW3:AW4"/>
    <mergeCell ref="AX3:AX4"/>
    <mergeCell ref="AY3:AY4"/>
    <mergeCell ref="AZ3:AZ4"/>
    <mergeCell ref="BA3:BA4"/>
    <mergeCell ref="BB3:B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M121"/>
  <sheetViews>
    <sheetView showGridLines="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2"/>
  <cols>
    <col min="1" max="1" width="4" style="1" customWidth="1"/>
    <col min="2" max="2" width="34.7109375" style="1" bestFit="1" customWidth="1"/>
    <col min="3" max="3" width="12" style="1" bestFit="1" customWidth="1"/>
    <col min="4" max="4" width="12.42578125" style="45" bestFit="1" customWidth="1"/>
    <col min="5" max="5" width="7.7109375" style="1" bestFit="1" customWidth="1"/>
    <col min="6" max="6" width="11.140625" style="1" bestFit="1" customWidth="1"/>
    <col min="7" max="8" width="11.140625" style="1" customWidth="1"/>
    <col min="9" max="9" width="14.140625" style="45" bestFit="1" customWidth="1"/>
    <col min="10" max="10" width="12.5703125" style="1" bestFit="1" customWidth="1"/>
    <col min="11" max="11" width="10.5703125" style="1" bestFit="1" customWidth="1"/>
    <col min="12" max="12" width="8.42578125" style="1" customWidth="1"/>
    <col min="13" max="13" width="8.42578125" style="1" bestFit="1" customWidth="1"/>
    <col min="14" max="16384" width="9.140625" style="1"/>
  </cols>
  <sheetData>
    <row r="1" spans="2:13" ht="40.5" customHeight="1">
      <c r="B1" s="29" t="s">
        <v>0</v>
      </c>
      <c r="C1" s="30" t="s">
        <v>1</v>
      </c>
      <c r="D1" s="30" t="s">
        <v>2</v>
      </c>
      <c r="E1" s="30" t="s">
        <v>218</v>
      </c>
      <c r="F1" s="31" t="s">
        <v>225</v>
      </c>
      <c r="G1" s="31" t="s">
        <v>226</v>
      </c>
      <c r="H1" s="30" t="s">
        <v>223</v>
      </c>
      <c r="I1" s="30" t="s">
        <v>219</v>
      </c>
      <c r="J1" s="31" t="s">
        <v>220</v>
      </c>
      <c r="K1" s="30" t="s">
        <v>224</v>
      </c>
      <c r="L1" s="30" t="s">
        <v>214</v>
      </c>
      <c r="M1" s="32" t="s">
        <v>222</v>
      </c>
    </row>
    <row r="2" spans="2:13" ht="15">
      <c r="B2" s="33" t="s">
        <v>184</v>
      </c>
      <c r="C2" s="33" t="s">
        <v>176</v>
      </c>
      <c r="D2" s="34" t="s">
        <v>180</v>
      </c>
      <c r="E2" s="4" t="e">
        <f>'October''20'!#REF!+'Nov''20'!#REF!+'Dec''20'!#REF!</f>
        <v>#REF!</v>
      </c>
      <c r="F2" s="38" t="e">
        <f>'October''20'!#REF!+'Nov''20'!#REF!+'Dec''20'!#REF!</f>
        <v>#REF!</v>
      </c>
      <c r="G2" s="38">
        <v>0</v>
      </c>
      <c r="H2" s="38" t="e">
        <f t="shared" ref="H2:H33" si="0">F2+G2</f>
        <v>#REF!</v>
      </c>
      <c r="I2" s="5" t="e">
        <f>'October''20'!#REF!+'Nov''20'!#REF!+'Dec''20'!#REF!</f>
        <v>#REF!</v>
      </c>
      <c r="J2" s="41" t="e">
        <f t="shared" ref="J2:J33" si="1">I2/3</f>
        <v>#REF!</v>
      </c>
      <c r="K2" s="42" t="e">
        <f t="shared" ref="K2:K33" si="2">H2-E2</f>
        <v>#REF!</v>
      </c>
      <c r="L2" s="43">
        <f t="shared" ref="L2:L33" si="3">IFERROR((K2/I2),0)</f>
        <v>0</v>
      </c>
      <c r="M2" s="44" t="e">
        <f t="shared" ref="M2:M33" si="4">E2/H2</f>
        <v>#REF!</v>
      </c>
    </row>
    <row r="3" spans="2:13" ht="15">
      <c r="B3" s="33" t="s">
        <v>141</v>
      </c>
      <c r="C3" s="33" t="s">
        <v>137</v>
      </c>
      <c r="D3" s="34" t="s">
        <v>137</v>
      </c>
      <c r="E3" s="4">
        <f>'October''20'!AW16+'Nov''20'!AW16+'Dec''20'!AW16</f>
        <v>205710.22</v>
      </c>
      <c r="F3" s="38">
        <f>'October''20'!AZ16+'Nov''20'!AZ16+'Dec''20'!AZ16</f>
        <v>217151.0665784741</v>
      </c>
      <c r="G3" s="38">
        <v>0</v>
      </c>
      <c r="H3" s="38">
        <f t="shared" si="0"/>
        <v>217151.0665784741</v>
      </c>
      <c r="I3" s="5">
        <f>'October''20'!AV16+'Nov''20'!AV16+'Dec''20'!AV16</f>
        <v>1714766</v>
      </c>
      <c r="J3" s="41">
        <f t="shared" si="1"/>
        <v>571588.66666666663</v>
      </c>
      <c r="K3" s="42">
        <f t="shared" si="2"/>
        <v>11440.846578474098</v>
      </c>
      <c r="L3" s="43">
        <f t="shared" si="3"/>
        <v>6.6719579105686128E-3</v>
      </c>
      <c r="M3" s="44">
        <f t="shared" si="4"/>
        <v>0.94731388264059202</v>
      </c>
    </row>
    <row r="4" spans="2:13" ht="15">
      <c r="B4" s="33" t="s">
        <v>179</v>
      </c>
      <c r="C4" s="33" t="s">
        <v>176</v>
      </c>
      <c r="D4" s="34" t="s">
        <v>180</v>
      </c>
      <c r="E4" s="4" t="e">
        <f>'October''20'!#REF!+'Nov''20'!#REF!+'Dec''20'!#REF!</f>
        <v>#REF!</v>
      </c>
      <c r="F4" s="38" t="e">
        <f>'October''20'!#REF!+'Nov''20'!#REF!+'Dec''20'!#REF!</f>
        <v>#REF!</v>
      </c>
      <c r="G4" s="38">
        <v>0</v>
      </c>
      <c r="H4" s="38" t="e">
        <f t="shared" si="0"/>
        <v>#REF!</v>
      </c>
      <c r="I4" s="5" t="e">
        <f>'October''20'!#REF!+'Nov''20'!#REF!+'Dec''20'!#REF!</f>
        <v>#REF!</v>
      </c>
      <c r="J4" s="41" t="e">
        <f t="shared" si="1"/>
        <v>#REF!</v>
      </c>
      <c r="K4" s="42" t="e">
        <f t="shared" si="2"/>
        <v>#REF!</v>
      </c>
      <c r="L4" s="43">
        <f t="shared" si="3"/>
        <v>0</v>
      </c>
      <c r="M4" s="44" t="e">
        <f t="shared" si="4"/>
        <v>#REF!</v>
      </c>
    </row>
    <row r="5" spans="2:13" ht="15">
      <c r="B5" s="33" t="s">
        <v>190</v>
      </c>
      <c r="C5" s="33" t="s">
        <v>176</v>
      </c>
      <c r="D5" s="34" t="s">
        <v>191</v>
      </c>
      <c r="E5" s="4" t="e">
        <f>'October''20'!#REF!+'Nov''20'!#REF!+'Dec''20'!#REF!</f>
        <v>#REF!</v>
      </c>
      <c r="F5" s="38" t="e">
        <f>'October''20'!#REF!+'Nov''20'!#REF!+'Dec''20'!#REF!</f>
        <v>#REF!</v>
      </c>
      <c r="G5" s="38">
        <v>0</v>
      </c>
      <c r="H5" s="38" t="e">
        <f t="shared" si="0"/>
        <v>#REF!</v>
      </c>
      <c r="I5" s="5" t="e">
        <f>'October''20'!#REF!+'Nov''20'!#REF!+'Dec''20'!#REF!</f>
        <v>#REF!</v>
      </c>
      <c r="J5" s="41" t="e">
        <f t="shared" si="1"/>
        <v>#REF!</v>
      </c>
      <c r="K5" s="42" t="e">
        <f t="shared" si="2"/>
        <v>#REF!</v>
      </c>
      <c r="L5" s="43">
        <f t="shared" si="3"/>
        <v>0</v>
      </c>
      <c r="M5" s="44" t="e">
        <f t="shared" si="4"/>
        <v>#REF!</v>
      </c>
    </row>
    <row r="6" spans="2:13" ht="15">
      <c r="B6" s="33" t="s">
        <v>78</v>
      </c>
      <c r="C6" s="33" t="s">
        <v>75</v>
      </c>
      <c r="D6" s="34" t="s">
        <v>79</v>
      </c>
      <c r="E6" s="4" t="e">
        <f>'October''20'!#REF!+'Nov''20'!#REF!+'Dec''20'!#REF!</f>
        <v>#REF!</v>
      </c>
      <c r="F6" s="38" t="e">
        <f>'October''20'!#REF!+'Nov''20'!#REF!+'Dec''20'!#REF!</f>
        <v>#REF!</v>
      </c>
      <c r="G6" s="38">
        <v>0</v>
      </c>
      <c r="H6" s="38" t="e">
        <f t="shared" si="0"/>
        <v>#REF!</v>
      </c>
      <c r="I6" s="5" t="e">
        <f>'October''20'!#REF!+'Nov''20'!#REF!+'Dec''20'!#REF!</f>
        <v>#REF!</v>
      </c>
      <c r="J6" s="41" t="e">
        <f t="shared" si="1"/>
        <v>#REF!</v>
      </c>
      <c r="K6" s="42" t="e">
        <f t="shared" si="2"/>
        <v>#REF!</v>
      </c>
      <c r="L6" s="43">
        <f t="shared" si="3"/>
        <v>0</v>
      </c>
      <c r="M6" s="44" t="e">
        <f t="shared" si="4"/>
        <v>#REF!</v>
      </c>
    </row>
    <row r="7" spans="2:13" ht="15">
      <c r="B7" s="33" t="s">
        <v>89</v>
      </c>
      <c r="C7" s="33" t="s">
        <v>75</v>
      </c>
      <c r="D7" s="34" t="s">
        <v>88</v>
      </c>
      <c r="E7" s="4" t="e">
        <f>'October''20'!#REF!+'Nov''20'!#REF!+'Dec''20'!#REF!</f>
        <v>#REF!</v>
      </c>
      <c r="F7" s="38" t="e">
        <f>'October''20'!#REF!+'Nov''20'!#REF!+'Dec''20'!#REF!</f>
        <v>#REF!</v>
      </c>
      <c r="G7" s="38">
        <v>75822.977316500037</v>
      </c>
      <c r="H7" s="38" t="e">
        <f t="shared" si="0"/>
        <v>#REF!</v>
      </c>
      <c r="I7" s="5" t="e">
        <f>'October''20'!#REF!+'Nov''20'!#REF!+'Dec''20'!#REF!</f>
        <v>#REF!</v>
      </c>
      <c r="J7" s="41" t="e">
        <f t="shared" si="1"/>
        <v>#REF!</v>
      </c>
      <c r="K7" s="42" t="e">
        <f t="shared" si="2"/>
        <v>#REF!</v>
      </c>
      <c r="L7" s="43">
        <f t="shared" si="3"/>
        <v>0</v>
      </c>
      <c r="M7" s="44" t="e">
        <f t="shared" si="4"/>
        <v>#REF!</v>
      </c>
    </row>
    <row r="8" spans="2:13" ht="15">
      <c r="B8" s="4" t="s">
        <v>55</v>
      </c>
      <c r="C8" s="5" t="s">
        <v>43</v>
      </c>
      <c r="D8" s="5" t="s">
        <v>56</v>
      </c>
      <c r="E8" s="4" t="e">
        <f>'October''20'!#REF!+'Nov''20'!#REF!+'Dec''20'!#REF!</f>
        <v>#REF!</v>
      </c>
      <c r="F8" s="38" t="e">
        <f>'October''20'!#REF!+'Nov''20'!#REF!+'Dec''20'!#REF!</f>
        <v>#REF!</v>
      </c>
      <c r="G8" s="38">
        <v>59122.299557999999</v>
      </c>
      <c r="H8" s="38" t="e">
        <f t="shared" si="0"/>
        <v>#REF!</v>
      </c>
      <c r="I8" s="5" t="e">
        <f>'October''20'!#REF!+'Nov''20'!#REF!+'Dec''20'!#REF!</f>
        <v>#REF!</v>
      </c>
      <c r="J8" s="41" t="e">
        <f t="shared" si="1"/>
        <v>#REF!</v>
      </c>
      <c r="K8" s="42" t="e">
        <f t="shared" si="2"/>
        <v>#REF!</v>
      </c>
      <c r="L8" s="43">
        <f t="shared" si="3"/>
        <v>0</v>
      </c>
      <c r="M8" s="44" t="e">
        <f t="shared" si="4"/>
        <v>#REF!</v>
      </c>
    </row>
    <row r="9" spans="2:13" ht="15">
      <c r="B9" s="33" t="s">
        <v>147</v>
      </c>
      <c r="C9" s="33" t="s">
        <v>137</v>
      </c>
      <c r="D9" s="34" t="s">
        <v>144</v>
      </c>
      <c r="E9" s="4">
        <f>'October''20'!AW11+'Nov''20'!AW11+'Dec''20'!AW11</f>
        <v>350087</v>
      </c>
      <c r="F9" s="38">
        <f>'October''20'!AZ11+'Nov''20'!AZ11+'Dec''20'!AZ11</f>
        <v>510890.79500000004</v>
      </c>
      <c r="G9" s="38">
        <v>58481.710028000016</v>
      </c>
      <c r="H9" s="38">
        <f t="shared" si="0"/>
        <v>569372.5050280001</v>
      </c>
      <c r="I9" s="5">
        <f>'October''20'!AV11+'Nov''20'!AV11+'Dec''20'!AV11</f>
        <v>12498445.01</v>
      </c>
      <c r="J9" s="41">
        <f t="shared" si="1"/>
        <v>4166148.3366666664</v>
      </c>
      <c r="K9" s="42">
        <f t="shared" si="2"/>
        <v>219285.5050280001</v>
      </c>
      <c r="L9" s="43">
        <f t="shared" si="3"/>
        <v>1.7545022989063831E-2</v>
      </c>
      <c r="M9" s="44">
        <f t="shared" si="4"/>
        <v>0.61486460429413203</v>
      </c>
    </row>
    <row r="10" spans="2:13" ht="15">
      <c r="B10" s="33" t="s">
        <v>185</v>
      </c>
      <c r="C10" s="33" t="s">
        <v>176</v>
      </c>
      <c r="D10" s="34" t="s">
        <v>186</v>
      </c>
      <c r="E10" s="4" t="e">
        <f>'October''20'!#REF!+'Nov''20'!#REF!+'Dec''20'!#REF!</f>
        <v>#REF!</v>
      </c>
      <c r="F10" s="38" t="e">
        <f>'October''20'!#REF!+'Nov''20'!#REF!+'Dec''20'!#REF!</f>
        <v>#REF!</v>
      </c>
      <c r="G10" s="38">
        <v>0</v>
      </c>
      <c r="H10" s="38" t="e">
        <f t="shared" si="0"/>
        <v>#REF!</v>
      </c>
      <c r="I10" s="5" t="e">
        <f>'October''20'!#REF!+'Nov''20'!#REF!+'Dec''20'!#REF!</f>
        <v>#REF!</v>
      </c>
      <c r="J10" s="41" t="e">
        <f t="shared" si="1"/>
        <v>#REF!</v>
      </c>
      <c r="K10" s="42" t="e">
        <f t="shared" si="2"/>
        <v>#REF!</v>
      </c>
      <c r="L10" s="43">
        <f t="shared" si="3"/>
        <v>0</v>
      </c>
      <c r="M10" s="44" t="e">
        <f t="shared" si="4"/>
        <v>#REF!</v>
      </c>
    </row>
    <row r="11" spans="2:13" ht="15">
      <c r="B11" s="33" t="s">
        <v>187</v>
      </c>
      <c r="C11" s="33" t="s">
        <v>176</v>
      </c>
      <c r="D11" s="34" t="s">
        <v>186</v>
      </c>
      <c r="E11" s="4" t="e">
        <f>'October''20'!#REF!+'Nov''20'!#REF!+'Dec''20'!#REF!</f>
        <v>#REF!</v>
      </c>
      <c r="F11" s="38" t="e">
        <f>'October''20'!#REF!+'Nov''20'!#REF!+'Dec''20'!#REF!</f>
        <v>#REF!</v>
      </c>
      <c r="G11" s="38">
        <v>35357.959005250006</v>
      </c>
      <c r="H11" s="38" t="e">
        <f t="shared" si="0"/>
        <v>#REF!</v>
      </c>
      <c r="I11" s="5" t="e">
        <f>'October''20'!#REF!+'Nov''20'!#REF!+'Dec''20'!#REF!</f>
        <v>#REF!</v>
      </c>
      <c r="J11" s="41" t="e">
        <f t="shared" si="1"/>
        <v>#REF!</v>
      </c>
      <c r="K11" s="42" t="e">
        <f t="shared" si="2"/>
        <v>#REF!</v>
      </c>
      <c r="L11" s="43">
        <f t="shared" si="3"/>
        <v>0</v>
      </c>
      <c r="M11" s="44" t="e">
        <f t="shared" si="4"/>
        <v>#REF!</v>
      </c>
    </row>
    <row r="12" spans="2:13" ht="15">
      <c r="B12" s="33" t="s">
        <v>94</v>
      </c>
      <c r="C12" s="33" t="s">
        <v>75</v>
      </c>
      <c r="D12" s="34" t="s">
        <v>92</v>
      </c>
      <c r="E12" s="4" t="e">
        <f>'October''20'!#REF!+'Nov''20'!#REF!+'Dec''20'!#REF!</f>
        <v>#REF!</v>
      </c>
      <c r="F12" s="38" t="e">
        <f>'October''20'!#REF!+'Nov''20'!#REF!+'Dec''20'!#REF!</f>
        <v>#REF!</v>
      </c>
      <c r="G12" s="38">
        <v>51705.357751749994</v>
      </c>
      <c r="H12" s="38" t="e">
        <f t="shared" si="0"/>
        <v>#REF!</v>
      </c>
      <c r="I12" s="5" t="e">
        <f>'October''20'!#REF!+'Nov''20'!#REF!+'Dec''20'!#REF!</f>
        <v>#REF!</v>
      </c>
      <c r="J12" s="41" t="e">
        <f t="shared" si="1"/>
        <v>#REF!</v>
      </c>
      <c r="K12" s="42" t="e">
        <f t="shared" si="2"/>
        <v>#REF!</v>
      </c>
      <c r="L12" s="43">
        <f t="shared" si="3"/>
        <v>0</v>
      </c>
      <c r="M12" s="44" t="e">
        <f t="shared" si="4"/>
        <v>#REF!</v>
      </c>
    </row>
    <row r="13" spans="2:13" ht="15">
      <c r="B13" s="33" t="s">
        <v>181</v>
      </c>
      <c r="C13" s="33" t="s">
        <v>176</v>
      </c>
      <c r="D13" s="34" t="s">
        <v>180</v>
      </c>
      <c r="E13" s="4" t="e">
        <f>'October''20'!#REF!+'Nov''20'!#REF!+'Dec''20'!#REF!</f>
        <v>#REF!</v>
      </c>
      <c r="F13" s="38" t="e">
        <f>'October''20'!#REF!+'Nov''20'!#REF!+'Dec''20'!#REF!</f>
        <v>#REF!</v>
      </c>
      <c r="G13" s="38">
        <v>75010.241873000021</v>
      </c>
      <c r="H13" s="38" t="e">
        <f t="shared" si="0"/>
        <v>#REF!</v>
      </c>
      <c r="I13" s="5" t="e">
        <f>'October''20'!#REF!+'Nov''20'!#REF!+'Dec''20'!#REF!</f>
        <v>#REF!</v>
      </c>
      <c r="J13" s="41" t="e">
        <f t="shared" si="1"/>
        <v>#REF!</v>
      </c>
      <c r="K13" s="42" t="e">
        <f t="shared" si="2"/>
        <v>#REF!</v>
      </c>
      <c r="L13" s="43">
        <f t="shared" si="3"/>
        <v>0</v>
      </c>
      <c r="M13" s="44" t="e">
        <f t="shared" si="4"/>
        <v>#REF!</v>
      </c>
    </row>
    <row r="14" spans="2:13" ht="15">
      <c r="B14" s="36" t="s">
        <v>73</v>
      </c>
      <c r="C14" s="37" t="s">
        <v>43</v>
      </c>
      <c r="D14" s="37" t="s">
        <v>72</v>
      </c>
      <c r="E14" s="4" t="e">
        <f>'October''20'!#REF!+'Nov''20'!#REF!+'Dec''20'!#REF!</f>
        <v>#REF!</v>
      </c>
      <c r="F14" s="38" t="e">
        <f>'October''20'!#REF!+'Nov''20'!#REF!+'Dec''20'!#REF!</f>
        <v>#REF!</v>
      </c>
      <c r="G14" s="38">
        <v>130264.18672175</v>
      </c>
      <c r="H14" s="38" t="e">
        <f t="shared" si="0"/>
        <v>#REF!</v>
      </c>
      <c r="I14" s="5" t="e">
        <f>'October''20'!#REF!+'Nov''20'!#REF!+'Dec''20'!#REF!</f>
        <v>#REF!</v>
      </c>
      <c r="J14" s="41" t="e">
        <f t="shared" si="1"/>
        <v>#REF!</v>
      </c>
      <c r="K14" s="42" t="e">
        <f t="shared" si="2"/>
        <v>#REF!</v>
      </c>
      <c r="L14" s="43">
        <f t="shared" si="3"/>
        <v>0</v>
      </c>
      <c r="M14" s="44" t="e">
        <f t="shared" si="4"/>
        <v>#REF!</v>
      </c>
    </row>
    <row r="15" spans="2:13" ht="15">
      <c r="B15" s="33" t="s">
        <v>183</v>
      </c>
      <c r="C15" s="33" t="s">
        <v>176</v>
      </c>
      <c r="D15" s="34" t="s">
        <v>180</v>
      </c>
      <c r="E15" s="4" t="e">
        <f>'October''20'!#REF!+'Nov''20'!#REF!+'Dec''20'!#REF!</f>
        <v>#REF!</v>
      </c>
      <c r="F15" s="38" t="e">
        <f>'October''20'!#REF!+'Nov''20'!#REF!+'Dec''20'!#REF!</f>
        <v>#REF!</v>
      </c>
      <c r="G15" s="38">
        <v>36575.967780249994</v>
      </c>
      <c r="H15" s="38" t="e">
        <f t="shared" si="0"/>
        <v>#REF!</v>
      </c>
      <c r="I15" s="5" t="e">
        <f>'October''20'!#REF!+'Nov''20'!#REF!+'Dec''20'!#REF!</f>
        <v>#REF!</v>
      </c>
      <c r="J15" s="41" t="e">
        <f t="shared" si="1"/>
        <v>#REF!</v>
      </c>
      <c r="K15" s="42" t="e">
        <f t="shared" si="2"/>
        <v>#REF!</v>
      </c>
      <c r="L15" s="43">
        <f t="shared" si="3"/>
        <v>0</v>
      </c>
      <c r="M15" s="44" t="e">
        <f t="shared" si="4"/>
        <v>#REF!</v>
      </c>
    </row>
    <row r="16" spans="2:13" ht="15">
      <c r="B16" s="33" t="s">
        <v>192</v>
      </c>
      <c r="C16" s="33" t="s">
        <v>176</v>
      </c>
      <c r="D16" s="34" t="s">
        <v>191</v>
      </c>
      <c r="E16" s="4" t="e">
        <f>'October''20'!#REF!+'Nov''20'!#REF!+'Dec''20'!#REF!</f>
        <v>#REF!</v>
      </c>
      <c r="F16" s="38" t="e">
        <f>'October''20'!#REF!+'Nov''20'!#REF!+'Dec''20'!#REF!</f>
        <v>#REF!</v>
      </c>
      <c r="G16" s="38">
        <v>35234.929073749998</v>
      </c>
      <c r="H16" s="38" t="e">
        <f t="shared" si="0"/>
        <v>#REF!</v>
      </c>
      <c r="I16" s="5" t="e">
        <f>'October''20'!#REF!+'Nov''20'!#REF!+'Dec''20'!#REF!</f>
        <v>#REF!</v>
      </c>
      <c r="J16" s="41" t="e">
        <f t="shared" si="1"/>
        <v>#REF!</v>
      </c>
      <c r="K16" s="42" t="e">
        <f t="shared" si="2"/>
        <v>#REF!</v>
      </c>
      <c r="L16" s="43">
        <f t="shared" si="3"/>
        <v>0</v>
      </c>
      <c r="M16" s="44" t="e">
        <f t="shared" si="4"/>
        <v>#REF!</v>
      </c>
    </row>
    <row r="17" spans="2:13" ht="15">
      <c r="B17" s="33" t="s">
        <v>150</v>
      </c>
      <c r="C17" s="33" t="s">
        <v>137</v>
      </c>
      <c r="D17" s="34" t="s">
        <v>149</v>
      </c>
      <c r="E17" s="4">
        <f>'October''20'!AW9+'Nov''20'!AW9+'Dec''20'!AW9</f>
        <v>303285.33</v>
      </c>
      <c r="F17" s="38">
        <f>'October''20'!AZ9+'Nov''20'!AZ9+'Dec''20'!AZ9</f>
        <v>584009.55000000005</v>
      </c>
      <c r="G17" s="38">
        <v>62041.721499000014</v>
      </c>
      <c r="H17" s="38">
        <f t="shared" si="0"/>
        <v>646051.27149900002</v>
      </c>
      <c r="I17" s="5">
        <f>'October''20'!AV9+'Nov''20'!AV9+'Dec''20'!AV9</f>
        <v>14670641</v>
      </c>
      <c r="J17" s="41">
        <f t="shared" si="1"/>
        <v>4890213.666666667</v>
      </c>
      <c r="K17" s="42">
        <f t="shared" si="2"/>
        <v>342765.94149900001</v>
      </c>
      <c r="L17" s="43">
        <f t="shared" si="3"/>
        <v>2.3364073969160584E-2</v>
      </c>
      <c r="M17" s="44">
        <f t="shared" si="4"/>
        <v>0.46944467626586733</v>
      </c>
    </row>
    <row r="18" spans="2:13" ht="15">
      <c r="B18" s="33" t="s">
        <v>98</v>
      </c>
      <c r="C18" s="33" t="s">
        <v>75</v>
      </c>
      <c r="D18" s="34" t="s">
        <v>99</v>
      </c>
      <c r="E18" s="4" t="e">
        <f>'October''20'!#REF!+'Nov''20'!#REF!+'Dec''20'!#REF!</f>
        <v>#REF!</v>
      </c>
      <c r="F18" s="38" t="e">
        <f>'October''20'!#REF!+'Nov''20'!#REF!+'Dec''20'!#REF!</f>
        <v>#REF!</v>
      </c>
      <c r="G18" s="38">
        <v>72378.543342999998</v>
      </c>
      <c r="H18" s="38" t="e">
        <f t="shared" si="0"/>
        <v>#REF!</v>
      </c>
      <c r="I18" s="5" t="e">
        <f>'October''20'!#REF!+'Nov''20'!#REF!+'Dec''20'!#REF!</f>
        <v>#REF!</v>
      </c>
      <c r="J18" s="41" t="e">
        <f t="shared" si="1"/>
        <v>#REF!</v>
      </c>
      <c r="K18" s="42" t="e">
        <f t="shared" si="2"/>
        <v>#REF!</v>
      </c>
      <c r="L18" s="43">
        <f t="shared" si="3"/>
        <v>0</v>
      </c>
      <c r="M18" s="44" t="e">
        <f t="shared" si="4"/>
        <v>#REF!</v>
      </c>
    </row>
    <row r="19" spans="2:13" ht="15">
      <c r="B19" s="33" t="s">
        <v>182</v>
      </c>
      <c r="C19" s="33" t="s">
        <v>176</v>
      </c>
      <c r="D19" s="34" t="s">
        <v>180</v>
      </c>
      <c r="E19" s="4" t="e">
        <f>'October''20'!#REF!+'Nov''20'!#REF!+'Dec''20'!#REF!</f>
        <v>#REF!</v>
      </c>
      <c r="F19" s="38" t="e">
        <f>'October''20'!#REF!+'Nov''20'!#REF!+'Dec''20'!#REF!</f>
        <v>#REF!</v>
      </c>
      <c r="G19" s="38">
        <v>22127.53589675</v>
      </c>
      <c r="H19" s="38" t="e">
        <f t="shared" si="0"/>
        <v>#REF!</v>
      </c>
      <c r="I19" s="5" t="e">
        <f>'October''20'!#REF!+'Nov''20'!#REF!+'Dec''20'!#REF!</f>
        <v>#REF!</v>
      </c>
      <c r="J19" s="41" t="e">
        <f t="shared" si="1"/>
        <v>#REF!</v>
      </c>
      <c r="K19" s="42" t="e">
        <f t="shared" si="2"/>
        <v>#REF!</v>
      </c>
      <c r="L19" s="43">
        <f t="shared" si="3"/>
        <v>0</v>
      </c>
      <c r="M19" s="44" t="e">
        <f t="shared" si="4"/>
        <v>#REF!</v>
      </c>
    </row>
    <row r="20" spans="2:13" ht="15">
      <c r="B20" s="33" t="s">
        <v>133</v>
      </c>
      <c r="C20" s="33" t="s">
        <v>107</v>
      </c>
      <c r="D20" s="34" t="s">
        <v>132</v>
      </c>
      <c r="E20" s="4" t="e">
        <f>'October''20'!#REF!+'Nov''20'!#REF!+'Dec''20'!#REF!</f>
        <v>#REF!</v>
      </c>
      <c r="F20" s="38" t="e">
        <f>'October''20'!#REF!+'Nov''20'!#REF!+'Dec''20'!#REF!</f>
        <v>#REF!</v>
      </c>
      <c r="G20" s="38">
        <v>52148.41891375</v>
      </c>
      <c r="H20" s="38" t="e">
        <f t="shared" si="0"/>
        <v>#REF!</v>
      </c>
      <c r="I20" s="5" t="e">
        <f>'October''20'!#REF!+'Nov''20'!#REF!+'Dec''20'!#REF!</f>
        <v>#REF!</v>
      </c>
      <c r="J20" s="41" t="e">
        <f t="shared" si="1"/>
        <v>#REF!</v>
      </c>
      <c r="K20" s="42" t="e">
        <f t="shared" si="2"/>
        <v>#REF!</v>
      </c>
      <c r="L20" s="43">
        <f t="shared" si="3"/>
        <v>0</v>
      </c>
      <c r="M20" s="44" t="e">
        <f t="shared" si="4"/>
        <v>#REF!</v>
      </c>
    </row>
    <row r="21" spans="2:13" ht="15">
      <c r="B21" s="33" t="s">
        <v>178</v>
      </c>
      <c r="C21" s="33" t="s">
        <v>176</v>
      </c>
      <c r="D21" s="34" t="s">
        <v>176</v>
      </c>
      <c r="E21" s="4" t="e">
        <f>'October''20'!#REF!+'Nov''20'!#REF!+'Dec''20'!#REF!</f>
        <v>#REF!</v>
      </c>
      <c r="F21" s="38" t="e">
        <f>'October''20'!#REF!+'Nov''20'!#REF!+'Dec''20'!#REF!</f>
        <v>#REF!</v>
      </c>
      <c r="G21" s="38">
        <v>31027.129140000005</v>
      </c>
      <c r="H21" s="38" t="e">
        <f t="shared" si="0"/>
        <v>#REF!</v>
      </c>
      <c r="I21" s="5" t="e">
        <f>'October''20'!#REF!+'Nov''20'!#REF!+'Dec''20'!#REF!</f>
        <v>#REF!</v>
      </c>
      <c r="J21" s="41" t="e">
        <f t="shared" si="1"/>
        <v>#REF!</v>
      </c>
      <c r="K21" s="42" t="e">
        <f t="shared" si="2"/>
        <v>#REF!</v>
      </c>
      <c r="L21" s="43">
        <f t="shared" si="3"/>
        <v>0</v>
      </c>
      <c r="M21" s="44" t="e">
        <f t="shared" si="4"/>
        <v>#REF!</v>
      </c>
    </row>
    <row r="22" spans="2:13" ht="15">
      <c r="B22" s="33" t="s">
        <v>67</v>
      </c>
      <c r="C22" s="34" t="s">
        <v>43</v>
      </c>
      <c r="D22" s="34" t="s">
        <v>68</v>
      </c>
      <c r="E22" s="4" t="e">
        <f>'October''20'!#REF!+'Nov''20'!#REF!+'Dec''20'!#REF!</f>
        <v>#REF!</v>
      </c>
      <c r="F22" s="38" t="e">
        <f>'October''20'!#REF!+'Nov''20'!#REF!+'Dec''20'!#REF!</f>
        <v>#REF!</v>
      </c>
      <c r="G22" s="38">
        <v>0</v>
      </c>
      <c r="H22" s="38" t="e">
        <f t="shared" si="0"/>
        <v>#REF!</v>
      </c>
      <c r="I22" s="5" t="e">
        <f>'October''20'!#REF!+'Nov''20'!#REF!+'Dec''20'!#REF!</f>
        <v>#REF!</v>
      </c>
      <c r="J22" s="41" t="e">
        <f t="shared" si="1"/>
        <v>#REF!</v>
      </c>
      <c r="K22" s="42" t="e">
        <f t="shared" si="2"/>
        <v>#REF!</v>
      </c>
      <c r="L22" s="43">
        <f t="shared" si="3"/>
        <v>0</v>
      </c>
      <c r="M22" s="44" t="e">
        <f t="shared" si="4"/>
        <v>#REF!</v>
      </c>
    </row>
    <row r="23" spans="2:13" ht="15">
      <c r="B23" s="33" t="s">
        <v>104</v>
      </c>
      <c r="C23" s="33" t="s">
        <v>75</v>
      </c>
      <c r="D23" s="34" t="s">
        <v>101</v>
      </c>
      <c r="E23" s="4" t="e">
        <f>'October''20'!#REF!+'Nov''20'!#REF!+'Dec''20'!#REF!</f>
        <v>#REF!</v>
      </c>
      <c r="F23" s="38" t="e">
        <f>'October''20'!#REF!+'Nov''20'!#REF!+'Dec''20'!#REF!</f>
        <v>#REF!</v>
      </c>
      <c r="G23" s="38">
        <v>51152.203758750002</v>
      </c>
      <c r="H23" s="38" t="e">
        <f t="shared" si="0"/>
        <v>#REF!</v>
      </c>
      <c r="I23" s="5" t="e">
        <f>'October''20'!#REF!+'Nov''20'!#REF!+'Dec''20'!#REF!</f>
        <v>#REF!</v>
      </c>
      <c r="J23" s="41" t="e">
        <f t="shared" si="1"/>
        <v>#REF!</v>
      </c>
      <c r="K23" s="42" t="e">
        <f t="shared" si="2"/>
        <v>#REF!</v>
      </c>
      <c r="L23" s="43">
        <f t="shared" si="3"/>
        <v>0</v>
      </c>
      <c r="M23" s="44" t="e">
        <f t="shared" si="4"/>
        <v>#REF!</v>
      </c>
    </row>
    <row r="24" spans="2:13" ht="15">
      <c r="B24" s="33" t="s">
        <v>90</v>
      </c>
      <c r="C24" s="33" t="s">
        <v>75</v>
      </c>
      <c r="D24" s="34" t="s">
        <v>86</v>
      </c>
      <c r="E24" s="4" t="e">
        <f>'October''20'!#REF!+'Nov''20'!#REF!+'Dec''20'!#REF!</f>
        <v>#REF!</v>
      </c>
      <c r="F24" s="38" t="e">
        <f>'October''20'!#REF!+'Nov''20'!#REF!+'Dec''20'!#REF!</f>
        <v>#REF!</v>
      </c>
      <c r="G24" s="38">
        <v>66150.191812999998</v>
      </c>
      <c r="H24" s="38" t="e">
        <f t="shared" si="0"/>
        <v>#REF!</v>
      </c>
      <c r="I24" s="5" t="e">
        <f>'October''20'!#REF!+'Nov''20'!#REF!+'Dec''20'!#REF!</f>
        <v>#REF!</v>
      </c>
      <c r="J24" s="41" t="e">
        <f t="shared" si="1"/>
        <v>#REF!</v>
      </c>
      <c r="K24" s="42" t="e">
        <f t="shared" si="2"/>
        <v>#REF!</v>
      </c>
      <c r="L24" s="43">
        <f t="shared" si="3"/>
        <v>0</v>
      </c>
      <c r="M24" s="44" t="e">
        <f t="shared" si="4"/>
        <v>#REF!</v>
      </c>
    </row>
    <row r="25" spans="2:13" ht="15">
      <c r="B25" s="33" t="s">
        <v>203</v>
      </c>
      <c r="C25" s="33" t="s">
        <v>176</v>
      </c>
      <c r="D25" s="34" t="s">
        <v>200</v>
      </c>
      <c r="E25" s="4" t="e">
        <f>'October''20'!#REF!+'Nov''20'!#REF!+'Dec''20'!#REF!</f>
        <v>#REF!</v>
      </c>
      <c r="F25" s="38" t="e">
        <f>'October''20'!#REF!+'Nov''20'!#REF!+'Dec''20'!#REF!</f>
        <v>#REF!</v>
      </c>
      <c r="G25" s="38">
        <v>28010.511488250002</v>
      </c>
      <c r="H25" s="38" t="e">
        <f t="shared" si="0"/>
        <v>#REF!</v>
      </c>
      <c r="I25" s="5" t="e">
        <f>'October''20'!#REF!+'Nov''20'!#REF!+'Dec''20'!#REF!</f>
        <v>#REF!</v>
      </c>
      <c r="J25" s="41" t="e">
        <f t="shared" si="1"/>
        <v>#REF!</v>
      </c>
      <c r="K25" s="42" t="e">
        <f t="shared" si="2"/>
        <v>#REF!</v>
      </c>
      <c r="L25" s="43">
        <f t="shared" si="3"/>
        <v>0</v>
      </c>
      <c r="M25" s="44" t="e">
        <f t="shared" si="4"/>
        <v>#REF!</v>
      </c>
    </row>
    <row r="26" spans="2:13" ht="15">
      <c r="B26" s="33" t="s">
        <v>116</v>
      </c>
      <c r="C26" s="33" t="s">
        <v>107</v>
      </c>
      <c r="D26" s="34" t="s">
        <v>115</v>
      </c>
      <c r="E26" s="4" t="e">
        <f>'October''20'!#REF!+'Nov''20'!#REF!+'Dec''20'!#REF!</f>
        <v>#REF!</v>
      </c>
      <c r="F26" s="38" t="e">
        <f>'October''20'!#REF!+'Nov''20'!#REF!+'Dec''20'!#REF!</f>
        <v>#REF!</v>
      </c>
      <c r="G26" s="38">
        <v>47808.377680249992</v>
      </c>
      <c r="H26" s="38" t="e">
        <f t="shared" si="0"/>
        <v>#REF!</v>
      </c>
      <c r="I26" s="5" t="e">
        <f>'October''20'!#REF!+'Nov''20'!#REF!+'Dec''20'!#REF!</f>
        <v>#REF!</v>
      </c>
      <c r="J26" s="41" t="e">
        <f t="shared" si="1"/>
        <v>#REF!</v>
      </c>
      <c r="K26" s="42" t="e">
        <f t="shared" si="2"/>
        <v>#REF!</v>
      </c>
      <c r="L26" s="43">
        <f t="shared" si="3"/>
        <v>0</v>
      </c>
      <c r="M26" s="44" t="e">
        <f t="shared" si="4"/>
        <v>#REF!</v>
      </c>
    </row>
    <row r="27" spans="2:13" ht="15">
      <c r="B27" s="33" t="s">
        <v>197</v>
      </c>
      <c r="C27" s="33" t="s">
        <v>176</v>
      </c>
      <c r="D27" s="34" t="s">
        <v>195</v>
      </c>
      <c r="E27" s="4" t="e">
        <f>'October''20'!#REF!+'Nov''20'!#REF!+'Dec''20'!#REF!</f>
        <v>#REF!</v>
      </c>
      <c r="F27" s="38" t="e">
        <f>'October''20'!#REF!+'Nov''20'!#REF!+'Dec''20'!#REF!</f>
        <v>#REF!</v>
      </c>
      <c r="G27" s="38">
        <v>57376.50250925</v>
      </c>
      <c r="H27" s="38" t="e">
        <f t="shared" si="0"/>
        <v>#REF!</v>
      </c>
      <c r="I27" s="5" t="e">
        <f>'October''20'!#REF!+'Nov''20'!#REF!+'Dec''20'!#REF!</f>
        <v>#REF!</v>
      </c>
      <c r="J27" s="41" t="e">
        <f t="shared" si="1"/>
        <v>#REF!</v>
      </c>
      <c r="K27" s="42" t="e">
        <f t="shared" si="2"/>
        <v>#REF!</v>
      </c>
      <c r="L27" s="43">
        <f t="shared" si="3"/>
        <v>0</v>
      </c>
      <c r="M27" s="44" t="e">
        <f t="shared" si="4"/>
        <v>#REF!</v>
      </c>
    </row>
    <row r="28" spans="2:13" ht="15">
      <c r="B28" s="33" t="s">
        <v>142</v>
      </c>
      <c r="C28" s="33" t="s">
        <v>137</v>
      </c>
      <c r="D28" s="34" t="s">
        <v>137</v>
      </c>
      <c r="E28" s="4">
        <f>'October''20'!AW15+'Nov''20'!AW15+'Dec''20'!AW15</f>
        <v>368546.36</v>
      </c>
      <c r="F28" s="38">
        <f>'October''20'!AZ15+'Nov''20'!AZ15+'Dec''20'!AZ15</f>
        <v>709170.5343385851</v>
      </c>
      <c r="G28" s="38">
        <v>79728.328274500003</v>
      </c>
      <c r="H28" s="38">
        <f t="shared" si="0"/>
        <v>788898.86261308508</v>
      </c>
      <c r="I28" s="5">
        <f>'October''20'!AV15+'Nov''20'!AV15+'Dec''20'!AV15</f>
        <v>26137281</v>
      </c>
      <c r="J28" s="41">
        <f t="shared" si="1"/>
        <v>8712427</v>
      </c>
      <c r="K28" s="42">
        <f t="shared" si="2"/>
        <v>420352.50261308509</v>
      </c>
      <c r="L28" s="43">
        <f t="shared" si="3"/>
        <v>1.6082487792555205E-2</v>
      </c>
      <c r="M28" s="44">
        <f t="shared" si="4"/>
        <v>0.4671655359969169</v>
      </c>
    </row>
    <row r="29" spans="2:13" ht="15">
      <c r="B29" s="33" t="s">
        <v>163</v>
      </c>
      <c r="C29" s="33" t="s">
        <v>160</v>
      </c>
      <c r="D29" s="34" t="s">
        <v>161</v>
      </c>
      <c r="E29" s="4" t="e">
        <f>'October''20'!#REF!+'Nov''20'!#REF!+'Dec''20'!#REF!</f>
        <v>#REF!</v>
      </c>
      <c r="F29" s="38" t="e">
        <f>'October''20'!#REF!+'Nov''20'!#REF!+'Dec''20'!#REF!</f>
        <v>#REF!</v>
      </c>
      <c r="G29" s="38">
        <v>0</v>
      </c>
      <c r="H29" s="38" t="e">
        <f t="shared" si="0"/>
        <v>#REF!</v>
      </c>
      <c r="I29" s="5" t="e">
        <f>'October''20'!#REF!+'Nov''20'!#REF!+'Dec''20'!#REF!</f>
        <v>#REF!</v>
      </c>
      <c r="J29" s="41" t="e">
        <f t="shared" si="1"/>
        <v>#REF!</v>
      </c>
      <c r="K29" s="42" t="e">
        <f t="shared" si="2"/>
        <v>#REF!</v>
      </c>
      <c r="L29" s="43">
        <f t="shared" si="3"/>
        <v>0</v>
      </c>
      <c r="M29" s="44" t="e">
        <f t="shared" si="4"/>
        <v>#REF!</v>
      </c>
    </row>
    <row r="30" spans="2:13" ht="15">
      <c r="B30" s="33" t="s">
        <v>148</v>
      </c>
      <c r="C30" s="33" t="s">
        <v>137</v>
      </c>
      <c r="D30" s="34" t="s">
        <v>144</v>
      </c>
      <c r="E30" s="4">
        <f>'October''20'!AW10+'Nov''20'!AW10+'Dec''20'!AW10</f>
        <v>365515.19999999995</v>
      </c>
      <c r="F30" s="38">
        <f>'October''20'!AZ10+'Nov''20'!AZ10+'Dec''20'!AZ10</f>
        <v>848843.79550514999</v>
      </c>
      <c r="G30" s="38">
        <v>82620.691304500011</v>
      </c>
      <c r="H30" s="38">
        <f t="shared" si="0"/>
        <v>931464.48680964997</v>
      </c>
      <c r="I30" s="5">
        <f>'October''20'!AV10+'Nov''20'!AV10+'Dec''20'!AV10</f>
        <v>23290806.048</v>
      </c>
      <c r="J30" s="41">
        <f t="shared" si="1"/>
        <v>7763602.0159999998</v>
      </c>
      <c r="K30" s="42">
        <f t="shared" si="2"/>
        <v>565949.28680965002</v>
      </c>
      <c r="L30" s="43">
        <f t="shared" si="3"/>
        <v>2.4299257210904836E-2</v>
      </c>
      <c r="M30" s="44">
        <f t="shared" si="4"/>
        <v>0.39240916339378923</v>
      </c>
    </row>
    <row r="31" spans="2:13" ht="15">
      <c r="B31" s="33" t="s">
        <v>77</v>
      </c>
      <c r="C31" s="33" t="s">
        <v>75</v>
      </c>
      <c r="D31" s="34" t="s">
        <v>76</v>
      </c>
      <c r="E31" s="4" t="e">
        <f>'October''20'!#REF!+'Nov''20'!#REF!+'Dec''20'!#REF!</f>
        <v>#REF!</v>
      </c>
      <c r="F31" s="38" t="e">
        <f>'October''20'!#REF!+'Nov''20'!#REF!+'Dec''20'!#REF!</f>
        <v>#REF!</v>
      </c>
      <c r="G31" s="38">
        <v>0</v>
      </c>
      <c r="H31" s="38" t="e">
        <f t="shared" si="0"/>
        <v>#REF!</v>
      </c>
      <c r="I31" s="5" t="e">
        <f>'October''20'!#REF!+'Nov''20'!#REF!+'Dec''20'!#REF!</f>
        <v>#REF!</v>
      </c>
      <c r="J31" s="41" t="e">
        <f t="shared" si="1"/>
        <v>#REF!</v>
      </c>
      <c r="K31" s="42" t="e">
        <f t="shared" si="2"/>
        <v>#REF!</v>
      </c>
      <c r="L31" s="43">
        <f t="shared" si="3"/>
        <v>0</v>
      </c>
      <c r="M31" s="44" t="e">
        <f t="shared" si="4"/>
        <v>#REF!</v>
      </c>
    </row>
    <row r="32" spans="2:13" ht="15">
      <c r="B32" s="33" t="s">
        <v>162</v>
      </c>
      <c r="C32" s="33" t="s">
        <v>160</v>
      </c>
      <c r="D32" s="34" t="s">
        <v>161</v>
      </c>
      <c r="E32" s="4" t="e">
        <f>'October''20'!#REF!+'Nov''20'!#REF!+'Dec''20'!#REF!</f>
        <v>#REF!</v>
      </c>
      <c r="F32" s="38" t="e">
        <f>'October''20'!#REF!+'Nov''20'!#REF!+'Dec''20'!#REF!</f>
        <v>#REF!</v>
      </c>
      <c r="G32" s="38">
        <v>0</v>
      </c>
      <c r="H32" s="38" t="e">
        <f t="shared" si="0"/>
        <v>#REF!</v>
      </c>
      <c r="I32" s="5" t="e">
        <f>'October''20'!#REF!+'Nov''20'!#REF!+'Dec''20'!#REF!</f>
        <v>#REF!</v>
      </c>
      <c r="J32" s="41" t="e">
        <f t="shared" si="1"/>
        <v>#REF!</v>
      </c>
      <c r="K32" s="42" t="e">
        <f t="shared" si="2"/>
        <v>#REF!</v>
      </c>
      <c r="L32" s="43">
        <f t="shared" si="3"/>
        <v>0</v>
      </c>
      <c r="M32" s="44" t="e">
        <f t="shared" si="4"/>
        <v>#REF!</v>
      </c>
    </row>
    <row r="33" spans="2:13" ht="15">
      <c r="B33" s="33" t="s">
        <v>91</v>
      </c>
      <c r="C33" s="33" t="s">
        <v>75</v>
      </c>
      <c r="D33" s="34" t="s">
        <v>92</v>
      </c>
      <c r="E33" s="4" t="e">
        <f>'October''20'!#REF!+'Nov''20'!#REF!+'Dec''20'!#REF!</f>
        <v>#REF!</v>
      </c>
      <c r="F33" s="38" t="e">
        <f>'October''20'!#REF!+'Nov''20'!#REF!+'Dec''20'!#REF!</f>
        <v>#REF!</v>
      </c>
      <c r="G33" s="38">
        <v>0</v>
      </c>
      <c r="H33" s="38" t="e">
        <f t="shared" si="0"/>
        <v>#REF!</v>
      </c>
      <c r="I33" s="5" t="e">
        <f>'October''20'!#REF!+'Nov''20'!#REF!+'Dec''20'!#REF!</f>
        <v>#REF!</v>
      </c>
      <c r="J33" s="41" t="e">
        <f t="shared" si="1"/>
        <v>#REF!</v>
      </c>
      <c r="K33" s="42" t="e">
        <f t="shared" si="2"/>
        <v>#REF!</v>
      </c>
      <c r="L33" s="43">
        <f t="shared" si="3"/>
        <v>0</v>
      </c>
      <c r="M33" s="44" t="e">
        <f t="shared" si="4"/>
        <v>#REF!</v>
      </c>
    </row>
    <row r="34" spans="2:13" ht="15">
      <c r="B34" s="33" t="s">
        <v>157</v>
      </c>
      <c r="C34" s="33" t="s">
        <v>137</v>
      </c>
      <c r="D34" s="34" t="s">
        <v>156</v>
      </c>
      <c r="E34" s="4">
        <f>'October''20'!AW4+'Nov''20'!AW4+'Dec''20'!AW4</f>
        <v>815240</v>
      </c>
      <c r="F34" s="38">
        <f>'October''20'!AZ4+'Nov''20'!AZ4+'Dec''20'!AZ4</f>
        <v>1589294.35</v>
      </c>
      <c r="G34" s="38">
        <v>156823.2081555</v>
      </c>
      <c r="H34" s="38">
        <f t="shared" ref="H34:H65" si="5">F34+G34</f>
        <v>1746117.5581555001</v>
      </c>
      <c r="I34" s="5">
        <f>'October''20'!AV4+'Nov''20'!AV4+'Dec''20'!AV4</f>
        <v>34917039</v>
      </c>
      <c r="J34" s="41">
        <f t="shared" ref="J34:J65" si="6">I34/3</f>
        <v>11639013</v>
      </c>
      <c r="K34" s="42">
        <f t="shared" ref="K34:K65" si="7">H34-E34</f>
        <v>930877.5581555001</v>
      </c>
      <c r="L34" s="43">
        <f t="shared" ref="L34:L65" si="8">IFERROR((K34/I34),0)</f>
        <v>2.6659693513974656E-2</v>
      </c>
      <c r="M34" s="44">
        <f t="shared" ref="M34:M65" si="9">E34/H34</f>
        <v>0.46688723573753732</v>
      </c>
    </row>
    <row r="35" spans="2:13" ht="15">
      <c r="B35" s="33" t="s">
        <v>153</v>
      </c>
      <c r="C35" s="33" t="s">
        <v>137</v>
      </c>
      <c r="D35" s="34" t="s">
        <v>152</v>
      </c>
      <c r="E35" s="4">
        <f>'October''20'!AW7+'Nov''20'!AW7+'Dec''20'!AW7</f>
        <v>281651</v>
      </c>
      <c r="F35" s="38">
        <f>'October''20'!AZ7+'Nov''20'!AZ7+'Dec''20'!AZ7</f>
        <v>752858.54638022324</v>
      </c>
      <c r="G35" s="38">
        <v>0</v>
      </c>
      <c r="H35" s="38">
        <f t="shared" si="5"/>
        <v>752858.54638022324</v>
      </c>
      <c r="I35" s="5">
        <f>'October''20'!AV7+'Nov''20'!AV7+'Dec''20'!AV7</f>
        <v>19258281</v>
      </c>
      <c r="J35" s="41">
        <f t="shared" si="6"/>
        <v>6419427</v>
      </c>
      <c r="K35" s="42">
        <f t="shared" si="7"/>
        <v>471207.54638022324</v>
      </c>
      <c r="L35" s="43">
        <f t="shared" si="8"/>
        <v>2.4467788499930147E-2</v>
      </c>
      <c r="M35" s="44">
        <f t="shared" si="9"/>
        <v>0.37410879022917426</v>
      </c>
    </row>
    <row r="36" spans="2:13" ht="15">
      <c r="B36" s="33" t="s">
        <v>194</v>
      </c>
      <c r="C36" s="33" t="s">
        <v>176</v>
      </c>
      <c r="D36" s="34" t="s">
        <v>195</v>
      </c>
      <c r="E36" s="4" t="e">
        <f>'October''20'!#REF!+'Nov''20'!#REF!+'Dec''20'!#REF!</f>
        <v>#REF!</v>
      </c>
      <c r="F36" s="38" t="e">
        <f>'October''20'!#REF!+'Nov''20'!#REF!+'Dec''20'!#REF!</f>
        <v>#REF!</v>
      </c>
      <c r="G36" s="38">
        <v>49833.141530499997</v>
      </c>
      <c r="H36" s="38" t="e">
        <f t="shared" si="5"/>
        <v>#REF!</v>
      </c>
      <c r="I36" s="5" t="e">
        <f>'October''20'!#REF!+'Nov''20'!#REF!+'Dec''20'!#REF!</f>
        <v>#REF!</v>
      </c>
      <c r="J36" s="41" t="e">
        <f t="shared" si="6"/>
        <v>#REF!</v>
      </c>
      <c r="K36" s="42" t="e">
        <f t="shared" si="7"/>
        <v>#REF!</v>
      </c>
      <c r="L36" s="43">
        <f t="shared" si="8"/>
        <v>0</v>
      </c>
      <c r="M36" s="44" t="e">
        <f t="shared" si="9"/>
        <v>#REF!</v>
      </c>
    </row>
    <row r="37" spans="2:13" ht="15">
      <c r="B37" s="33" t="s">
        <v>105</v>
      </c>
      <c r="C37" s="33" t="s">
        <v>75</v>
      </c>
      <c r="D37" s="34" t="s">
        <v>101</v>
      </c>
      <c r="E37" s="4" t="e">
        <f>'October''20'!#REF!+'Nov''20'!#REF!+'Dec''20'!#REF!</f>
        <v>#REF!</v>
      </c>
      <c r="F37" s="38" t="e">
        <f>'October''20'!#REF!+'Nov''20'!#REF!+'Dec''20'!#REF!</f>
        <v>#REF!</v>
      </c>
      <c r="G37" s="38">
        <v>146643.49260624999</v>
      </c>
      <c r="H37" s="38" t="e">
        <f t="shared" si="5"/>
        <v>#REF!</v>
      </c>
      <c r="I37" s="5" t="e">
        <f>'October''20'!#REF!+'Nov''20'!#REF!+'Dec''20'!#REF!</f>
        <v>#REF!</v>
      </c>
      <c r="J37" s="41" t="e">
        <f t="shared" si="6"/>
        <v>#REF!</v>
      </c>
      <c r="K37" s="42" t="e">
        <f t="shared" si="7"/>
        <v>#REF!</v>
      </c>
      <c r="L37" s="43">
        <f t="shared" si="8"/>
        <v>0</v>
      </c>
      <c r="M37" s="44" t="e">
        <f t="shared" si="9"/>
        <v>#REF!</v>
      </c>
    </row>
    <row r="38" spans="2:13" ht="15">
      <c r="B38" s="33" t="s">
        <v>139</v>
      </c>
      <c r="C38" s="33" t="s">
        <v>137</v>
      </c>
      <c r="D38" s="34" t="s">
        <v>136</v>
      </c>
      <c r="E38" s="4">
        <f>'October''20'!AW18+'Nov''20'!AW18+'Dec''20'!AW18</f>
        <v>257597</v>
      </c>
      <c r="F38" s="38">
        <f>'October''20'!AZ18+'Nov''20'!AZ18+'Dec''20'!AZ18</f>
        <v>456536.72588250018</v>
      </c>
      <c r="G38" s="38">
        <v>64526.732206500004</v>
      </c>
      <c r="H38" s="38">
        <f t="shared" si="5"/>
        <v>521063.4580890002</v>
      </c>
      <c r="I38" s="5">
        <f>'October''20'!AV18+'Nov''20'!AV18+'Dec''20'!AV18</f>
        <v>9121002</v>
      </c>
      <c r="J38" s="41">
        <f t="shared" si="6"/>
        <v>3040334</v>
      </c>
      <c r="K38" s="42">
        <f t="shared" si="7"/>
        <v>263466.4580890002</v>
      </c>
      <c r="L38" s="43">
        <f t="shared" si="8"/>
        <v>2.8885692393116478E-2</v>
      </c>
      <c r="M38" s="44">
        <f t="shared" si="9"/>
        <v>0.49436780875929542</v>
      </c>
    </row>
    <row r="39" spans="2:13" ht="15">
      <c r="B39" s="33" t="s">
        <v>167</v>
      </c>
      <c r="C39" s="33" t="s">
        <v>160</v>
      </c>
      <c r="D39" s="34" t="s">
        <v>160</v>
      </c>
      <c r="E39" s="4" t="e">
        <f>'October''20'!#REF!+'Nov''20'!#REF!+'Dec''20'!#REF!</f>
        <v>#REF!</v>
      </c>
      <c r="F39" s="38" t="e">
        <f>'October''20'!#REF!+'Nov''20'!#REF!+'Dec''20'!#REF!</f>
        <v>#REF!</v>
      </c>
      <c r="G39" s="38">
        <v>0</v>
      </c>
      <c r="H39" s="38" t="e">
        <f t="shared" si="5"/>
        <v>#REF!</v>
      </c>
      <c r="I39" s="5" t="e">
        <f>'October''20'!#REF!+'Nov''20'!#REF!+'Dec''20'!#REF!</f>
        <v>#REF!</v>
      </c>
      <c r="J39" s="41" t="e">
        <f t="shared" si="6"/>
        <v>#REF!</v>
      </c>
      <c r="K39" s="42" t="e">
        <f t="shared" si="7"/>
        <v>#REF!</v>
      </c>
      <c r="L39" s="43">
        <f t="shared" si="8"/>
        <v>0</v>
      </c>
      <c r="M39" s="44" t="e">
        <f t="shared" si="9"/>
        <v>#REF!</v>
      </c>
    </row>
    <row r="40" spans="2:13" ht="15">
      <c r="B40" s="4" t="s">
        <v>48</v>
      </c>
      <c r="C40" s="5" t="s">
        <v>43</v>
      </c>
      <c r="D40" s="5" t="s">
        <v>44</v>
      </c>
      <c r="E40" s="4" t="e">
        <f>'October''20'!#REF!+'Nov''20'!#REF!+'Dec''20'!#REF!</f>
        <v>#REF!</v>
      </c>
      <c r="F40" s="38" t="e">
        <f>'October''20'!#REF!+'Nov''20'!#REF!+'Dec''20'!#REF!</f>
        <v>#REF!</v>
      </c>
      <c r="G40" s="38">
        <v>0</v>
      </c>
      <c r="H40" s="38" t="e">
        <f t="shared" si="5"/>
        <v>#REF!</v>
      </c>
      <c r="I40" s="5" t="e">
        <f>'October''20'!#REF!+'Nov''20'!#REF!+'Dec''20'!#REF!</f>
        <v>#REF!</v>
      </c>
      <c r="J40" s="41" t="e">
        <f t="shared" si="6"/>
        <v>#REF!</v>
      </c>
      <c r="K40" s="42" t="e">
        <f t="shared" si="7"/>
        <v>#REF!</v>
      </c>
      <c r="L40" s="43">
        <f t="shared" si="8"/>
        <v>0</v>
      </c>
      <c r="M40" s="44" t="e">
        <f t="shared" si="9"/>
        <v>#REF!</v>
      </c>
    </row>
    <row r="41" spans="2:13" ht="15">
      <c r="B41" s="33" t="s">
        <v>100</v>
      </c>
      <c r="C41" s="33" t="s">
        <v>75</v>
      </c>
      <c r="D41" s="34" t="s">
        <v>101</v>
      </c>
      <c r="E41" s="4" t="e">
        <f>'October''20'!#REF!+'Nov''20'!#REF!+'Dec''20'!#REF!</f>
        <v>#REF!</v>
      </c>
      <c r="F41" s="38" t="e">
        <f>'October''20'!#REF!+'Nov''20'!#REF!+'Dec''20'!#REF!</f>
        <v>#REF!</v>
      </c>
      <c r="G41" s="38">
        <v>0</v>
      </c>
      <c r="H41" s="38" t="e">
        <f t="shared" si="5"/>
        <v>#REF!</v>
      </c>
      <c r="I41" s="5" t="e">
        <f>'October''20'!#REF!+'Nov''20'!#REF!+'Dec''20'!#REF!</f>
        <v>#REF!</v>
      </c>
      <c r="J41" s="41" t="e">
        <f t="shared" si="6"/>
        <v>#REF!</v>
      </c>
      <c r="K41" s="42" t="e">
        <f t="shared" si="7"/>
        <v>#REF!</v>
      </c>
      <c r="L41" s="43">
        <f t="shared" si="8"/>
        <v>0</v>
      </c>
      <c r="M41" s="44" t="e">
        <f t="shared" si="9"/>
        <v>#REF!</v>
      </c>
    </row>
    <row r="42" spans="2:13" ht="15">
      <c r="B42" s="33" t="s">
        <v>102</v>
      </c>
      <c r="C42" s="33" t="s">
        <v>75</v>
      </c>
      <c r="D42" s="34" t="s">
        <v>99</v>
      </c>
      <c r="E42" s="4" t="e">
        <f>'October''20'!#REF!+'Nov''20'!#REF!+'Dec''20'!#REF!</f>
        <v>#REF!</v>
      </c>
      <c r="F42" s="38" t="e">
        <f>'October''20'!#REF!+'Nov''20'!#REF!+'Dec''20'!#REF!</f>
        <v>#REF!</v>
      </c>
      <c r="G42" s="38">
        <v>83311.285212500006</v>
      </c>
      <c r="H42" s="38" t="e">
        <f t="shared" si="5"/>
        <v>#REF!</v>
      </c>
      <c r="I42" s="5" t="e">
        <f>'October''20'!#REF!+'Nov''20'!#REF!+'Dec''20'!#REF!</f>
        <v>#REF!</v>
      </c>
      <c r="J42" s="41" t="e">
        <f t="shared" si="6"/>
        <v>#REF!</v>
      </c>
      <c r="K42" s="42" t="e">
        <f t="shared" si="7"/>
        <v>#REF!</v>
      </c>
      <c r="L42" s="43">
        <f t="shared" si="8"/>
        <v>0</v>
      </c>
      <c r="M42" s="44" t="e">
        <f t="shared" si="9"/>
        <v>#REF!</v>
      </c>
    </row>
    <row r="43" spans="2:13" ht="15">
      <c r="B43" s="33" t="s">
        <v>93</v>
      </c>
      <c r="C43" s="33" t="s">
        <v>75</v>
      </c>
      <c r="D43" s="34" t="s">
        <v>92</v>
      </c>
      <c r="E43" s="4" t="e">
        <f>'October''20'!#REF!+'Nov''20'!#REF!+'Dec''20'!#REF!</f>
        <v>#REF!</v>
      </c>
      <c r="F43" s="38" t="e">
        <f>'October''20'!#REF!+'Nov''20'!#REF!+'Dec''20'!#REF!</f>
        <v>#REF!</v>
      </c>
      <c r="G43" s="38">
        <v>112397.50539375002</v>
      </c>
      <c r="H43" s="38" t="e">
        <f t="shared" si="5"/>
        <v>#REF!</v>
      </c>
      <c r="I43" s="5" t="e">
        <f>'October''20'!#REF!+'Nov''20'!#REF!+'Dec''20'!#REF!</f>
        <v>#REF!</v>
      </c>
      <c r="J43" s="41" t="e">
        <f t="shared" si="6"/>
        <v>#REF!</v>
      </c>
      <c r="K43" s="42" t="e">
        <f t="shared" si="7"/>
        <v>#REF!</v>
      </c>
      <c r="L43" s="43">
        <f t="shared" si="8"/>
        <v>0</v>
      </c>
      <c r="M43" s="44" t="e">
        <f t="shared" si="9"/>
        <v>#REF!</v>
      </c>
    </row>
    <row r="44" spans="2:13" ht="15">
      <c r="B44" s="33" t="s">
        <v>196</v>
      </c>
      <c r="C44" s="33" t="s">
        <v>176</v>
      </c>
      <c r="D44" s="34" t="s">
        <v>195</v>
      </c>
      <c r="E44" s="4" t="e">
        <f>'October''20'!#REF!+'Nov''20'!#REF!+'Dec''20'!#REF!</f>
        <v>#REF!</v>
      </c>
      <c r="F44" s="38" t="e">
        <f>'October''20'!#REF!+'Nov''20'!#REF!+'Dec''20'!#REF!</f>
        <v>#REF!</v>
      </c>
      <c r="G44" s="38">
        <v>77300.474422750005</v>
      </c>
      <c r="H44" s="38" t="e">
        <f t="shared" si="5"/>
        <v>#REF!</v>
      </c>
      <c r="I44" s="5" t="e">
        <f>'October''20'!#REF!+'Nov''20'!#REF!+'Dec''20'!#REF!</f>
        <v>#REF!</v>
      </c>
      <c r="J44" s="41" t="e">
        <f t="shared" si="6"/>
        <v>#REF!</v>
      </c>
      <c r="K44" s="42" t="e">
        <f t="shared" si="7"/>
        <v>#REF!</v>
      </c>
      <c r="L44" s="43">
        <f t="shared" si="8"/>
        <v>0</v>
      </c>
      <c r="M44" s="44" t="e">
        <f t="shared" si="9"/>
        <v>#REF!</v>
      </c>
    </row>
    <row r="45" spans="2:13" ht="15">
      <c r="B45" s="39" t="s">
        <v>175</v>
      </c>
      <c r="C45" s="39" t="s">
        <v>176</v>
      </c>
      <c r="D45" s="74" t="s">
        <v>176</v>
      </c>
      <c r="E45" s="39" t="e">
        <f>'October''20'!#REF!+'Nov''20'!#REF!+'Dec''20'!#REF!</f>
        <v>#REF!</v>
      </c>
      <c r="F45" s="40" t="e">
        <f>'October''20'!#REF!+'Nov''20'!#REF!+'Dec''20'!#REF!</f>
        <v>#REF!</v>
      </c>
      <c r="G45" s="38">
        <v>135198.12164500001</v>
      </c>
      <c r="H45" s="38" t="e">
        <f t="shared" si="5"/>
        <v>#REF!</v>
      </c>
      <c r="I45" s="5" t="e">
        <f>'October''20'!#REF!+'Nov''20'!#REF!+'Dec''20'!#REF!</f>
        <v>#REF!</v>
      </c>
      <c r="J45" s="41" t="e">
        <f t="shared" si="6"/>
        <v>#REF!</v>
      </c>
      <c r="K45" s="42" t="e">
        <f t="shared" si="7"/>
        <v>#REF!</v>
      </c>
      <c r="L45" s="43">
        <f t="shared" si="8"/>
        <v>0</v>
      </c>
      <c r="M45" s="44" t="e">
        <f t="shared" si="9"/>
        <v>#REF!</v>
      </c>
    </row>
    <row r="46" spans="2:13" ht="15">
      <c r="B46" s="33" t="s">
        <v>146</v>
      </c>
      <c r="C46" s="33" t="s">
        <v>137</v>
      </c>
      <c r="D46" s="34" t="s">
        <v>144</v>
      </c>
      <c r="E46" s="4">
        <f>'October''20'!AW12+'Nov''20'!AW12+'Dec''20'!AW12</f>
        <v>296612.24</v>
      </c>
      <c r="F46" s="38">
        <f>'October''20'!AZ12+'Nov''20'!AZ12+'Dec''20'!AZ12</f>
        <v>538886.495</v>
      </c>
      <c r="G46" s="38">
        <v>82181.760107499998</v>
      </c>
      <c r="H46" s="38">
        <f t="shared" si="5"/>
        <v>621068.25510750001</v>
      </c>
      <c r="I46" s="5">
        <f>'October''20'!AV12+'Nov''20'!AV12+'Dec''20'!AV12</f>
        <v>23040769.318</v>
      </c>
      <c r="J46" s="41">
        <f t="shared" si="6"/>
        <v>7680256.4393333336</v>
      </c>
      <c r="K46" s="42">
        <f t="shared" si="7"/>
        <v>324456.01510750002</v>
      </c>
      <c r="L46" s="43">
        <f t="shared" si="8"/>
        <v>1.4081822122754696E-2</v>
      </c>
      <c r="M46" s="44">
        <f t="shared" si="9"/>
        <v>0.47758396530613162</v>
      </c>
    </row>
    <row r="47" spans="2:13" ht="15">
      <c r="B47" s="33" t="s">
        <v>201</v>
      </c>
      <c r="C47" s="33" t="s">
        <v>176</v>
      </c>
      <c r="D47" s="34" t="s">
        <v>200</v>
      </c>
      <c r="E47" s="4" t="e">
        <f>'October''20'!#REF!+'Nov''20'!#REF!+'Dec''20'!#REF!</f>
        <v>#REF!</v>
      </c>
      <c r="F47" s="38" t="e">
        <f>'October''20'!#REF!+'Nov''20'!#REF!+'Dec''20'!#REF!</f>
        <v>#REF!</v>
      </c>
      <c r="G47" s="38">
        <v>62424.91710225003</v>
      </c>
      <c r="H47" s="38" t="e">
        <f t="shared" si="5"/>
        <v>#REF!</v>
      </c>
      <c r="I47" s="5" t="e">
        <f>'October''20'!#REF!+'Nov''20'!#REF!+'Dec''20'!#REF!</f>
        <v>#REF!</v>
      </c>
      <c r="J47" s="41" t="e">
        <f t="shared" si="6"/>
        <v>#REF!</v>
      </c>
      <c r="K47" s="42" t="e">
        <f t="shared" si="7"/>
        <v>#REF!</v>
      </c>
      <c r="L47" s="43">
        <f t="shared" si="8"/>
        <v>0</v>
      </c>
      <c r="M47" s="44" t="e">
        <f t="shared" si="9"/>
        <v>#REF!</v>
      </c>
    </row>
    <row r="48" spans="2:13" ht="15">
      <c r="B48" s="33" t="s">
        <v>81</v>
      </c>
      <c r="C48" s="33" t="s">
        <v>75</v>
      </c>
      <c r="D48" s="34" t="s">
        <v>82</v>
      </c>
      <c r="E48" s="4" t="e">
        <f>'October''20'!#REF!+'Nov''20'!#REF!+'Dec''20'!#REF!</f>
        <v>#REF!</v>
      </c>
      <c r="F48" s="38" t="e">
        <f>'October''20'!#REF!+'Nov''20'!#REF!+'Dec''20'!#REF!</f>
        <v>#REF!</v>
      </c>
      <c r="G48" s="38">
        <v>40871.815421000007</v>
      </c>
      <c r="H48" s="38" t="e">
        <f t="shared" si="5"/>
        <v>#REF!</v>
      </c>
      <c r="I48" s="5" t="e">
        <f>'October''20'!#REF!+'Nov''20'!#REF!+'Dec''20'!#REF!</f>
        <v>#REF!</v>
      </c>
      <c r="J48" s="41" t="e">
        <f t="shared" si="6"/>
        <v>#REF!</v>
      </c>
      <c r="K48" s="42" t="e">
        <f t="shared" si="7"/>
        <v>#REF!</v>
      </c>
      <c r="L48" s="43">
        <f t="shared" si="8"/>
        <v>0</v>
      </c>
      <c r="M48" s="44" t="e">
        <f t="shared" si="9"/>
        <v>#REF!</v>
      </c>
    </row>
    <row r="49" spans="2:13" ht="15">
      <c r="B49" s="33" t="s">
        <v>159</v>
      </c>
      <c r="C49" s="33" t="s">
        <v>160</v>
      </c>
      <c r="D49" s="34" t="s">
        <v>161</v>
      </c>
      <c r="E49" s="4" t="e">
        <f>'October''20'!#REF!+'Nov''20'!#REF!+'Dec''20'!#REF!</f>
        <v>#REF!</v>
      </c>
      <c r="F49" s="38" t="e">
        <f>'October''20'!#REF!+'Nov''20'!#REF!+'Dec''20'!#REF!</f>
        <v>#REF!</v>
      </c>
      <c r="G49" s="38">
        <v>146534.90147600003</v>
      </c>
      <c r="H49" s="38" t="e">
        <f t="shared" si="5"/>
        <v>#REF!</v>
      </c>
      <c r="I49" s="5" t="e">
        <f>'October''20'!#REF!+'Nov''20'!#REF!+'Dec''20'!#REF!</f>
        <v>#REF!</v>
      </c>
      <c r="J49" s="41" t="e">
        <f t="shared" si="6"/>
        <v>#REF!</v>
      </c>
      <c r="K49" s="42" t="e">
        <f t="shared" si="7"/>
        <v>#REF!</v>
      </c>
      <c r="L49" s="43">
        <f t="shared" si="8"/>
        <v>0</v>
      </c>
      <c r="M49" s="44" t="e">
        <f t="shared" si="9"/>
        <v>#REF!</v>
      </c>
    </row>
    <row r="50" spans="2:13" ht="15">
      <c r="B50" s="33" t="s">
        <v>119</v>
      </c>
      <c r="C50" s="33" t="s">
        <v>107</v>
      </c>
      <c r="D50" s="34" t="s">
        <v>115</v>
      </c>
      <c r="E50" s="4" t="e">
        <f>'October''20'!#REF!+'Nov''20'!#REF!+'Dec''20'!#REF!</f>
        <v>#REF!</v>
      </c>
      <c r="F50" s="38" t="e">
        <f>'October''20'!#REF!+'Nov''20'!#REF!+'Dec''20'!#REF!</f>
        <v>#REF!</v>
      </c>
      <c r="G50" s="38">
        <v>0</v>
      </c>
      <c r="H50" s="38" t="e">
        <f t="shared" si="5"/>
        <v>#REF!</v>
      </c>
      <c r="I50" s="5" t="e">
        <f>'October''20'!#REF!+'Nov''20'!#REF!+'Dec''20'!#REF!</f>
        <v>#REF!</v>
      </c>
      <c r="J50" s="41" t="e">
        <f t="shared" si="6"/>
        <v>#REF!</v>
      </c>
      <c r="K50" s="42" t="e">
        <f t="shared" si="7"/>
        <v>#REF!</v>
      </c>
      <c r="L50" s="43">
        <f t="shared" si="8"/>
        <v>0</v>
      </c>
      <c r="M50" s="44" t="e">
        <f t="shared" si="9"/>
        <v>#REF!</v>
      </c>
    </row>
    <row r="51" spans="2:13" ht="15">
      <c r="B51" s="33" t="s">
        <v>158</v>
      </c>
      <c r="C51" s="33" t="s">
        <v>137</v>
      </c>
      <c r="D51" s="34" t="s">
        <v>156</v>
      </c>
      <c r="E51" s="4">
        <f>'October''20'!AW3+'Nov''20'!AW3+'Dec''20'!AW3</f>
        <v>140660</v>
      </c>
      <c r="F51" s="38">
        <f>'October''20'!AZ3+'Nov''20'!AZ3+'Dec''20'!AZ3</f>
        <v>360682.32500000007</v>
      </c>
      <c r="G51" s="38">
        <v>0</v>
      </c>
      <c r="H51" s="38">
        <f t="shared" si="5"/>
        <v>360682.32500000007</v>
      </c>
      <c r="I51" s="5">
        <f>'October''20'!AV3+'Nov''20'!AV3+'Dec''20'!AV3</f>
        <v>14340389</v>
      </c>
      <c r="J51" s="41">
        <f t="shared" si="6"/>
        <v>4780129.666666667</v>
      </c>
      <c r="K51" s="42">
        <f t="shared" si="7"/>
        <v>220022.32500000007</v>
      </c>
      <c r="L51" s="43">
        <f t="shared" si="8"/>
        <v>1.5342842164183974E-2</v>
      </c>
      <c r="M51" s="44">
        <f t="shared" si="9"/>
        <v>0.38998306889587664</v>
      </c>
    </row>
    <row r="52" spans="2:13" ht="15">
      <c r="B52" s="4" t="s">
        <v>49</v>
      </c>
      <c r="C52" s="5" t="s">
        <v>43</v>
      </c>
      <c r="D52" s="5" t="s">
        <v>50</v>
      </c>
      <c r="E52" s="4" t="e">
        <f>'October''20'!#REF!+'Nov''20'!#REF!+'Dec''20'!#REF!</f>
        <v>#REF!</v>
      </c>
      <c r="F52" s="38" t="e">
        <f>'October''20'!#REF!+'Nov''20'!#REF!+'Dec''20'!#REF!</f>
        <v>#REF!</v>
      </c>
      <c r="G52" s="38">
        <v>0</v>
      </c>
      <c r="H52" s="38" t="e">
        <f t="shared" si="5"/>
        <v>#REF!</v>
      </c>
      <c r="I52" s="5" t="e">
        <f>'October''20'!#REF!+'Nov''20'!#REF!+'Dec''20'!#REF!</f>
        <v>#REF!</v>
      </c>
      <c r="J52" s="41" t="e">
        <f t="shared" si="6"/>
        <v>#REF!</v>
      </c>
      <c r="K52" s="42" t="e">
        <f t="shared" si="7"/>
        <v>#REF!</v>
      </c>
      <c r="L52" s="43">
        <f t="shared" si="8"/>
        <v>0</v>
      </c>
      <c r="M52" s="44" t="e">
        <f t="shared" si="9"/>
        <v>#REF!</v>
      </c>
    </row>
    <row r="53" spans="2:13" ht="15">
      <c r="B53" s="4" t="s">
        <v>51</v>
      </c>
      <c r="C53" s="5" t="s">
        <v>43</v>
      </c>
      <c r="D53" s="5" t="s">
        <v>52</v>
      </c>
      <c r="E53" s="4" t="e">
        <f>'October''20'!#REF!+'Nov''20'!#REF!+'Dec''20'!#REF!</f>
        <v>#REF!</v>
      </c>
      <c r="F53" s="38" t="e">
        <f>'October''20'!#REF!+'Nov''20'!#REF!+'Dec''20'!#REF!</f>
        <v>#REF!</v>
      </c>
      <c r="G53" s="38">
        <v>0</v>
      </c>
      <c r="H53" s="38" t="e">
        <f t="shared" si="5"/>
        <v>#REF!</v>
      </c>
      <c r="I53" s="5" t="e">
        <f>'October''20'!#REF!+'Nov''20'!#REF!+'Dec''20'!#REF!</f>
        <v>#REF!</v>
      </c>
      <c r="J53" s="41" t="e">
        <f t="shared" si="6"/>
        <v>#REF!</v>
      </c>
      <c r="K53" s="42" t="e">
        <f t="shared" si="7"/>
        <v>#REF!</v>
      </c>
      <c r="L53" s="43">
        <f t="shared" si="8"/>
        <v>0</v>
      </c>
      <c r="M53" s="44" t="e">
        <f t="shared" si="9"/>
        <v>#REF!</v>
      </c>
    </row>
    <row r="54" spans="2:13" ht="15">
      <c r="B54" s="33" t="s">
        <v>199</v>
      </c>
      <c r="C54" s="33" t="s">
        <v>176</v>
      </c>
      <c r="D54" s="34" t="s">
        <v>200</v>
      </c>
      <c r="E54" s="4" t="e">
        <f>'October''20'!#REF!+'Nov''20'!#REF!+'Dec''20'!#REF!</f>
        <v>#REF!</v>
      </c>
      <c r="F54" s="38" t="e">
        <f>'October''20'!#REF!+'Nov''20'!#REF!+'Dec''20'!#REF!</f>
        <v>#REF!</v>
      </c>
      <c r="G54" s="38">
        <v>91115.157710999978</v>
      </c>
      <c r="H54" s="38" t="e">
        <f t="shared" si="5"/>
        <v>#REF!</v>
      </c>
      <c r="I54" s="5" t="e">
        <f>'October''20'!#REF!+'Nov''20'!#REF!+'Dec''20'!#REF!</f>
        <v>#REF!</v>
      </c>
      <c r="J54" s="41" t="e">
        <f t="shared" si="6"/>
        <v>#REF!</v>
      </c>
      <c r="K54" s="42" t="e">
        <f t="shared" si="7"/>
        <v>#REF!</v>
      </c>
      <c r="L54" s="43">
        <f t="shared" si="8"/>
        <v>0</v>
      </c>
      <c r="M54" s="44" t="e">
        <f t="shared" si="9"/>
        <v>#REF!</v>
      </c>
    </row>
    <row r="55" spans="2:13" ht="15">
      <c r="B55" s="4" t="s">
        <v>47</v>
      </c>
      <c r="C55" s="5" t="s">
        <v>43</v>
      </c>
      <c r="D55" s="5" t="s">
        <v>46</v>
      </c>
      <c r="E55" s="4" t="e">
        <f>'October''20'!#REF!+'Nov''20'!#REF!+'Dec''20'!#REF!</f>
        <v>#REF!</v>
      </c>
      <c r="F55" s="38" t="e">
        <f>'October''20'!#REF!+'Nov''20'!#REF!+'Dec''20'!#REF!</f>
        <v>#REF!</v>
      </c>
      <c r="G55" s="38">
        <v>357220.53997074999</v>
      </c>
      <c r="H55" s="38" t="e">
        <f t="shared" si="5"/>
        <v>#REF!</v>
      </c>
      <c r="I55" s="5" t="e">
        <f>'October''20'!#REF!+'Nov''20'!#REF!+'Dec''20'!#REF!</f>
        <v>#REF!</v>
      </c>
      <c r="J55" s="41" t="e">
        <f t="shared" si="6"/>
        <v>#REF!</v>
      </c>
      <c r="K55" s="42" t="e">
        <f t="shared" si="7"/>
        <v>#REF!</v>
      </c>
      <c r="L55" s="43">
        <f t="shared" si="8"/>
        <v>0</v>
      </c>
      <c r="M55" s="44" t="e">
        <f t="shared" si="9"/>
        <v>#REF!</v>
      </c>
    </row>
    <row r="56" spans="2:13" ht="15">
      <c r="B56" s="33" t="s">
        <v>188</v>
      </c>
      <c r="C56" s="33" t="s">
        <v>176</v>
      </c>
      <c r="D56" s="34" t="s">
        <v>186</v>
      </c>
      <c r="E56" s="4" t="e">
        <f>'October''20'!#REF!+'Nov''20'!#REF!+'Dec''20'!#REF!</f>
        <v>#REF!</v>
      </c>
      <c r="F56" s="38" t="e">
        <f>'October''20'!#REF!+'Nov''20'!#REF!+'Dec''20'!#REF!</f>
        <v>#REF!</v>
      </c>
      <c r="G56" s="38">
        <v>72661.855374749997</v>
      </c>
      <c r="H56" s="38" t="e">
        <f t="shared" si="5"/>
        <v>#REF!</v>
      </c>
      <c r="I56" s="5" t="e">
        <f>'October''20'!#REF!+'Nov''20'!#REF!+'Dec''20'!#REF!</f>
        <v>#REF!</v>
      </c>
      <c r="J56" s="41" t="e">
        <f t="shared" si="6"/>
        <v>#REF!</v>
      </c>
      <c r="K56" s="42" t="e">
        <f t="shared" si="7"/>
        <v>#REF!</v>
      </c>
      <c r="L56" s="43">
        <f t="shared" si="8"/>
        <v>0</v>
      </c>
      <c r="M56" s="44" t="e">
        <f t="shared" si="9"/>
        <v>#REF!</v>
      </c>
    </row>
    <row r="57" spans="2:13" ht="15">
      <c r="B57" s="33" t="s">
        <v>140</v>
      </c>
      <c r="C57" s="33" t="s">
        <v>137</v>
      </c>
      <c r="D57" s="34" t="s">
        <v>136</v>
      </c>
      <c r="E57" s="4">
        <f>'October''20'!AW17+'Nov''20'!AW17+'Dec''20'!AW17</f>
        <v>264485.33</v>
      </c>
      <c r="F57" s="38">
        <f>'October''20'!AZ17+'Nov''20'!AZ17+'Dec''20'!AZ17</f>
        <v>523454.04050250031</v>
      </c>
      <c r="G57" s="38">
        <v>76569.297081500001</v>
      </c>
      <c r="H57" s="38">
        <f t="shared" si="5"/>
        <v>600023.33758400031</v>
      </c>
      <c r="I57" s="5">
        <f>'October''20'!AV17+'Nov''20'!AV17+'Dec''20'!AV17</f>
        <v>14182532</v>
      </c>
      <c r="J57" s="41">
        <f t="shared" si="6"/>
        <v>4727510.666666667</v>
      </c>
      <c r="K57" s="42">
        <f t="shared" si="7"/>
        <v>335538.0075840003</v>
      </c>
      <c r="L57" s="43">
        <f t="shared" si="8"/>
        <v>2.3658540490795316E-2</v>
      </c>
      <c r="M57" s="44">
        <f t="shared" si="9"/>
        <v>0.44079173830963431</v>
      </c>
    </row>
    <row r="58" spans="2:13" ht="15">
      <c r="B58" s="33" t="s">
        <v>61</v>
      </c>
      <c r="C58" s="34" t="s">
        <v>43</v>
      </c>
      <c r="D58" s="34" t="s">
        <v>60</v>
      </c>
      <c r="E58" s="4" t="e">
        <f>'October''20'!#REF!+'Nov''20'!#REF!+'Dec''20'!#REF!</f>
        <v>#REF!</v>
      </c>
      <c r="F58" s="38" t="e">
        <f>'October''20'!#REF!+'Nov''20'!#REF!+'Dec''20'!#REF!</f>
        <v>#REF!</v>
      </c>
      <c r="G58" s="38">
        <v>55050.83573875</v>
      </c>
      <c r="H58" s="38" t="e">
        <f t="shared" si="5"/>
        <v>#REF!</v>
      </c>
      <c r="I58" s="5" t="e">
        <f>'October''20'!#REF!+'Nov''20'!#REF!+'Dec''20'!#REF!</f>
        <v>#REF!</v>
      </c>
      <c r="J58" s="41" t="e">
        <f t="shared" si="6"/>
        <v>#REF!</v>
      </c>
      <c r="K58" s="42" t="e">
        <f t="shared" si="7"/>
        <v>#REF!</v>
      </c>
      <c r="L58" s="43">
        <f t="shared" si="8"/>
        <v>0</v>
      </c>
      <c r="M58" s="44" t="e">
        <f t="shared" si="9"/>
        <v>#REF!</v>
      </c>
    </row>
    <row r="59" spans="2:13" ht="15">
      <c r="B59" s="33" t="s">
        <v>193</v>
      </c>
      <c r="C59" s="33" t="s">
        <v>176</v>
      </c>
      <c r="D59" s="34" t="s">
        <v>191</v>
      </c>
      <c r="E59" s="4" t="e">
        <f>'October''20'!#REF!+'Nov''20'!#REF!+'Dec''20'!#REF!</f>
        <v>#REF!</v>
      </c>
      <c r="F59" s="38" t="e">
        <f>'October''20'!#REF!+'Nov''20'!#REF!+'Dec''20'!#REF!</f>
        <v>#REF!</v>
      </c>
      <c r="G59" s="38">
        <v>117639.53026125001</v>
      </c>
      <c r="H59" s="38" t="e">
        <f t="shared" si="5"/>
        <v>#REF!</v>
      </c>
      <c r="I59" s="5" t="e">
        <f>'October''20'!#REF!+'Nov''20'!#REF!+'Dec''20'!#REF!</f>
        <v>#REF!</v>
      </c>
      <c r="J59" s="41" t="e">
        <f t="shared" si="6"/>
        <v>#REF!</v>
      </c>
      <c r="K59" s="42" t="e">
        <f t="shared" si="7"/>
        <v>#REF!</v>
      </c>
      <c r="L59" s="43">
        <f t="shared" si="8"/>
        <v>0</v>
      </c>
      <c r="M59" s="44" t="e">
        <f t="shared" si="9"/>
        <v>#REF!</v>
      </c>
    </row>
    <row r="60" spans="2:13" ht="15">
      <c r="B60" s="33" t="s">
        <v>145</v>
      </c>
      <c r="C60" s="33" t="s">
        <v>137</v>
      </c>
      <c r="D60" s="34" t="s">
        <v>144</v>
      </c>
      <c r="E60" s="4">
        <f>'October''20'!AW13+'Nov''20'!AW13+'Dec''20'!AW13</f>
        <v>273435</v>
      </c>
      <c r="F60" s="38">
        <f>'October''20'!AZ13+'Nov''20'!AZ13+'Dec''20'!AZ13</f>
        <v>584052.39</v>
      </c>
      <c r="G60" s="38">
        <v>70038.453079750005</v>
      </c>
      <c r="H60" s="38">
        <f t="shared" si="5"/>
        <v>654090.84307974996</v>
      </c>
      <c r="I60" s="5">
        <f>'October''20'!AV13+'Nov''20'!AV13+'Dec''20'!AV13</f>
        <v>17004391.214000002</v>
      </c>
      <c r="J60" s="41">
        <f t="shared" si="6"/>
        <v>5668130.4046666669</v>
      </c>
      <c r="K60" s="42">
        <f t="shared" si="7"/>
        <v>380655.84307974996</v>
      </c>
      <c r="L60" s="43">
        <f t="shared" si="8"/>
        <v>2.2385737794973194E-2</v>
      </c>
      <c r="M60" s="44">
        <f t="shared" si="9"/>
        <v>0.41803826317541259</v>
      </c>
    </row>
    <row r="61" spans="2:13" ht="15">
      <c r="B61" s="4" t="s">
        <v>45</v>
      </c>
      <c r="C61" s="5" t="s">
        <v>43</v>
      </c>
      <c r="D61" s="5" t="s">
        <v>46</v>
      </c>
      <c r="E61" s="4" t="e">
        <f>'October''20'!#REF!+'Nov''20'!#REF!+'Dec''20'!#REF!</f>
        <v>#REF!</v>
      </c>
      <c r="F61" s="38" t="e">
        <f>'October''20'!#REF!+'Nov''20'!#REF!+'Dec''20'!#REF!</f>
        <v>#REF!</v>
      </c>
      <c r="G61" s="38">
        <v>52347.926090499997</v>
      </c>
      <c r="H61" s="38" t="e">
        <f t="shared" si="5"/>
        <v>#REF!</v>
      </c>
      <c r="I61" s="5" t="e">
        <f>'October''20'!#REF!+'Nov''20'!#REF!+'Dec''20'!#REF!</f>
        <v>#REF!</v>
      </c>
      <c r="J61" s="41" t="e">
        <f t="shared" si="6"/>
        <v>#REF!</v>
      </c>
      <c r="K61" s="42" t="e">
        <f t="shared" si="7"/>
        <v>#REF!</v>
      </c>
      <c r="L61" s="43">
        <f t="shared" si="8"/>
        <v>0</v>
      </c>
      <c r="M61" s="44" t="e">
        <f t="shared" si="9"/>
        <v>#REF!</v>
      </c>
    </row>
    <row r="62" spans="2:13" ht="15">
      <c r="B62" s="33" t="s">
        <v>69</v>
      </c>
      <c r="C62" s="34" t="s">
        <v>43</v>
      </c>
      <c r="D62" s="34" t="s">
        <v>68</v>
      </c>
      <c r="E62" s="4" t="e">
        <f>'October''20'!#REF!+'Nov''20'!#REF!+'Dec''20'!#REF!</f>
        <v>#REF!</v>
      </c>
      <c r="F62" s="38" t="e">
        <f>'October''20'!#REF!+'Nov''20'!#REF!+'Dec''20'!#REF!</f>
        <v>#REF!</v>
      </c>
      <c r="G62" s="38">
        <v>165980.09455324995</v>
      </c>
      <c r="H62" s="38" t="e">
        <f t="shared" si="5"/>
        <v>#REF!</v>
      </c>
      <c r="I62" s="5" t="e">
        <f>'October''20'!#REF!+'Nov''20'!#REF!+'Dec''20'!#REF!</f>
        <v>#REF!</v>
      </c>
      <c r="J62" s="41" t="e">
        <f t="shared" si="6"/>
        <v>#REF!</v>
      </c>
      <c r="K62" s="42" t="e">
        <f t="shared" si="7"/>
        <v>#REF!</v>
      </c>
      <c r="L62" s="43">
        <f t="shared" si="8"/>
        <v>0</v>
      </c>
      <c r="M62" s="44" t="e">
        <f t="shared" si="9"/>
        <v>#REF!</v>
      </c>
    </row>
    <row r="63" spans="2:13" ht="15">
      <c r="B63" s="33" t="s">
        <v>131</v>
      </c>
      <c r="C63" s="33" t="s">
        <v>107</v>
      </c>
      <c r="D63" s="34" t="s">
        <v>128</v>
      </c>
      <c r="E63" s="4" t="e">
        <f>'October''20'!#REF!+'Nov''20'!#REF!+'Dec''20'!#REF!</f>
        <v>#REF!</v>
      </c>
      <c r="F63" s="38" t="e">
        <f>'October''20'!#REF!+'Nov''20'!#REF!+'Dec''20'!#REF!</f>
        <v>#REF!</v>
      </c>
      <c r="G63" s="38">
        <v>121077.88596700004</v>
      </c>
      <c r="H63" s="38" t="e">
        <f t="shared" si="5"/>
        <v>#REF!</v>
      </c>
      <c r="I63" s="5" t="e">
        <f>'October''20'!#REF!+'Nov''20'!#REF!+'Dec''20'!#REF!</f>
        <v>#REF!</v>
      </c>
      <c r="J63" s="41" t="e">
        <f t="shared" si="6"/>
        <v>#REF!</v>
      </c>
      <c r="K63" s="42" t="e">
        <f t="shared" si="7"/>
        <v>#REF!</v>
      </c>
      <c r="L63" s="43">
        <f t="shared" si="8"/>
        <v>0</v>
      </c>
      <c r="M63" s="44" t="e">
        <f t="shared" si="9"/>
        <v>#REF!</v>
      </c>
    </row>
    <row r="64" spans="2:13" ht="15">
      <c r="B64" s="33" t="s">
        <v>111</v>
      </c>
      <c r="C64" s="33" t="s">
        <v>107</v>
      </c>
      <c r="D64" s="34" t="s">
        <v>106</v>
      </c>
      <c r="E64" s="4" t="e">
        <f>'October''20'!#REF!+'Nov''20'!#REF!+'Dec''20'!#REF!</f>
        <v>#REF!</v>
      </c>
      <c r="F64" s="38" t="e">
        <f>'October''20'!#REF!+'Nov''20'!#REF!+'Dec''20'!#REF!</f>
        <v>#REF!</v>
      </c>
      <c r="G64" s="38">
        <v>98831.254665</v>
      </c>
      <c r="H64" s="38" t="e">
        <f t="shared" si="5"/>
        <v>#REF!</v>
      </c>
      <c r="I64" s="5" t="e">
        <f>'October''20'!#REF!+'Nov''20'!#REF!+'Dec''20'!#REF!</f>
        <v>#REF!</v>
      </c>
      <c r="J64" s="41" t="e">
        <f t="shared" si="6"/>
        <v>#REF!</v>
      </c>
      <c r="K64" s="42" t="e">
        <f t="shared" si="7"/>
        <v>#REF!</v>
      </c>
      <c r="L64" s="43">
        <f t="shared" si="8"/>
        <v>0</v>
      </c>
      <c r="M64" s="44" t="e">
        <f t="shared" si="9"/>
        <v>#REF!</v>
      </c>
    </row>
    <row r="65" spans="2:13" ht="15">
      <c r="B65" s="4" t="s">
        <v>54</v>
      </c>
      <c r="C65" s="5" t="s">
        <v>43</v>
      </c>
      <c r="D65" s="5" t="s">
        <v>52</v>
      </c>
      <c r="E65" s="4" t="e">
        <f>'October''20'!#REF!+'Nov''20'!#REF!+'Dec''20'!#REF!</f>
        <v>#REF!</v>
      </c>
      <c r="F65" s="38" t="e">
        <f>'October''20'!#REF!+'Nov''20'!#REF!+'Dec''20'!#REF!</f>
        <v>#REF!</v>
      </c>
      <c r="G65" s="38">
        <v>70534.242562750005</v>
      </c>
      <c r="H65" s="38" t="e">
        <f t="shared" si="5"/>
        <v>#REF!</v>
      </c>
      <c r="I65" s="5" t="e">
        <f>'October''20'!#REF!+'Nov''20'!#REF!+'Dec''20'!#REF!</f>
        <v>#REF!</v>
      </c>
      <c r="J65" s="41" t="e">
        <f t="shared" si="6"/>
        <v>#REF!</v>
      </c>
      <c r="K65" s="42" t="e">
        <f t="shared" si="7"/>
        <v>#REF!</v>
      </c>
      <c r="L65" s="43">
        <f t="shared" si="8"/>
        <v>0</v>
      </c>
      <c r="M65" s="44" t="e">
        <f t="shared" si="9"/>
        <v>#REF!</v>
      </c>
    </row>
    <row r="66" spans="2:13" ht="15">
      <c r="B66" s="35" t="s">
        <v>63</v>
      </c>
      <c r="C66" s="34" t="s">
        <v>43</v>
      </c>
      <c r="D66" s="34" t="s">
        <v>64</v>
      </c>
      <c r="E66" s="4" t="e">
        <f>'October''20'!#REF!+'Nov''20'!#REF!+'Dec''20'!#REF!</f>
        <v>#REF!</v>
      </c>
      <c r="F66" s="38" t="e">
        <f>'October''20'!#REF!+'Nov''20'!#REF!+'Dec''20'!#REF!</f>
        <v>#REF!</v>
      </c>
      <c r="G66" s="38">
        <v>129358.010456</v>
      </c>
      <c r="H66" s="38" t="e">
        <f t="shared" ref="H66:H97" si="10">F66+G66</f>
        <v>#REF!</v>
      </c>
      <c r="I66" s="5" t="e">
        <f>'October''20'!#REF!+'Nov''20'!#REF!+'Dec''20'!#REF!</f>
        <v>#REF!</v>
      </c>
      <c r="J66" s="41" t="e">
        <f t="shared" ref="J66:J97" si="11">I66/3</f>
        <v>#REF!</v>
      </c>
      <c r="K66" s="42" t="e">
        <f t="shared" ref="K66:K97" si="12">H66-E66</f>
        <v>#REF!</v>
      </c>
      <c r="L66" s="43">
        <f t="shared" ref="L66:L97" si="13">IFERROR((K66/I66),0)</f>
        <v>0</v>
      </c>
      <c r="M66" s="44" t="e">
        <f t="shared" ref="M66:M97" si="14">E66/H66</f>
        <v>#REF!</v>
      </c>
    </row>
    <row r="67" spans="2:13" ht="15">
      <c r="B67" s="33" t="s">
        <v>96</v>
      </c>
      <c r="C67" s="33" t="s">
        <v>75</v>
      </c>
      <c r="D67" s="34" t="s">
        <v>76</v>
      </c>
      <c r="E67" s="4" t="e">
        <f>'October''20'!#REF!+'Nov''20'!#REF!+'Dec''20'!#REF!</f>
        <v>#REF!</v>
      </c>
      <c r="F67" s="38" t="e">
        <f>'October''20'!#REF!+'Nov''20'!#REF!+'Dec''20'!#REF!</f>
        <v>#REF!</v>
      </c>
      <c r="G67" s="38">
        <v>58164.88035775</v>
      </c>
      <c r="H67" s="38" t="e">
        <f t="shared" si="10"/>
        <v>#REF!</v>
      </c>
      <c r="I67" s="5" t="e">
        <f>'October''20'!#REF!+'Nov''20'!#REF!+'Dec''20'!#REF!</f>
        <v>#REF!</v>
      </c>
      <c r="J67" s="41" t="e">
        <f t="shared" si="11"/>
        <v>#REF!</v>
      </c>
      <c r="K67" s="42" t="e">
        <f t="shared" si="12"/>
        <v>#REF!</v>
      </c>
      <c r="L67" s="43">
        <f t="shared" si="13"/>
        <v>0</v>
      </c>
      <c r="M67" s="44" t="e">
        <f t="shared" si="14"/>
        <v>#REF!</v>
      </c>
    </row>
    <row r="68" spans="2:13" ht="15">
      <c r="B68" s="33" t="s">
        <v>172</v>
      </c>
      <c r="C68" s="33" t="s">
        <v>160</v>
      </c>
      <c r="D68" s="34" t="s">
        <v>173</v>
      </c>
      <c r="E68" s="4" t="e">
        <f>'October''20'!#REF!+'Nov''20'!#REF!+'Dec''20'!#REF!</f>
        <v>#REF!</v>
      </c>
      <c r="F68" s="38" t="e">
        <f>'October''20'!#REF!+'Nov''20'!#REF!+'Dec''20'!#REF!</f>
        <v>#REF!</v>
      </c>
      <c r="G68" s="38">
        <v>0</v>
      </c>
      <c r="H68" s="38" t="e">
        <f t="shared" si="10"/>
        <v>#REF!</v>
      </c>
      <c r="I68" s="5" t="e">
        <f>'October''20'!#REF!+'Nov''20'!#REF!+'Dec''20'!#REF!</f>
        <v>#REF!</v>
      </c>
      <c r="J68" s="41" t="e">
        <f t="shared" si="11"/>
        <v>#REF!</v>
      </c>
      <c r="K68" s="42" t="e">
        <f t="shared" si="12"/>
        <v>#REF!</v>
      </c>
      <c r="L68" s="43">
        <f t="shared" si="13"/>
        <v>0</v>
      </c>
      <c r="M68" s="44" t="e">
        <f t="shared" si="14"/>
        <v>#REF!</v>
      </c>
    </row>
    <row r="69" spans="2:13" ht="15">
      <c r="B69" s="33" t="s">
        <v>138</v>
      </c>
      <c r="C69" s="33" t="s">
        <v>137</v>
      </c>
      <c r="D69" s="34" t="s">
        <v>136</v>
      </c>
      <c r="E69" s="4">
        <f>'October''20'!AW19+'Nov''20'!AW19+'Dec''20'!AW19</f>
        <v>605485.39800000004</v>
      </c>
      <c r="F69" s="38">
        <f>'October''20'!AZ19+'Nov''20'!AZ19+'Dec''20'!AZ19</f>
        <v>1604318.1991125005</v>
      </c>
      <c r="G69" s="38">
        <v>159524.27409875</v>
      </c>
      <c r="H69" s="38">
        <f t="shared" si="10"/>
        <v>1763842.4732112505</v>
      </c>
      <c r="I69" s="5">
        <f>'October''20'!AV19+'Nov''20'!AV19+'Dec''20'!AV19</f>
        <v>45920869</v>
      </c>
      <c r="J69" s="41">
        <f t="shared" si="11"/>
        <v>15306956.333333334</v>
      </c>
      <c r="K69" s="42">
        <f t="shared" si="12"/>
        <v>1158357.0752112505</v>
      </c>
      <c r="L69" s="43">
        <f t="shared" si="13"/>
        <v>2.5225068698313407E-2</v>
      </c>
      <c r="M69" s="44">
        <f t="shared" si="14"/>
        <v>0.34327634536300383</v>
      </c>
    </row>
    <row r="70" spans="2:13" ht="15">
      <c r="B70" s="36" t="s">
        <v>71</v>
      </c>
      <c r="C70" s="37" t="s">
        <v>43</v>
      </c>
      <c r="D70" s="37" t="s">
        <v>72</v>
      </c>
      <c r="E70" s="4" t="e">
        <f>'October''20'!#REF!+'Nov''20'!#REF!+'Dec''20'!#REF!</f>
        <v>#REF!</v>
      </c>
      <c r="F70" s="38" t="e">
        <f>'October''20'!#REF!+'Nov''20'!#REF!+'Dec''20'!#REF!</f>
        <v>#REF!</v>
      </c>
      <c r="G70" s="38">
        <v>110748.77222975003</v>
      </c>
      <c r="H70" s="38" t="e">
        <f t="shared" si="10"/>
        <v>#REF!</v>
      </c>
      <c r="I70" s="5" t="e">
        <f>'October''20'!#REF!+'Nov''20'!#REF!+'Dec''20'!#REF!</f>
        <v>#REF!</v>
      </c>
      <c r="J70" s="41" t="e">
        <f t="shared" si="11"/>
        <v>#REF!</v>
      </c>
      <c r="K70" s="42" t="e">
        <f t="shared" si="12"/>
        <v>#REF!</v>
      </c>
      <c r="L70" s="43">
        <f t="shared" si="13"/>
        <v>0</v>
      </c>
      <c r="M70" s="44" t="e">
        <f t="shared" si="14"/>
        <v>#REF!</v>
      </c>
    </row>
    <row r="71" spans="2:13" ht="15">
      <c r="B71" s="33" t="s">
        <v>124</v>
      </c>
      <c r="C71" s="33" t="s">
        <v>107</v>
      </c>
      <c r="D71" s="34" t="s">
        <v>123</v>
      </c>
      <c r="E71" s="4" t="e">
        <f>'October''20'!#REF!+'Nov''20'!#REF!+'Dec''20'!#REF!</f>
        <v>#REF!</v>
      </c>
      <c r="F71" s="38" t="e">
        <f>'October''20'!#REF!+'Nov''20'!#REF!+'Dec''20'!#REF!</f>
        <v>#REF!</v>
      </c>
      <c r="G71" s="38">
        <v>0</v>
      </c>
      <c r="H71" s="38" t="e">
        <f t="shared" si="10"/>
        <v>#REF!</v>
      </c>
      <c r="I71" s="5" t="e">
        <f>'October''20'!#REF!+'Nov''20'!#REF!+'Dec''20'!#REF!</f>
        <v>#REF!</v>
      </c>
      <c r="J71" s="41" t="e">
        <f t="shared" si="11"/>
        <v>#REF!</v>
      </c>
      <c r="K71" s="42" t="e">
        <f t="shared" si="12"/>
        <v>#REF!</v>
      </c>
      <c r="L71" s="43">
        <f t="shared" si="13"/>
        <v>0</v>
      </c>
      <c r="M71" s="44" t="e">
        <f t="shared" si="14"/>
        <v>#REF!</v>
      </c>
    </row>
    <row r="72" spans="2:13" ht="15">
      <c r="B72" s="33" t="s">
        <v>127</v>
      </c>
      <c r="C72" s="33" t="s">
        <v>107</v>
      </c>
      <c r="D72" s="34" t="s">
        <v>107</v>
      </c>
      <c r="E72" s="4" t="e">
        <f>'October''20'!#REF!+'Nov''20'!#REF!+'Dec''20'!#REF!</f>
        <v>#REF!</v>
      </c>
      <c r="F72" s="38" t="e">
        <f>'October''20'!#REF!+'Nov''20'!#REF!+'Dec''20'!#REF!</f>
        <v>#REF!</v>
      </c>
      <c r="G72" s="38">
        <v>89512.802185500012</v>
      </c>
      <c r="H72" s="38" t="e">
        <f t="shared" si="10"/>
        <v>#REF!</v>
      </c>
      <c r="I72" s="5" t="e">
        <f>'October''20'!#REF!+'Nov''20'!#REF!+'Dec''20'!#REF!</f>
        <v>#REF!</v>
      </c>
      <c r="J72" s="41" t="e">
        <f t="shared" si="11"/>
        <v>#REF!</v>
      </c>
      <c r="K72" s="42" t="e">
        <f t="shared" si="12"/>
        <v>#REF!</v>
      </c>
      <c r="L72" s="43">
        <f t="shared" si="13"/>
        <v>0</v>
      </c>
      <c r="M72" s="44" t="e">
        <f t="shared" si="14"/>
        <v>#REF!</v>
      </c>
    </row>
    <row r="73" spans="2:13" ht="15">
      <c r="B73" s="33" t="s">
        <v>87</v>
      </c>
      <c r="C73" s="33" t="s">
        <v>75</v>
      </c>
      <c r="D73" s="34" t="s">
        <v>88</v>
      </c>
      <c r="E73" s="4" t="e">
        <f>'October''20'!#REF!+'Nov''20'!#REF!+'Dec''20'!#REF!</f>
        <v>#REF!</v>
      </c>
      <c r="F73" s="38" t="e">
        <f>'October''20'!#REF!+'Nov''20'!#REF!+'Dec''20'!#REF!</f>
        <v>#REF!</v>
      </c>
      <c r="G73" s="38">
        <v>105673.80623875001</v>
      </c>
      <c r="H73" s="38" t="e">
        <f t="shared" si="10"/>
        <v>#REF!</v>
      </c>
      <c r="I73" s="5" t="e">
        <f>'October''20'!#REF!+'Nov''20'!#REF!+'Dec''20'!#REF!</f>
        <v>#REF!</v>
      </c>
      <c r="J73" s="41" t="e">
        <f t="shared" si="11"/>
        <v>#REF!</v>
      </c>
      <c r="K73" s="42" t="e">
        <f t="shared" si="12"/>
        <v>#REF!</v>
      </c>
      <c r="L73" s="43">
        <f t="shared" si="13"/>
        <v>0</v>
      </c>
      <c r="M73" s="44" t="e">
        <f t="shared" si="14"/>
        <v>#REF!</v>
      </c>
    </row>
    <row r="74" spans="2:13" ht="15">
      <c r="B74" s="33" t="s">
        <v>80</v>
      </c>
      <c r="C74" s="33" t="s">
        <v>75</v>
      </c>
      <c r="D74" s="34" t="s">
        <v>79</v>
      </c>
      <c r="E74" s="4" t="e">
        <f>'October''20'!#REF!+'Nov''20'!#REF!+'Dec''20'!#REF!</f>
        <v>#REF!</v>
      </c>
      <c r="F74" s="38" t="e">
        <f>'October''20'!#REF!+'Nov''20'!#REF!+'Dec''20'!#REF!</f>
        <v>#REF!</v>
      </c>
      <c r="G74" s="38">
        <v>93021.16299550001</v>
      </c>
      <c r="H74" s="38" t="e">
        <f t="shared" si="10"/>
        <v>#REF!</v>
      </c>
      <c r="I74" s="5" t="e">
        <f>'October''20'!#REF!+'Nov''20'!#REF!+'Dec''20'!#REF!</f>
        <v>#REF!</v>
      </c>
      <c r="J74" s="41" t="e">
        <f t="shared" si="11"/>
        <v>#REF!</v>
      </c>
      <c r="K74" s="42" t="e">
        <f t="shared" si="12"/>
        <v>#REF!</v>
      </c>
      <c r="L74" s="43">
        <f t="shared" si="13"/>
        <v>0</v>
      </c>
      <c r="M74" s="44" t="e">
        <f t="shared" si="14"/>
        <v>#REF!</v>
      </c>
    </row>
    <row r="75" spans="2:13" ht="15">
      <c r="B75" s="33" t="s">
        <v>113</v>
      </c>
      <c r="C75" s="33" t="s">
        <v>107</v>
      </c>
      <c r="D75" s="34" t="s">
        <v>112</v>
      </c>
      <c r="E75" s="4" t="e">
        <f>'October''20'!#REF!+'Nov''20'!#REF!+'Dec''20'!#REF!</f>
        <v>#REF!</v>
      </c>
      <c r="F75" s="38" t="e">
        <f>'October''20'!#REF!+'Nov''20'!#REF!+'Dec''20'!#REF!</f>
        <v>#REF!</v>
      </c>
      <c r="G75" s="38">
        <v>226301.98395924998</v>
      </c>
      <c r="H75" s="38" t="e">
        <f t="shared" si="10"/>
        <v>#REF!</v>
      </c>
      <c r="I75" s="5" t="e">
        <f>'October''20'!#REF!+'Nov''20'!#REF!+'Dec''20'!#REF!</f>
        <v>#REF!</v>
      </c>
      <c r="J75" s="41" t="e">
        <f t="shared" si="11"/>
        <v>#REF!</v>
      </c>
      <c r="K75" s="42" t="e">
        <f t="shared" si="12"/>
        <v>#REF!</v>
      </c>
      <c r="L75" s="43">
        <f t="shared" si="13"/>
        <v>0</v>
      </c>
      <c r="M75" s="44" t="e">
        <f t="shared" si="14"/>
        <v>#REF!</v>
      </c>
    </row>
    <row r="76" spans="2:13" ht="15">
      <c r="B76" s="33" t="s">
        <v>126</v>
      </c>
      <c r="C76" s="33" t="s">
        <v>107</v>
      </c>
      <c r="D76" s="34" t="s">
        <v>107</v>
      </c>
      <c r="E76" s="4" t="e">
        <f>'October''20'!#REF!+'Nov''20'!#REF!+'Dec''20'!#REF!</f>
        <v>#REF!</v>
      </c>
      <c r="F76" s="38" t="e">
        <f>'October''20'!#REF!+'Nov''20'!#REF!+'Dec''20'!#REF!</f>
        <v>#REF!</v>
      </c>
      <c r="G76" s="38">
        <v>79977.553335999997</v>
      </c>
      <c r="H76" s="38" t="e">
        <f t="shared" si="10"/>
        <v>#REF!</v>
      </c>
      <c r="I76" s="5" t="e">
        <f>'October''20'!#REF!+'Nov''20'!#REF!+'Dec''20'!#REF!</f>
        <v>#REF!</v>
      </c>
      <c r="J76" s="41" t="e">
        <f t="shared" si="11"/>
        <v>#REF!</v>
      </c>
      <c r="K76" s="42" t="e">
        <f t="shared" si="12"/>
        <v>#REF!</v>
      </c>
      <c r="L76" s="43">
        <f t="shared" si="13"/>
        <v>0</v>
      </c>
      <c r="M76" s="44" t="e">
        <f t="shared" si="14"/>
        <v>#REF!</v>
      </c>
    </row>
    <row r="77" spans="2:13" ht="15">
      <c r="B77" s="33" t="s">
        <v>155</v>
      </c>
      <c r="C77" s="33" t="s">
        <v>137</v>
      </c>
      <c r="D77" s="34" t="s">
        <v>152</v>
      </c>
      <c r="E77" s="4">
        <f>'October''20'!AW5+'Nov''20'!AW5+'Dec''20'!AW5</f>
        <v>150674</v>
      </c>
      <c r="F77" s="38">
        <f>'October''20'!AZ5+'Nov''20'!AZ5+'Dec''20'!AZ5</f>
        <v>428093.89177557622</v>
      </c>
      <c r="G77" s="38">
        <v>45992.955334250015</v>
      </c>
      <c r="H77" s="38">
        <f t="shared" si="10"/>
        <v>474086.84710982622</v>
      </c>
      <c r="I77" s="5">
        <f>'October''20'!AV5+'Nov''20'!AV5+'Dec''20'!AV5</f>
        <v>15152320</v>
      </c>
      <c r="J77" s="41">
        <f t="shared" si="11"/>
        <v>5050773.333333333</v>
      </c>
      <c r="K77" s="42">
        <f t="shared" si="12"/>
        <v>323412.84710982622</v>
      </c>
      <c r="L77" s="43">
        <f t="shared" si="13"/>
        <v>2.1344114109907011E-2</v>
      </c>
      <c r="M77" s="44">
        <f t="shared" si="14"/>
        <v>0.31781940570288614</v>
      </c>
    </row>
    <row r="78" spans="2:13" ht="15">
      <c r="B78" s="33" t="s">
        <v>154</v>
      </c>
      <c r="C78" s="33" t="s">
        <v>137</v>
      </c>
      <c r="D78" s="34" t="s">
        <v>152</v>
      </c>
      <c r="E78" s="4">
        <f>'October''20'!AW6+'Nov''20'!AW6+'Dec''20'!AW6</f>
        <v>338822</v>
      </c>
      <c r="F78" s="38">
        <f>'October''20'!AZ6+'Nov''20'!AZ6+'Dec''20'!AZ6</f>
        <v>980642.02474072587</v>
      </c>
      <c r="G78" s="38">
        <v>105543.05855249998</v>
      </c>
      <c r="H78" s="38">
        <f t="shared" si="10"/>
        <v>1086185.0832932258</v>
      </c>
      <c r="I78" s="5">
        <f>'October''20'!AV6+'Nov''20'!AV6+'Dec''20'!AV6</f>
        <v>35687034</v>
      </c>
      <c r="J78" s="41">
        <f t="shared" si="11"/>
        <v>11895678</v>
      </c>
      <c r="K78" s="42">
        <f t="shared" si="12"/>
        <v>747363.08329322585</v>
      </c>
      <c r="L78" s="43">
        <f t="shared" si="13"/>
        <v>2.094214619498011E-2</v>
      </c>
      <c r="M78" s="44">
        <f t="shared" si="14"/>
        <v>0.31193762942565822</v>
      </c>
    </row>
    <row r="79" spans="2:13" ht="15">
      <c r="B79" s="33" t="s">
        <v>121</v>
      </c>
      <c r="C79" s="33" t="s">
        <v>107</v>
      </c>
      <c r="D79" s="34" t="s">
        <v>120</v>
      </c>
      <c r="E79" s="4" t="e">
        <f>'October''20'!#REF!+'Nov''20'!#REF!+'Dec''20'!#REF!</f>
        <v>#REF!</v>
      </c>
      <c r="F79" s="38" t="e">
        <f>'October''20'!#REF!+'Nov''20'!#REF!+'Dec''20'!#REF!</f>
        <v>#REF!</v>
      </c>
      <c r="G79" s="38">
        <v>0</v>
      </c>
      <c r="H79" s="38" t="e">
        <f t="shared" si="10"/>
        <v>#REF!</v>
      </c>
      <c r="I79" s="5" t="e">
        <f>'October''20'!#REF!+'Nov''20'!#REF!+'Dec''20'!#REF!</f>
        <v>#REF!</v>
      </c>
      <c r="J79" s="41" t="e">
        <f t="shared" si="11"/>
        <v>#REF!</v>
      </c>
      <c r="K79" s="42" t="e">
        <f t="shared" si="12"/>
        <v>#REF!</v>
      </c>
      <c r="L79" s="43">
        <f t="shared" si="13"/>
        <v>0</v>
      </c>
      <c r="M79" s="44" t="e">
        <f t="shared" si="14"/>
        <v>#REF!</v>
      </c>
    </row>
    <row r="80" spans="2:13" ht="15">
      <c r="B80" s="33" t="s">
        <v>171</v>
      </c>
      <c r="C80" s="33" t="s">
        <v>160</v>
      </c>
      <c r="D80" s="34" t="s">
        <v>161</v>
      </c>
      <c r="E80" s="4" t="e">
        <f>'October''20'!#REF!+'Nov''20'!#REF!+'Dec''20'!#REF!</f>
        <v>#REF!</v>
      </c>
      <c r="F80" s="38" t="e">
        <f>'October''20'!#REF!+'Nov''20'!#REF!+'Dec''20'!#REF!</f>
        <v>#REF!</v>
      </c>
      <c r="G80" s="38">
        <v>0</v>
      </c>
      <c r="H80" s="38" t="e">
        <f t="shared" si="10"/>
        <v>#REF!</v>
      </c>
      <c r="I80" s="5" t="e">
        <f>'October''20'!#REF!+'Nov''20'!#REF!+'Dec''20'!#REF!</f>
        <v>#REF!</v>
      </c>
      <c r="J80" s="41" t="e">
        <f t="shared" si="11"/>
        <v>#REF!</v>
      </c>
      <c r="K80" s="42" t="e">
        <f t="shared" si="12"/>
        <v>#REF!</v>
      </c>
      <c r="L80" s="43">
        <f t="shared" si="13"/>
        <v>0</v>
      </c>
      <c r="M80" s="44" t="e">
        <f t="shared" si="14"/>
        <v>#REF!</v>
      </c>
    </row>
    <row r="81" spans="2:13" ht="15">
      <c r="B81" s="33" t="s">
        <v>85</v>
      </c>
      <c r="C81" s="33" t="s">
        <v>75</v>
      </c>
      <c r="D81" s="34" t="s">
        <v>86</v>
      </c>
      <c r="E81" s="4" t="e">
        <f>'October''20'!#REF!+'Nov''20'!#REF!+'Dec''20'!#REF!</f>
        <v>#REF!</v>
      </c>
      <c r="F81" s="38" t="e">
        <f>'October''20'!#REF!+'Nov''20'!#REF!+'Dec''20'!#REF!</f>
        <v>#REF!</v>
      </c>
      <c r="G81" s="38">
        <v>135483.6231265</v>
      </c>
      <c r="H81" s="38" t="e">
        <f t="shared" si="10"/>
        <v>#REF!</v>
      </c>
      <c r="I81" s="5" t="e">
        <f>'October''20'!#REF!+'Nov''20'!#REF!+'Dec''20'!#REF!</f>
        <v>#REF!</v>
      </c>
      <c r="J81" s="41" t="e">
        <f t="shared" si="11"/>
        <v>#REF!</v>
      </c>
      <c r="K81" s="42" t="e">
        <f t="shared" si="12"/>
        <v>#REF!</v>
      </c>
      <c r="L81" s="43">
        <f t="shared" si="13"/>
        <v>0</v>
      </c>
      <c r="M81" s="44" t="e">
        <f t="shared" si="14"/>
        <v>#REF!</v>
      </c>
    </row>
    <row r="82" spans="2:13" ht="15">
      <c r="B82" s="33" t="s">
        <v>174</v>
      </c>
      <c r="C82" s="33" t="s">
        <v>160</v>
      </c>
      <c r="D82" s="34" t="s">
        <v>173</v>
      </c>
      <c r="E82" s="4" t="e">
        <f>'October''20'!#REF!+'Nov''20'!#REF!+'Dec''20'!#REF!</f>
        <v>#REF!</v>
      </c>
      <c r="F82" s="38" t="e">
        <f>'October''20'!#REF!+'Nov''20'!#REF!+'Dec''20'!#REF!</f>
        <v>#REF!</v>
      </c>
      <c r="G82" s="38">
        <v>0</v>
      </c>
      <c r="H82" s="38" t="e">
        <f t="shared" si="10"/>
        <v>#REF!</v>
      </c>
      <c r="I82" s="5" t="e">
        <f>'October''20'!#REF!+'Nov''20'!#REF!+'Dec''20'!#REF!</f>
        <v>#REF!</v>
      </c>
      <c r="J82" s="41" t="e">
        <f t="shared" si="11"/>
        <v>#REF!</v>
      </c>
      <c r="K82" s="42" t="e">
        <f t="shared" si="12"/>
        <v>#REF!</v>
      </c>
      <c r="L82" s="43">
        <f t="shared" si="13"/>
        <v>0</v>
      </c>
      <c r="M82" s="44" t="e">
        <f t="shared" si="14"/>
        <v>#REF!</v>
      </c>
    </row>
    <row r="83" spans="2:13" ht="15">
      <c r="B83" s="33" t="s">
        <v>114</v>
      </c>
      <c r="C83" s="33" t="s">
        <v>107</v>
      </c>
      <c r="D83" s="34" t="s">
        <v>112</v>
      </c>
      <c r="E83" s="4" t="e">
        <f>'October''20'!#REF!+'Nov''20'!#REF!+'Dec''20'!#REF!</f>
        <v>#REF!</v>
      </c>
      <c r="F83" s="38" t="e">
        <f>'October''20'!#REF!+'Nov''20'!#REF!+'Dec''20'!#REF!</f>
        <v>#REF!</v>
      </c>
      <c r="G83" s="38">
        <v>44922.295678750008</v>
      </c>
      <c r="H83" s="38" t="e">
        <f t="shared" si="10"/>
        <v>#REF!</v>
      </c>
      <c r="I83" s="5" t="e">
        <f>'October''20'!#REF!+'Nov''20'!#REF!+'Dec''20'!#REF!</f>
        <v>#REF!</v>
      </c>
      <c r="J83" s="41" t="e">
        <f t="shared" si="11"/>
        <v>#REF!</v>
      </c>
      <c r="K83" s="42" t="e">
        <f t="shared" si="12"/>
        <v>#REF!</v>
      </c>
      <c r="L83" s="43">
        <f t="shared" si="13"/>
        <v>0</v>
      </c>
      <c r="M83" s="44" t="e">
        <f t="shared" si="14"/>
        <v>#REF!</v>
      </c>
    </row>
    <row r="84" spans="2:13" ht="15">
      <c r="B84" s="33" t="s">
        <v>135</v>
      </c>
      <c r="C84" s="33" t="s">
        <v>107</v>
      </c>
      <c r="D84" s="34" t="s">
        <v>132</v>
      </c>
      <c r="E84" s="4" t="e">
        <f>'October''20'!#REF!+'Nov''20'!#REF!+'Dec''20'!#REF!</f>
        <v>#REF!</v>
      </c>
      <c r="F84" s="38" t="e">
        <f>'October''20'!#REF!+'Nov''20'!#REF!+'Dec''20'!#REF!</f>
        <v>#REF!</v>
      </c>
      <c r="G84" s="38">
        <v>122739.08748250001</v>
      </c>
      <c r="H84" s="38" t="e">
        <f t="shared" si="10"/>
        <v>#REF!</v>
      </c>
      <c r="I84" s="5" t="e">
        <f>'October''20'!#REF!+'Nov''20'!#REF!+'Dec''20'!#REF!</f>
        <v>#REF!</v>
      </c>
      <c r="J84" s="41" t="e">
        <f t="shared" si="11"/>
        <v>#REF!</v>
      </c>
      <c r="K84" s="42" t="e">
        <f t="shared" si="12"/>
        <v>#REF!</v>
      </c>
      <c r="L84" s="43">
        <f t="shared" si="13"/>
        <v>0</v>
      </c>
      <c r="M84" s="44" t="e">
        <f t="shared" si="14"/>
        <v>#REF!</v>
      </c>
    </row>
    <row r="85" spans="2:13" ht="15">
      <c r="B85" s="33" t="s">
        <v>117</v>
      </c>
      <c r="C85" s="33" t="s">
        <v>107</v>
      </c>
      <c r="D85" s="34" t="s">
        <v>115</v>
      </c>
      <c r="E85" s="4" t="e">
        <f>'October''20'!#REF!+'Nov''20'!#REF!+'Dec''20'!#REF!</f>
        <v>#REF!</v>
      </c>
      <c r="F85" s="38" t="e">
        <f>'October''20'!#REF!+'Nov''20'!#REF!+'Dec''20'!#REF!</f>
        <v>#REF!</v>
      </c>
      <c r="G85" s="38">
        <v>61057.811722750004</v>
      </c>
      <c r="H85" s="38" t="e">
        <f t="shared" si="10"/>
        <v>#REF!</v>
      </c>
      <c r="I85" s="5" t="e">
        <f>'October''20'!#REF!+'Nov''20'!#REF!+'Dec''20'!#REF!</f>
        <v>#REF!</v>
      </c>
      <c r="J85" s="41" t="e">
        <f t="shared" si="11"/>
        <v>#REF!</v>
      </c>
      <c r="K85" s="42" t="e">
        <f t="shared" si="12"/>
        <v>#REF!</v>
      </c>
      <c r="L85" s="43">
        <f t="shared" si="13"/>
        <v>0</v>
      </c>
      <c r="M85" s="44" t="e">
        <f t="shared" si="14"/>
        <v>#REF!</v>
      </c>
    </row>
    <row r="86" spans="2:13" ht="15">
      <c r="B86" s="33" t="s">
        <v>202</v>
      </c>
      <c r="C86" s="33" t="s">
        <v>176</v>
      </c>
      <c r="D86" s="34" t="s">
        <v>200</v>
      </c>
      <c r="E86" s="4" t="e">
        <f>'October''20'!#REF!+'Nov''20'!#REF!+'Dec''20'!#REF!</f>
        <v>#REF!</v>
      </c>
      <c r="F86" s="38" t="e">
        <f>'October''20'!#REF!+'Nov''20'!#REF!+'Dec''20'!#REF!</f>
        <v>#REF!</v>
      </c>
      <c r="G86" s="38">
        <v>106541.34988150001</v>
      </c>
      <c r="H86" s="38" t="e">
        <f t="shared" si="10"/>
        <v>#REF!</v>
      </c>
      <c r="I86" s="5" t="e">
        <f>'October''20'!#REF!+'Nov''20'!#REF!+'Dec''20'!#REF!</f>
        <v>#REF!</v>
      </c>
      <c r="J86" s="41" t="e">
        <f t="shared" si="11"/>
        <v>#REF!</v>
      </c>
      <c r="K86" s="42" t="e">
        <f t="shared" si="12"/>
        <v>#REF!</v>
      </c>
      <c r="L86" s="43">
        <f t="shared" si="13"/>
        <v>0</v>
      </c>
      <c r="M86" s="44" t="e">
        <f t="shared" si="14"/>
        <v>#REF!</v>
      </c>
    </row>
    <row r="87" spans="2:13" ht="15">
      <c r="B87" s="33" t="s">
        <v>143</v>
      </c>
      <c r="C87" s="33" t="s">
        <v>137</v>
      </c>
      <c r="D87" s="34" t="s">
        <v>137</v>
      </c>
      <c r="E87" s="4">
        <f>'October''20'!AW14+'Nov''20'!AW14+'Dec''20'!AW14</f>
        <v>465771.36549999996</v>
      </c>
      <c r="F87" s="38">
        <f>'October''20'!AZ14+'Nov''20'!AZ14+'Dec''20'!AZ14</f>
        <v>1414560.6949221056</v>
      </c>
      <c r="G87" s="38">
        <v>116917.863578</v>
      </c>
      <c r="H87" s="38">
        <f t="shared" si="10"/>
        <v>1531478.5585001057</v>
      </c>
      <c r="I87" s="5">
        <f>'October''20'!AV14+'Nov''20'!AV14+'Dec''20'!AV14</f>
        <v>27347867</v>
      </c>
      <c r="J87" s="41">
        <f t="shared" si="11"/>
        <v>9115955.666666666</v>
      </c>
      <c r="K87" s="42">
        <f t="shared" si="12"/>
        <v>1065707.1930001057</v>
      </c>
      <c r="L87" s="43">
        <f t="shared" si="13"/>
        <v>3.8968567201241165E-2</v>
      </c>
      <c r="M87" s="44">
        <f t="shared" si="14"/>
        <v>0.30413182275053563</v>
      </c>
    </row>
    <row r="88" spans="2:13" ht="15">
      <c r="B88" s="33" t="s">
        <v>189</v>
      </c>
      <c r="C88" s="33" t="s">
        <v>176</v>
      </c>
      <c r="D88" s="34" t="s">
        <v>186</v>
      </c>
      <c r="E88" s="4" t="e">
        <f>'October''20'!#REF!+'Nov''20'!#REF!+'Dec''20'!#REF!</f>
        <v>#REF!</v>
      </c>
      <c r="F88" s="38" t="e">
        <f>'October''20'!#REF!+'Nov''20'!#REF!+'Dec''20'!#REF!</f>
        <v>#REF!</v>
      </c>
      <c r="G88" s="38">
        <v>48073.042868499993</v>
      </c>
      <c r="H88" s="38" t="e">
        <f t="shared" si="10"/>
        <v>#REF!</v>
      </c>
      <c r="I88" s="5" t="e">
        <f>'October''20'!#REF!+'Nov''20'!#REF!+'Dec''20'!#REF!</f>
        <v>#REF!</v>
      </c>
      <c r="J88" s="41" t="e">
        <f t="shared" si="11"/>
        <v>#REF!</v>
      </c>
      <c r="K88" s="42" t="e">
        <f t="shared" si="12"/>
        <v>#REF!</v>
      </c>
      <c r="L88" s="43">
        <f t="shared" si="13"/>
        <v>0</v>
      </c>
      <c r="M88" s="44" t="e">
        <f t="shared" si="14"/>
        <v>#REF!</v>
      </c>
    </row>
    <row r="89" spans="2:13" ht="15">
      <c r="B89" s="33" t="s">
        <v>118</v>
      </c>
      <c r="C89" s="33" t="s">
        <v>107</v>
      </c>
      <c r="D89" s="34" t="s">
        <v>115</v>
      </c>
      <c r="E89" s="4" t="e">
        <f>'October''20'!#REF!+'Nov''20'!#REF!+'Dec''20'!#REF!</f>
        <v>#REF!</v>
      </c>
      <c r="F89" s="38" t="e">
        <f>'October''20'!#REF!+'Nov''20'!#REF!+'Dec''20'!#REF!</f>
        <v>#REF!</v>
      </c>
      <c r="G89" s="38">
        <v>47669.605062499992</v>
      </c>
      <c r="H89" s="38" t="e">
        <f t="shared" si="10"/>
        <v>#REF!</v>
      </c>
      <c r="I89" s="5" t="e">
        <f>'October''20'!#REF!+'Nov''20'!#REF!+'Dec''20'!#REF!</f>
        <v>#REF!</v>
      </c>
      <c r="J89" s="41" t="e">
        <f t="shared" si="11"/>
        <v>#REF!</v>
      </c>
      <c r="K89" s="42" t="e">
        <f t="shared" si="12"/>
        <v>#REF!</v>
      </c>
      <c r="L89" s="43">
        <f t="shared" si="13"/>
        <v>0</v>
      </c>
      <c r="M89" s="44" t="e">
        <f t="shared" si="14"/>
        <v>#REF!</v>
      </c>
    </row>
    <row r="90" spans="2:13" ht="15">
      <c r="B90" s="33" t="s">
        <v>164</v>
      </c>
      <c r="C90" s="33" t="s">
        <v>160</v>
      </c>
      <c r="D90" s="34" t="s">
        <v>165</v>
      </c>
      <c r="E90" s="4" t="e">
        <f>'October''20'!#REF!+'Nov''20'!#REF!+'Dec''20'!#REF!</f>
        <v>#REF!</v>
      </c>
      <c r="F90" s="38" t="e">
        <f>'October''20'!#REF!+'Nov''20'!#REF!+'Dec''20'!#REF!</f>
        <v>#REF!</v>
      </c>
      <c r="G90" s="38">
        <v>0</v>
      </c>
      <c r="H90" s="38" t="e">
        <f t="shared" si="10"/>
        <v>#REF!</v>
      </c>
      <c r="I90" s="5" t="e">
        <f>'October''20'!#REF!+'Nov''20'!#REF!+'Dec''20'!#REF!</f>
        <v>#REF!</v>
      </c>
      <c r="J90" s="41" t="e">
        <f t="shared" si="11"/>
        <v>#REF!</v>
      </c>
      <c r="K90" s="42" t="e">
        <f t="shared" si="12"/>
        <v>#REF!</v>
      </c>
      <c r="L90" s="43">
        <f t="shared" si="13"/>
        <v>0</v>
      </c>
      <c r="M90" s="44" t="e">
        <f t="shared" si="14"/>
        <v>#REF!</v>
      </c>
    </row>
    <row r="91" spans="2:13" ht="15">
      <c r="B91" s="33" t="s">
        <v>130</v>
      </c>
      <c r="C91" s="33" t="s">
        <v>107</v>
      </c>
      <c r="D91" s="34" t="s">
        <v>128</v>
      </c>
      <c r="E91" s="4" t="e">
        <f>'October''20'!#REF!+'Nov''20'!#REF!+'Dec''20'!#REF!</f>
        <v>#REF!</v>
      </c>
      <c r="F91" s="38" t="e">
        <f>'October''20'!#REF!+'Nov''20'!#REF!+'Dec''20'!#REF!</f>
        <v>#REF!</v>
      </c>
      <c r="G91" s="38">
        <v>30621.811924500005</v>
      </c>
      <c r="H91" s="38" t="e">
        <f t="shared" si="10"/>
        <v>#REF!</v>
      </c>
      <c r="I91" s="5" t="e">
        <f>'October''20'!#REF!+'Nov''20'!#REF!+'Dec''20'!#REF!</f>
        <v>#REF!</v>
      </c>
      <c r="J91" s="41" t="e">
        <f t="shared" si="11"/>
        <v>#REF!</v>
      </c>
      <c r="K91" s="42" t="e">
        <f t="shared" si="12"/>
        <v>#REF!</v>
      </c>
      <c r="L91" s="43">
        <f t="shared" si="13"/>
        <v>0</v>
      </c>
      <c r="M91" s="44" t="e">
        <f t="shared" si="14"/>
        <v>#REF!</v>
      </c>
    </row>
    <row r="92" spans="2:13" ht="15">
      <c r="B92" s="4" t="s">
        <v>57</v>
      </c>
      <c r="C92" s="5" t="s">
        <v>43</v>
      </c>
      <c r="D92" s="5" t="s">
        <v>56</v>
      </c>
      <c r="E92" s="4" t="e">
        <f>'October''20'!#REF!+'Nov''20'!#REF!+'Dec''20'!#REF!</f>
        <v>#REF!</v>
      </c>
      <c r="F92" s="38" t="e">
        <f>'October''20'!#REF!+'Nov''20'!#REF!+'Dec''20'!#REF!</f>
        <v>#REF!</v>
      </c>
      <c r="G92" s="38">
        <v>228825.75691250002</v>
      </c>
      <c r="H92" s="38" t="e">
        <f t="shared" si="10"/>
        <v>#REF!</v>
      </c>
      <c r="I92" s="5" t="e">
        <f>'October''20'!#REF!+'Nov''20'!#REF!+'Dec''20'!#REF!</f>
        <v>#REF!</v>
      </c>
      <c r="J92" s="41" t="e">
        <f t="shared" si="11"/>
        <v>#REF!</v>
      </c>
      <c r="K92" s="42" t="e">
        <f t="shared" si="12"/>
        <v>#REF!</v>
      </c>
      <c r="L92" s="43">
        <f t="shared" si="13"/>
        <v>0</v>
      </c>
      <c r="M92" s="44" t="e">
        <f t="shared" si="14"/>
        <v>#REF!</v>
      </c>
    </row>
    <row r="93" spans="2:13" ht="15">
      <c r="B93" s="33" t="s">
        <v>122</v>
      </c>
      <c r="C93" s="33" t="s">
        <v>107</v>
      </c>
      <c r="D93" s="34" t="s">
        <v>120</v>
      </c>
      <c r="E93" s="4" t="e">
        <f>'October''20'!#REF!+'Nov''20'!#REF!+'Dec''20'!#REF!</f>
        <v>#REF!</v>
      </c>
      <c r="F93" s="38" t="e">
        <f>'October''20'!#REF!+'Nov''20'!#REF!+'Dec''20'!#REF!</f>
        <v>#REF!</v>
      </c>
      <c r="G93" s="38">
        <v>177789.67104025005</v>
      </c>
      <c r="H93" s="38" t="e">
        <f t="shared" si="10"/>
        <v>#REF!</v>
      </c>
      <c r="I93" s="5" t="e">
        <f>'October''20'!#REF!+'Nov''20'!#REF!+'Dec''20'!#REF!</f>
        <v>#REF!</v>
      </c>
      <c r="J93" s="41" t="e">
        <f t="shared" si="11"/>
        <v>#REF!</v>
      </c>
      <c r="K93" s="42" t="e">
        <f t="shared" si="12"/>
        <v>#REF!</v>
      </c>
      <c r="L93" s="43">
        <f t="shared" si="13"/>
        <v>0</v>
      </c>
      <c r="M93" s="44" t="e">
        <f t="shared" si="14"/>
        <v>#REF!</v>
      </c>
    </row>
    <row r="94" spans="2:13" ht="15">
      <c r="B94" s="33" t="s">
        <v>95</v>
      </c>
      <c r="C94" s="33" t="s">
        <v>75</v>
      </c>
      <c r="D94" s="34" t="s">
        <v>79</v>
      </c>
      <c r="E94" s="4" t="e">
        <f>'October''20'!#REF!+'Nov''20'!#REF!+'Dec''20'!#REF!</f>
        <v>#REF!</v>
      </c>
      <c r="F94" s="38" t="e">
        <f>'October''20'!#REF!+'Nov''20'!#REF!+'Dec''20'!#REF!</f>
        <v>#REF!</v>
      </c>
      <c r="G94" s="38">
        <v>171276.85542999997</v>
      </c>
      <c r="H94" s="38" t="e">
        <f t="shared" si="10"/>
        <v>#REF!</v>
      </c>
      <c r="I94" s="5" t="e">
        <f>'October''20'!#REF!+'Nov''20'!#REF!+'Dec''20'!#REF!</f>
        <v>#REF!</v>
      </c>
      <c r="J94" s="41" t="e">
        <f t="shared" si="11"/>
        <v>#REF!</v>
      </c>
      <c r="K94" s="42" t="e">
        <f t="shared" si="12"/>
        <v>#REF!</v>
      </c>
      <c r="L94" s="43">
        <f t="shared" si="13"/>
        <v>0</v>
      </c>
      <c r="M94" s="44" t="e">
        <f t="shared" si="14"/>
        <v>#REF!</v>
      </c>
    </row>
    <row r="95" spans="2:13" ht="15">
      <c r="B95" s="33" t="s">
        <v>108</v>
      </c>
      <c r="C95" s="33" t="s">
        <v>107</v>
      </c>
      <c r="D95" s="34" t="s">
        <v>106</v>
      </c>
      <c r="E95" s="4" t="e">
        <f>'October''20'!#REF!+'Nov''20'!#REF!+'Dec''20'!#REF!</f>
        <v>#REF!</v>
      </c>
      <c r="F95" s="38" t="e">
        <f>'October''20'!#REF!+'Nov''20'!#REF!+'Dec''20'!#REF!</f>
        <v>#REF!</v>
      </c>
      <c r="G95" s="38">
        <v>61579.277016749998</v>
      </c>
      <c r="H95" s="38" t="e">
        <f t="shared" si="10"/>
        <v>#REF!</v>
      </c>
      <c r="I95" s="5" t="e">
        <f>'October''20'!#REF!+'Nov''20'!#REF!+'Dec''20'!#REF!</f>
        <v>#REF!</v>
      </c>
      <c r="J95" s="41" t="e">
        <f t="shared" si="11"/>
        <v>#REF!</v>
      </c>
      <c r="K95" s="42" t="e">
        <f t="shared" si="12"/>
        <v>#REF!</v>
      </c>
      <c r="L95" s="43">
        <f t="shared" si="13"/>
        <v>0</v>
      </c>
      <c r="M95" s="44" t="e">
        <f t="shared" si="14"/>
        <v>#REF!</v>
      </c>
    </row>
    <row r="96" spans="2:13" ht="15">
      <c r="B96" s="33" t="s">
        <v>129</v>
      </c>
      <c r="C96" s="33" t="s">
        <v>107</v>
      </c>
      <c r="D96" s="34" t="s">
        <v>128</v>
      </c>
      <c r="E96" s="4" t="e">
        <f>'October''20'!#REF!+'Nov''20'!#REF!+'Dec''20'!#REF!</f>
        <v>#REF!</v>
      </c>
      <c r="F96" s="38" t="e">
        <f>'October''20'!#REF!+'Nov''20'!#REF!+'Dec''20'!#REF!</f>
        <v>#REF!</v>
      </c>
      <c r="G96" s="38">
        <v>49254.476493250004</v>
      </c>
      <c r="H96" s="38" t="e">
        <f t="shared" si="10"/>
        <v>#REF!</v>
      </c>
      <c r="I96" s="5" t="e">
        <f>'October''20'!#REF!+'Nov''20'!#REF!+'Dec''20'!#REF!</f>
        <v>#REF!</v>
      </c>
      <c r="J96" s="41" t="e">
        <f t="shared" si="11"/>
        <v>#REF!</v>
      </c>
      <c r="K96" s="42" t="e">
        <f t="shared" si="12"/>
        <v>#REF!</v>
      </c>
      <c r="L96" s="43">
        <f t="shared" si="13"/>
        <v>0</v>
      </c>
      <c r="M96" s="44" t="e">
        <f t="shared" si="14"/>
        <v>#REF!</v>
      </c>
    </row>
    <row r="97" spans="2:13" ht="15">
      <c r="B97" s="33" t="s">
        <v>110</v>
      </c>
      <c r="C97" s="33" t="s">
        <v>107</v>
      </c>
      <c r="D97" s="34" t="s">
        <v>106</v>
      </c>
      <c r="E97" s="4" t="e">
        <f>'October''20'!#REF!+'Nov''20'!#REF!+'Dec''20'!#REF!</f>
        <v>#REF!</v>
      </c>
      <c r="F97" s="38" t="e">
        <f>'October''20'!#REF!+'Nov''20'!#REF!+'Dec''20'!#REF!</f>
        <v>#REF!</v>
      </c>
      <c r="G97" s="38">
        <v>31964.191008499994</v>
      </c>
      <c r="H97" s="38" t="e">
        <f t="shared" si="10"/>
        <v>#REF!</v>
      </c>
      <c r="I97" s="5" t="e">
        <f>'October''20'!#REF!+'Nov''20'!#REF!+'Dec''20'!#REF!</f>
        <v>#REF!</v>
      </c>
      <c r="J97" s="41" t="e">
        <f t="shared" si="11"/>
        <v>#REF!</v>
      </c>
      <c r="K97" s="42" t="e">
        <f t="shared" si="12"/>
        <v>#REF!</v>
      </c>
      <c r="L97" s="43">
        <f t="shared" si="13"/>
        <v>0</v>
      </c>
      <c r="M97" s="44" t="e">
        <f t="shared" si="14"/>
        <v>#REF!</v>
      </c>
    </row>
    <row r="98" spans="2:13" ht="15">
      <c r="B98" s="33" t="s">
        <v>151</v>
      </c>
      <c r="C98" s="33" t="s">
        <v>137</v>
      </c>
      <c r="D98" s="34" t="s">
        <v>149</v>
      </c>
      <c r="E98" s="4">
        <f>'October''20'!AW8+'Nov''20'!AW8+'Dec''20'!AW8</f>
        <v>294930</v>
      </c>
      <c r="F98" s="38">
        <f>'October''20'!AZ8+'Nov''20'!AZ8+'Dec''20'!AZ8</f>
        <v>734426.57499999995</v>
      </c>
      <c r="G98" s="38">
        <v>119279.80440425</v>
      </c>
      <c r="H98" s="38">
        <f t="shared" ref="H98:H120" si="15">F98+G98</f>
        <v>853706.37940424995</v>
      </c>
      <c r="I98" s="5">
        <f>'October''20'!AV8+'Nov''20'!AV8+'Dec''20'!AV8</f>
        <v>18237702</v>
      </c>
      <c r="J98" s="41">
        <f t="shared" ref="J98:J120" si="16">I98/3</f>
        <v>6079234</v>
      </c>
      <c r="K98" s="42">
        <f t="shared" ref="K98:K120" si="17">H98-E98</f>
        <v>558776.37940424995</v>
      </c>
      <c r="L98" s="43">
        <f t="shared" ref="L98:L120" si="18">IFERROR((K98/I98),0)</f>
        <v>3.0638529975116929E-2</v>
      </c>
      <c r="M98" s="44">
        <f t="shared" ref="M98:M120" si="19">E98/H98</f>
        <v>0.34547006689327286</v>
      </c>
    </row>
    <row r="99" spans="2:13" ht="15">
      <c r="B99" s="33" t="s">
        <v>170</v>
      </c>
      <c r="C99" s="33" t="s">
        <v>160</v>
      </c>
      <c r="D99" s="34" t="s">
        <v>160</v>
      </c>
      <c r="E99" s="4" t="e">
        <f>'October''20'!#REF!+'Nov''20'!#REF!+'Dec''20'!#REF!</f>
        <v>#REF!</v>
      </c>
      <c r="F99" s="38" t="e">
        <f>'October''20'!#REF!+'Nov''20'!#REF!+'Dec''20'!#REF!</f>
        <v>#REF!</v>
      </c>
      <c r="G99" s="38">
        <v>91278.08484325005</v>
      </c>
      <c r="H99" s="38" t="e">
        <f t="shared" si="15"/>
        <v>#REF!</v>
      </c>
      <c r="I99" s="5" t="e">
        <f>'October''20'!#REF!+'Nov''20'!#REF!+'Dec''20'!#REF!</f>
        <v>#REF!</v>
      </c>
      <c r="J99" s="41" t="e">
        <f t="shared" si="16"/>
        <v>#REF!</v>
      </c>
      <c r="K99" s="42" t="e">
        <f t="shared" si="17"/>
        <v>#REF!</v>
      </c>
      <c r="L99" s="43">
        <f t="shared" si="18"/>
        <v>0</v>
      </c>
      <c r="M99" s="44" t="e">
        <f t="shared" si="19"/>
        <v>#REF!</v>
      </c>
    </row>
    <row r="100" spans="2:13" ht="15">
      <c r="B100" s="35" t="s">
        <v>65</v>
      </c>
      <c r="C100" s="34" t="s">
        <v>43</v>
      </c>
      <c r="D100" s="34" t="s">
        <v>64</v>
      </c>
      <c r="E100" s="4" t="e">
        <f>'October''20'!#REF!+'Nov''20'!#REF!+'Dec''20'!#REF!</f>
        <v>#REF!</v>
      </c>
      <c r="F100" s="38" t="e">
        <f>'October''20'!#REF!+'Nov''20'!#REF!+'Dec''20'!#REF!</f>
        <v>#REF!</v>
      </c>
      <c r="G100" s="38">
        <v>59278.958942249999</v>
      </c>
      <c r="H100" s="38" t="e">
        <f t="shared" si="15"/>
        <v>#REF!</v>
      </c>
      <c r="I100" s="5" t="e">
        <f>'October''20'!#REF!+'Nov''20'!#REF!+'Dec''20'!#REF!</f>
        <v>#REF!</v>
      </c>
      <c r="J100" s="41" t="e">
        <f t="shared" si="16"/>
        <v>#REF!</v>
      </c>
      <c r="K100" s="42" t="e">
        <f t="shared" si="17"/>
        <v>#REF!</v>
      </c>
      <c r="L100" s="43">
        <f t="shared" si="18"/>
        <v>0</v>
      </c>
      <c r="M100" s="44" t="e">
        <f t="shared" si="19"/>
        <v>#REF!</v>
      </c>
    </row>
    <row r="101" spans="2:13" ht="15">
      <c r="B101" s="33" t="s">
        <v>83</v>
      </c>
      <c r="C101" s="33" t="s">
        <v>75</v>
      </c>
      <c r="D101" s="34" t="s">
        <v>82</v>
      </c>
      <c r="E101" s="4" t="e">
        <f>'October''20'!#REF!+'Nov''20'!#REF!+'Dec''20'!#REF!</f>
        <v>#REF!</v>
      </c>
      <c r="F101" s="38" t="e">
        <f>'October''20'!#REF!+'Nov''20'!#REF!+'Dec''20'!#REF!</f>
        <v>#REF!</v>
      </c>
      <c r="G101" s="38">
        <v>0</v>
      </c>
      <c r="H101" s="38" t="e">
        <f t="shared" si="15"/>
        <v>#REF!</v>
      </c>
      <c r="I101" s="5" t="e">
        <f>'October''20'!#REF!+'Nov''20'!#REF!+'Dec''20'!#REF!</f>
        <v>#REF!</v>
      </c>
      <c r="J101" s="41" t="e">
        <f t="shared" si="16"/>
        <v>#REF!</v>
      </c>
      <c r="K101" s="42" t="e">
        <f t="shared" si="17"/>
        <v>#REF!</v>
      </c>
      <c r="L101" s="43">
        <f t="shared" si="18"/>
        <v>0</v>
      </c>
      <c r="M101" s="44" t="e">
        <f t="shared" si="19"/>
        <v>#REF!</v>
      </c>
    </row>
    <row r="102" spans="2:13" ht="15">
      <c r="B102" s="33" t="s">
        <v>198</v>
      </c>
      <c r="C102" s="33" t="s">
        <v>176</v>
      </c>
      <c r="D102" s="34" t="s">
        <v>195</v>
      </c>
      <c r="E102" s="4" t="e">
        <f>'October''20'!#REF!+'Nov''20'!#REF!+'Dec''20'!#REF!</f>
        <v>#REF!</v>
      </c>
      <c r="F102" s="38" t="e">
        <f>'October''20'!#REF!+'Nov''20'!#REF!+'Dec''20'!#REF!</f>
        <v>#REF!</v>
      </c>
      <c r="G102" s="38">
        <v>86594.537983999995</v>
      </c>
      <c r="H102" s="38" t="e">
        <f t="shared" si="15"/>
        <v>#REF!</v>
      </c>
      <c r="I102" s="5" t="e">
        <f>'October''20'!#REF!+'Nov''20'!#REF!+'Dec''20'!#REF!</f>
        <v>#REF!</v>
      </c>
      <c r="J102" s="41" t="e">
        <f t="shared" si="16"/>
        <v>#REF!</v>
      </c>
      <c r="K102" s="42" t="e">
        <f t="shared" si="17"/>
        <v>#REF!</v>
      </c>
      <c r="L102" s="43">
        <f t="shared" si="18"/>
        <v>0</v>
      </c>
      <c r="M102" s="44" t="e">
        <f t="shared" si="19"/>
        <v>#REF!</v>
      </c>
    </row>
    <row r="103" spans="2:13" ht="15">
      <c r="B103" s="4" t="s">
        <v>59</v>
      </c>
      <c r="C103" s="5" t="s">
        <v>43</v>
      </c>
      <c r="D103" s="5" t="s">
        <v>60</v>
      </c>
      <c r="E103" s="4" t="e">
        <f>'October''20'!#REF!+'Nov''20'!#REF!+'Dec''20'!#REF!</f>
        <v>#REF!</v>
      </c>
      <c r="F103" s="38" t="e">
        <f>'October''20'!#REF!+'Nov''20'!#REF!+'Dec''20'!#REF!</f>
        <v>#REF!</v>
      </c>
      <c r="G103" s="38">
        <v>106109.10797475</v>
      </c>
      <c r="H103" s="38" t="e">
        <f t="shared" si="15"/>
        <v>#REF!</v>
      </c>
      <c r="I103" s="5" t="e">
        <f>'October''20'!#REF!+'Nov''20'!#REF!+'Dec''20'!#REF!</f>
        <v>#REF!</v>
      </c>
      <c r="J103" s="41" t="e">
        <f t="shared" si="16"/>
        <v>#REF!</v>
      </c>
      <c r="K103" s="42" t="e">
        <f t="shared" si="17"/>
        <v>#REF!</v>
      </c>
      <c r="L103" s="43">
        <f t="shared" si="18"/>
        <v>0</v>
      </c>
      <c r="M103" s="44" t="e">
        <f t="shared" si="19"/>
        <v>#REF!</v>
      </c>
    </row>
    <row r="104" spans="2:13" ht="15">
      <c r="B104" s="33" t="s">
        <v>84</v>
      </c>
      <c r="C104" s="33" t="s">
        <v>75</v>
      </c>
      <c r="D104" s="34" t="s">
        <v>82</v>
      </c>
      <c r="E104" s="4" t="e">
        <f>'October''20'!#REF!+'Nov''20'!#REF!+'Dec''20'!#REF!</f>
        <v>#REF!</v>
      </c>
      <c r="F104" s="38" t="e">
        <f>'October''20'!#REF!+'Nov''20'!#REF!+'Dec''20'!#REF!</f>
        <v>#REF!</v>
      </c>
      <c r="G104" s="38">
        <v>90804.422312750015</v>
      </c>
      <c r="H104" s="38" t="e">
        <f t="shared" si="15"/>
        <v>#REF!</v>
      </c>
      <c r="I104" s="5" t="e">
        <f>'October''20'!#REF!+'Nov''20'!#REF!+'Dec''20'!#REF!</f>
        <v>#REF!</v>
      </c>
      <c r="J104" s="41" t="e">
        <f t="shared" si="16"/>
        <v>#REF!</v>
      </c>
      <c r="K104" s="42" t="e">
        <f t="shared" si="17"/>
        <v>#REF!</v>
      </c>
      <c r="L104" s="43">
        <f t="shared" si="18"/>
        <v>0</v>
      </c>
      <c r="M104" s="44" t="e">
        <f t="shared" si="19"/>
        <v>#REF!</v>
      </c>
    </row>
    <row r="105" spans="2:13" ht="15">
      <c r="B105" s="33" t="s">
        <v>74</v>
      </c>
      <c r="C105" s="33" t="s">
        <v>75</v>
      </c>
      <c r="D105" s="34" t="s">
        <v>76</v>
      </c>
      <c r="E105" s="4" t="e">
        <f>'October''20'!#REF!+'Nov''20'!#REF!+'Dec''20'!#REF!</f>
        <v>#REF!</v>
      </c>
      <c r="F105" s="38" t="e">
        <f>'October''20'!#REF!+'Nov''20'!#REF!+'Dec''20'!#REF!</f>
        <v>#REF!</v>
      </c>
      <c r="G105" s="38">
        <v>114303.45523800001</v>
      </c>
      <c r="H105" s="38" t="e">
        <f t="shared" si="15"/>
        <v>#REF!</v>
      </c>
      <c r="I105" s="5" t="e">
        <f>'October''20'!#REF!+'Nov''20'!#REF!+'Dec''20'!#REF!</f>
        <v>#REF!</v>
      </c>
      <c r="J105" s="41" t="e">
        <f t="shared" si="16"/>
        <v>#REF!</v>
      </c>
      <c r="K105" s="42" t="e">
        <f t="shared" si="17"/>
        <v>#REF!</v>
      </c>
      <c r="L105" s="43">
        <f t="shared" si="18"/>
        <v>0</v>
      </c>
      <c r="M105" s="44" t="e">
        <f t="shared" si="19"/>
        <v>#REF!</v>
      </c>
    </row>
    <row r="106" spans="2:13" ht="15">
      <c r="B106" s="33" t="s">
        <v>97</v>
      </c>
      <c r="C106" s="33" t="s">
        <v>75</v>
      </c>
      <c r="D106" s="34" t="s">
        <v>76</v>
      </c>
      <c r="E106" s="4" t="e">
        <f>'October''20'!#REF!+'Nov''20'!#REF!+'Dec''20'!#REF!</f>
        <v>#REF!</v>
      </c>
      <c r="F106" s="38" t="e">
        <f>'October''20'!#REF!+'Nov''20'!#REF!+'Dec''20'!#REF!</f>
        <v>#REF!</v>
      </c>
      <c r="G106" s="38">
        <v>105176.34057275002</v>
      </c>
      <c r="H106" s="38" t="e">
        <f t="shared" si="15"/>
        <v>#REF!</v>
      </c>
      <c r="I106" s="5" t="e">
        <f>'October''20'!#REF!+'Nov''20'!#REF!+'Dec''20'!#REF!</f>
        <v>#REF!</v>
      </c>
      <c r="J106" s="41" t="e">
        <f t="shared" si="16"/>
        <v>#REF!</v>
      </c>
      <c r="K106" s="42" t="e">
        <f t="shared" si="17"/>
        <v>#REF!</v>
      </c>
      <c r="L106" s="43">
        <f t="shared" si="18"/>
        <v>0</v>
      </c>
      <c r="M106" s="44" t="e">
        <f t="shared" si="19"/>
        <v>#REF!</v>
      </c>
    </row>
    <row r="107" spans="2:13" ht="15">
      <c r="B107" s="33" t="s">
        <v>103</v>
      </c>
      <c r="C107" s="33" t="s">
        <v>75</v>
      </c>
      <c r="D107" s="34" t="s">
        <v>101</v>
      </c>
      <c r="E107" s="4" t="e">
        <f>'October''20'!#REF!+'Nov''20'!#REF!+'Dec''20'!#REF!</f>
        <v>#REF!</v>
      </c>
      <c r="F107" s="38" t="e">
        <f>'October''20'!#REF!+'Nov''20'!#REF!+'Dec''20'!#REF!</f>
        <v>#REF!</v>
      </c>
      <c r="G107" s="38">
        <v>103702.61188099999</v>
      </c>
      <c r="H107" s="38" t="e">
        <f t="shared" si="15"/>
        <v>#REF!</v>
      </c>
      <c r="I107" s="5" t="e">
        <f>'October''20'!#REF!+'Nov''20'!#REF!+'Dec''20'!#REF!</f>
        <v>#REF!</v>
      </c>
      <c r="J107" s="41" t="e">
        <f t="shared" si="16"/>
        <v>#REF!</v>
      </c>
      <c r="K107" s="42" t="e">
        <f t="shared" si="17"/>
        <v>#REF!</v>
      </c>
      <c r="L107" s="43">
        <f t="shared" si="18"/>
        <v>0</v>
      </c>
      <c r="M107" s="44" t="e">
        <f t="shared" si="19"/>
        <v>#REF!</v>
      </c>
    </row>
    <row r="108" spans="2:13" ht="15">
      <c r="B108" s="4" t="s">
        <v>53</v>
      </c>
      <c r="C108" s="5" t="s">
        <v>43</v>
      </c>
      <c r="D108" s="5" t="s">
        <v>52</v>
      </c>
      <c r="E108" s="4" t="e">
        <f>'October''20'!#REF!+'Nov''20'!#REF!+'Dec''20'!#REF!</f>
        <v>#REF!</v>
      </c>
      <c r="F108" s="38" t="e">
        <f>'October''20'!#REF!+'Nov''20'!#REF!+'Dec''20'!#REF!</f>
        <v>#REF!</v>
      </c>
      <c r="G108" s="38">
        <v>81440.634153750012</v>
      </c>
      <c r="H108" s="38" t="e">
        <f t="shared" si="15"/>
        <v>#REF!</v>
      </c>
      <c r="I108" s="5" t="e">
        <f>'October''20'!#REF!+'Nov''20'!#REF!+'Dec''20'!#REF!</f>
        <v>#REF!</v>
      </c>
      <c r="J108" s="41" t="e">
        <f t="shared" si="16"/>
        <v>#REF!</v>
      </c>
      <c r="K108" s="42" t="e">
        <f t="shared" si="17"/>
        <v>#REF!</v>
      </c>
      <c r="L108" s="43">
        <f t="shared" si="18"/>
        <v>0</v>
      </c>
      <c r="M108" s="44" t="e">
        <f t="shared" si="19"/>
        <v>#REF!</v>
      </c>
    </row>
    <row r="109" spans="2:13" ht="15">
      <c r="B109" s="33" t="s">
        <v>70</v>
      </c>
      <c r="C109" s="34" t="s">
        <v>43</v>
      </c>
      <c r="D109" s="34" t="s">
        <v>68</v>
      </c>
      <c r="E109" s="4" t="e">
        <f>'October''20'!#REF!+'Nov''20'!#REF!+'Dec''20'!#REF!</f>
        <v>#REF!</v>
      </c>
      <c r="F109" s="38" t="e">
        <f>'October''20'!#REF!+'Nov''20'!#REF!+'Dec''20'!#REF!</f>
        <v>#REF!</v>
      </c>
      <c r="G109" s="38">
        <v>75399.59719249999</v>
      </c>
      <c r="H109" s="38" t="e">
        <f t="shared" si="15"/>
        <v>#REF!</v>
      </c>
      <c r="I109" s="5" t="e">
        <f>'October''20'!#REF!+'Nov''20'!#REF!+'Dec''20'!#REF!</f>
        <v>#REF!</v>
      </c>
      <c r="J109" s="41" t="e">
        <f t="shared" si="16"/>
        <v>#REF!</v>
      </c>
      <c r="K109" s="42" t="e">
        <f t="shared" si="17"/>
        <v>#REF!</v>
      </c>
      <c r="L109" s="43">
        <f t="shared" si="18"/>
        <v>0</v>
      </c>
      <c r="M109" s="44" t="e">
        <f t="shared" si="19"/>
        <v>#REF!</v>
      </c>
    </row>
    <row r="110" spans="2:13" ht="15">
      <c r="B110" s="33" t="s">
        <v>134</v>
      </c>
      <c r="C110" s="33" t="s">
        <v>107</v>
      </c>
      <c r="D110" s="34" t="s">
        <v>132</v>
      </c>
      <c r="E110" s="4" t="e">
        <f>'October''20'!#REF!+'Nov''20'!#REF!+'Dec''20'!#REF!</f>
        <v>#REF!</v>
      </c>
      <c r="F110" s="38" t="e">
        <f>'October''20'!#REF!+'Nov''20'!#REF!+'Dec''20'!#REF!</f>
        <v>#REF!</v>
      </c>
      <c r="G110" s="38">
        <v>107114.41482025001</v>
      </c>
      <c r="H110" s="38" t="e">
        <f t="shared" si="15"/>
        <v>#REF!</v>
      </c>
      <c r="I110" s="5" t="e">
        <f>'October''20'!#REF!+'Nov''20'!#REF!+'Dec''20'!#REF!</f>
        <v>#REF!</v>
      </c>
      <c r="J110" s="41" t="e">
        <f t="shared" si="16"/>
        <v>#REF!</v>
      </c>
      <c r="K110" s="42" t="e">
        <f t="shared" si="17"/>
        <v>#REF!</v>
      </c>
      <c r="L110" s="43">
        <f t="shared" si="18"/>
        <v>0</v>
      </c>
      <c r="M110" s="44" t="e">
        <f t="shared" si="19"/>
        <v>#REF!</v>
      </c>
    </row>
    <row r="111" spans="2:13" ht="15">
      <c r="B111" s="33" t="s">
        <v>217</v>
      </c>
      <c r="C111" s="33" t="s">
        <v>160</v>
      </c>
      <c r="D111" s="34" t="s">
        <v>165</v>
      </c>
      <c r="E111" s="4" t="e">
        <f>'October''20'!#REF!+'Nov''20'!#REF!+'Dec''20'!#REF!</f>
        <v>#REF!</v>
      </c>
      <c r="F111" s="38" t="e">
        <f>'October''20'!#REF!+'Nov''20'!#REF!+'Dec''20'!#REF!</f>
        <v>#REF!</v>
      </c>
      <c r="G111" s="38">
        <v>67334.184974750009</v>
      </c>
      <c r="H111" s="38" t="e">
        <f t="shared" si="15"/>
        <v>#REF!</v>
      </c>
      <c r="I111" s="5" t="e">
        <f>'October''20'!#REF!+'Nov''20'!#REF!+'Dec''20'!#REF!</f>
        <v>#REF!</v>
      </c>
      <c r="J111" s="41" t="e">
        <f t="shared" si="16"/>
        <v>#REF!</v>
      </c>
      <c r="K111" s="42" t="e">
        <f t="shared" si="17"/>
        <v>#REF!</v>
      </c>
      <c r="L111" s="43">
        <f t="shared" si="18"/>
        <v>0</v>
      </c>
      <c r="M111" s="44" t="e">
        <f t="shared" si="19"/>
        <v>#REF!</v>
      </c>
    </row>
    <row r="112" spans="2:13" ht="15">
      <c r="B112" s="33" t="s">
        <v>109</v>
      </c>
      <c r="C112" s="33" t="s">
        <v>107</v>
      </c>
      <c r="D112" s="34" t="s">
        <v>106</v>
      </c>
      <c r="E112" s="4" t="e">
        <f>'October''20'!#REF!+'Nov''20'!#REF!+'Dec''20'!#REF!</f>
        <v>#REF!</v>
      </c>
      <c r="F112" s="38" t="e">
        <f>'October''20'!#REF!+'Nov''20'!#REF!+'Dec''20'!#REF!</f>
        <v>#REF!</v>
      </c>
      <c r="G112" s="38">
        <v>79785.129659500017</v>
      </c>
      <c r="H112" s="38" t="e">
        <f t="shared" si="15"/>
        <v>#REF!</v>
      </c>
      <c r="I112" s="5" t="e">
        <f>'October''20'!#REF!+'Nov''20'!#REF!+'Dec''20'!#REF!</f>
        <v>#REF!</v>
      </c>
      <c r="J112" s="41" t="e">
        <f t="shared" si="16"/>
        <v>#REF!</v>
      </c>
      <c r="K112" s="42" t="e">
        <f t="shared" si="17"/>
        <v>#REF!</v>
      </c>
      <c r="L112" s="43">
        <f t="shared" si="18"/>
        <v>0</v>
      </c>
      <c r="M112" s="44" t="e">
        <f t="shared" si="19"/>
        <v>#REF!</v>
      </c>
    </row>
    <row r="113" spans="2:13" ht="15">
      <c r="B113" s="33" t="s">
        <v>169</v>
      </c>
      <c r="C113" s="33" t="s">
        <v>160</v>
      </c>
      <c r="D113" s="34" t="s">
        <v>160</v>
      </c>
      <c r="E113" s="4" t="e">
        <f>'October''20'!#REF!+'Nov''20'!#REF!+'Dec''20'!#REF!</f>
        <v>#REF!</v>
      </c>
      <c r="F113" s="38" t="e">
        <f>'October''20'!#REF!+'Nov''20'!#REF!+'Dec''20'!#REF!</f>
        <v>#REF!</v>
      </c>
      <c r="G113" s="38">
        <v>146144.17645375</v>
      </c>
      <c r="H113" s="38" t="e">
        <f t="shared" si="15"/>
        <v>#REF!</v>
      </c>
      <c r="I113" s="5" t="e">
        <f>'October''20'!#REF!+'Nov''20'!#REF!+'Dec''20'!#REF!</f>
        <v>#REF!</v>
      </c>
      <c r="J113" s="41" t="e">
        <f t="shared" si="16"/>
        <v>#REF!</v>
      </c>
      <c r="K113" s="42" t="e">
        <f t="shared" si="17"/>
        <v>#REF!</v>
      </c>
      <c r="L113" s="43">
        <f t="shared" si="18"/>
        <v>0</v>
      </c>
      <c r="M113" s="44" t="e">
        <f t="shared" si="19"/>
        <v>#REF!</v>
      </c>
    </row>
    <row r="114" spans="2:13" ht="15">
      <c r="B114" s="33" t="s">
        <v>125</v>
      </c>
      <c r="C114" s="33" t="s">
        <v>107</v>
      </c>
      <c r="D114" s="34" t="s">
        <v>107</v>
      </c>
      <c r="E114" s="4" t="e">
        <f>'October''20'!#REF!+'Nov''20'!#REF!+'Dec''20'!#REF!</f>
        <v>#REF!</v>
      </c>
      <c r="F114" s="38" t="e">
        <f>'October''20'!#REF!+'Nov''20'!#REF!+'Dec''20'!#REF!</f>
        <v>#REF!</v>
      </c>
      <c r="G114" s="38">
        <v>210838.56703024998</v>
      </c>
      <c r="H114" s="38" t="e">
        <f t="shared" si="15"/>
        <v>#REF!</v>
      </c>
      <c r="I114" s="5" t="e">
        <f>'October''20'!#REF!+'Nov''20'!#REF!+'Dec''20'!#REF!</f>
        <v>#REF!</v>
      </c>
      <c r="J114" s="41" t="e">
        <f t="shared" si="16"/>
        <v>#REF!</v>
      </c>
      <c r="K114" s="42" t="e">
        <f t="shared" si="17"/>
        <v>#REF!</v>
      </c>
      <c r="L114" s="43">
        <f t="shared" si="18"/>
        <v>0</v>
      </c>
      <c r="M114" s="44" t="e">
        <f t="shared" si="19"/>
        <v>#REF!</v>
      </c>
    </row>
    <row r="115" spans="2:13" ht="15">
      <c r="B115" s="35" t="s">
        <v>66</v>
      </c>
      <c r="C115" s="34" t="s">
        <v>43</v>
      </c>
      <c r="D115" s="34" t="s">
        <v>64</v>
      </c>
      <c r="E115" s="4" t="e">
        <f>'October''20'!#REF!+'Nov''20'!#REF!+'Dec''20'!#REF!</f>
        <v>#REF!</v>
      </c>
      <c r="F115" s="38" t="e">
        <f>'October''20'!#REF!+'Nov''20'!#REF!+'Dec''20'!#REF!</f>
        <v>#REF!</v>
      </c>
      <c r="G115" s="38">
        <v>134038.71702975003</v>
      </c>
      <c r="H115" s="38" t="e">
        <f t="shared" si="15"/>
        <v>#REF!</v>
      </c>
      <c r="I115" s="5" t="e">
        <f>'October''20'!#REF!+'Nov''20'!#REF!+'Dec''20'!#REF!</f>
        <v>#REF!</v>
      </c>
      <c r="J115" s="41" t="e">
        <f t="shared" si="16"/>
        <v>#REF!</v>
      </c>
      <c r="K115" s="42" t="e">
        <f t="shared" si="17"/>
        <v>#REF!</v>
      </c>
      <c r="L115" s="43">
        <f t="shared" si="18"/>
        <v>0</v>
      </c>
      <c r="M115" s="44" t="e">
        <f t="shared" si="19"/>
        <v>#REF!</v>
      </c>
    </row>
    <row r="116" spans="2:13" ht="15">
      <c r="B116" s="33" t="s">
        <v>62</v>
      </c>
      <c r="C116" s="34" t="s">
        <v>43</v>
      </c>
      <c r="D116" s="34" t="s">
        <v>60</v>
      </c>
      <c r="E116" s="4" t="e">
        <f>'October''20'!#REF!+'Nov''20'!#REF!+'Dec''20'!#REF!</f>
        <v>#REF!</v>
      </c>
      <c r="F116" s="38" t="e">
        <f>'October''20'!#REF!+'Nov''20'!#REF!+'Dec''20'!#REF!</f>
        <v>#REF!</v>
      </c>
      <c r="G116" s="38">
        <v>149211.7211</v>
      </c>
      <c r="H116" s="38" t="e">
        <f t="shared" si="15"/>
        <v>#REF!</v>
      </c>
      <c r="I116" s="5" t="e">
        <f>'October''20'!#REF!+'Nov''20'!#REF!+'Dec''20'!#REF!</f>
        <v>#REF!</v>
      </c>
      <c r="J116" s="41" t="e">
        <f t="shared" si="16"/>
        <v>#REF!</v>
      </c>
      <c r="K116" s="42" t="e">
        <f t="shared" si="17"/>
        <v>#REF!</v>
      </c>
      <c r="L116" s="43">
        <f t="shared" si="18"/>
        <v>0</v>
      </c>
      <c r="M116" s="44" t="e">
        <f t="shared" si="19"/>
        <v>#REF!</v>
      </c>
    </row>
    <row r="117" spans="2:13" ht="15">
      <c r="B117" s="33" t="s">
        <v>168</v>
      </c>
      <c r="C117" s="33" t="s">
        <v>160</v>
      </c>
      <c r="D117" s="34" t="s">
        <v>160</v>
      </c>
      <c r="E117" s="4" t="e">
        <f>'October''20'!#REF!+'Nov''20'!#REF!+'Dec''20'!#REF!</f>
        <v>#REF!</v>
      </c>
      <c r="F117" s="38" t="e">
        <f>'October''20'!#REF!+'Nov''20'!#REF!+'Dec''20'!#REF!</f>
        <v>#REF!</v>
      </c>
      <c r="G117" s="38">
        <v>111158.79736075003</v>
      </c>
      <c r="H117" s="38" t="e">
        <f t="shared" si="15"/>
        <v>#REF!</v>
      </c>
      <c r="I117" s="5" t="e">
        <f>'October''20'!#REF!+'Nov''20'!#REF!+'Dec''20'!#REF!</f>
        <v>#REF!</v>
      </c>
      <c r="J117" s="41" t="e">
        <f t="shared" si="16"/>
        <v>#REF!</v>
      </c>
      <c r="K117" s="42" t="e">
        <f t="shared" si="17"/>
        <v>#REF!</v>
      </c>
      <c r="L117" s="43">
        <f t="shared" si="18"/>
        <v>0</v>
      </c>
      <c r="M117" s="44" t="e">
        <f t="shared" si="19"/>
        <v>#REF!</v>
      </c>
    </row>
    <row r="118" spans="2:13" ht="15">
      <c r="B118" s="33" t="s">
        <v>177</v>
      </c>
      <c r="C118" s="33" t="s">
        <v>176</v>
      </c>
      <c r="D118" s="34" t="s">
        <v>176</v>
      </c>
      <c r="E118" s="4" t="e">
        <f>'October''20'!#REF!+'Nov''20'!#REF!+'Dec''20'!#REF!</f>
        <v>#REF!</v>
      </c>
      <c r="F118" s="38" t="e">
        <f>'October''20'!#REF!+'Nov''20'!#REF!+'Dec''20'!#REF!</f>
        <v>#REF!</v>
      </c>
      <c r="G118" s="38">
        <v>265706.08739375003</v>
      </c>
      <c r="H118" s="38" t="e">
        <f t="shared" si="15"/>
        <v>#REF!</v>
      </c>
      <c r="I118" s="5" t="e">
        <f>'October''20'!#REF!+'Nov''20'!#REF!+'Dec''20'!#REF!</f>
        <v>#REF!</v>
      </c>
      <c r="J118" s="41" t="e">
        <f t="shared" si="16"/>
        <v>#REF!</v>
      </c>
      <c r="K118" s="42" t="e">
        <f t="shared" si="17"/>
        <v>#REF!</v>
      </c>
      <c r="L118" s="43">
        <f t="shared" si="18"/>
        <v>0</v>
      </c>
      <c r="M118" s="44" t="e">
        <f t="shared" si="19"/>
        <v>#REF!</v>
      </c>
    </row>
    <row r="119" spans="2:13" ht="15">
      <c r="B119" s="2" t="s">
        <v>42</v>
      </c>
      <c r="C119" s="3" t="s">
        <v>43</v>
      </c>
      <c r="D119" s="3" t="s">
        <v>44</v>
      </c>
      <c r="E119" s="4" t="e">
        <f>'October''20'!#REF!+'Nov''20'!#REF!+'Dec''20'!#REF!</f>
        <v>#REF!</v>
      </c>
      <c r="F119" s="38" t="e">
        <f>'October''20'!#REF!+'Nov''20'!#REF!+'Dec''20'!#REF!</f>
        <v>#REF!</v>
      </c>
      <c r="G119" s="38">
        <v>0</v>
      </c>
      <c r="H119" s="38" t="e">
        <f t="shared" si="15"/>
        <v>#REF!</v>
      </c>
      <c r="I119" s="5" t="e">
        <f>'October''20'!#REF!+'Nov''20'!#REF!+'Dec''20'!#REF!</f>
        <v>#REF!</v>
      </c>
      <c r="J119" s="41" t="e">
        <f t="shared" si="16"/>
        <v>#REF!</v>
      </c>
      <c r="K119" s="42" t="e">
        <f t="shared" si="17"/>
        <v>#REF!</v>
      </c>
      <c r="L119" s="43">
        <f t="shared" si="18"/>
        <v>0</v>
      </c>
      <c r="M119" s="44" t="e">
        <f t="shared" si="19"/>
        <v>#REF!</v>
      </c>
    </row>
    <row r="120" spans="2:13" ht="15">
      <c r="B120" s="2" t="s">
        <v>58</v>
      </c>
      <c r="C120" s="3" t="s">
        <v>43</v>
      </c>
      <c r="D120" s="3" t="s">
        <v>44</v>
      </c>
      <c r="E120" s="4" t="e">
        <f>'October''20'!#REF!+'Nov''20'!#REF!+'Dec''20'!#REF!</f>
        <v>#REF!</v>
      </c>
      <c r="F120" s="38" t="e">
        <f>'October''20'!#REF!+'Nov''20'!#REF!+'Dec''20'!#REF!</f>
        <v>#REF!</v>
      </c>
      <c r="G120" s="38">
        <v>0</v>
      </c>
      <c r="H120" s="38" t="e">
        <f t="shared" si="15"/>
        <v>#REF!</v>
      </c>
      <c r="I120" s="5" t="e">
        <f>'October''20'!#REF!+'Nov''20'!#REF!+'Dec''20'!#REF!</f>
        <v>#REF!</v>
      </c>
      <c r="J120" s="41" t="e">
        <f t="shared" si="16"/>
        <v>#REF!</v>
      </c>
      <c r="K120" s="42" t="e">
        <f t="shared" si="17"/>
        <v>#REF!</v>
      </c>
      <c r="L120" s="43">
        <f t="shared" si="18"/>
        <v>0</v>
      </c>
      <c r="M120" s="44" t="e">
        <f t="shared" si="19"/>
        <v>#REF!</v>
      </c>
    </row>
    <row r="121" spans="2:13">
      <c r="G121" s="46">
        <f>SUM(G2:G120)</f>
        <v>8660495.5433577467</v>
      </c>
      <c r="I121" s="73" t="e">
        <f>SUM(I2:I120)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H11:J13"/>
  <sheetViews>
    <sheetView workbookViewId="0">
      <selection activeCell="I14" sqref="I14"/>
    </sheetView>
  </sheetViews>
  <sheetFormatPr defaultRowHeight="15"/>
  <sheetData>
    <row r="11" spans="8:10">
      <c r="H11">
        <v>1675</v>
      </c>
      <c r="I11">
        <f>H11*3</f>
        <v>5025</v>
      </c>
    </row>
    <row r="13" spans="8:10">
      <c r="I13">
        <v>2323</v>
      </c>
      <c r="J13">
        <f>I13/3</f>
        <v>774.33333333333337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</vt:lpstr>
      <vt:lpstr>October'20</vt:lpstr>
      <vt:lpstr>Nov'20</vt:lpstr>
      <vt:lpstr>Dec'20</vt:lpstr>
      <vt:lpstr>Q4</vt:lpstr>
      <vt:lpstr>Q3_Previous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2021-01-10T16:15:28Z</dcterms:modified>
</cp:coreProperties>
</file>