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O32" i="32"/>
  <c r="AQ38"/>
  <c r="AO27"/>
  <c r="P28"/>
  <c r="O34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R13" l="1"/>
  <c r="AS13" s="1"/>
  <c r="AR10"/>
  <c r="AS10" s="1"/>
  <c r="AQ16"/>
  <c r="AQ12"/>
  <c r="AQ6"/>
  <c r="AR16"/>
  <c r="AS16" s="1"/>
  <c r="AQ14"/>
  <c r="AQ10"/>
  <c r="AD27"/>
  <c r="AQ9"/>
  <c r="AQ5"/>
  <c r="AQ15"/>
  <c r="AG27"/>
  <c r="AQ7"/>
  <c r="AQ11"/>
  <c r="AR6"/>
  <c r="AS6" s="1"/>
  <c r="AR5"/>
  <c r="AS5" s="1"/>
  <c r="AR11"/>
  <c r="AS11" s="1"/>
  <c r="AR14"/>
  <c r="AS14" s="1"/>
  <c r="AR15"/>
  <c r="AS15" s="1"/>
  <c r="AR7"/>
  <c r="AS7" s="1"/>
  <c r="AQ13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<sst xmlns="http://schemas.openxmlformats.org/spreadsheetml/2006/main" count="79" uniqueCount="74">
  <si>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</si>
  <si>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</si>
  <si>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</si>
  <si>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</si>
  <si>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</si>
  <si>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</si>
  <si>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</si>
  <si>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</si>
  <si>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</si>
  <si>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</si>
  <si>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</si>
  <si>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</si>
  <si>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</si>
  <si>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</si>
  <si>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</si>
  <si>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</si>
  <si>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</si>
  <si>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</si>
  <si>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</si>
  <si>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</si>
  <si>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</si>
  <si>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</si>
  <si>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</si>
  <si>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</si>
  <si>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</si>
  <si>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</si>
  <si>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</si>
  <si>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</si>
  <si>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</si>
  <si>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</si>
  <si>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</si>
  <si>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</si>
  <si>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</si>
  <si>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</si>
  <si>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</si>
  <si>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</si>
  <si>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</si>
  <si>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</si>
  <si>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</si>
  <si>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</si>
  <si>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</si>
  <si>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</si>
  <si>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</si>
  <si>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</si>
  <si>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</si>
  <si>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</si>
  <si>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</si>
  <si>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</si>
  <si>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</si>
  <si>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</si>
  <si>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</si>
  <si>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</si>
  <si>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</si>
  <si>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</si>
  <si>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</si>
  <si>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</si>
  <si>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</si>
  <si>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</si>
  <si>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</si>
  <si>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</si>
  <si>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</si>
  <si>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</si>
  <si>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</si>
  <si>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</si>
  <si>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29-11-2020</t>
  </si>
  <si>
    <t>Before Due</t>
  </si>
  <si>
    <t>Deposit</t>
  </si>
  <si>
    <t>Actual Due</t>
  </si>
  <si>
    <t>29.11.2020</t>
  </si>
  <si>
    <t>Date: 30-11-2020</t>
  </si>
  <si>
    <t>30.11.2020</t>
  </si>
  <si>
    <t>Cash</t>
  </si>
  <si>
    <t xml:space="preserve">Bijoy </t>
  </si>
  <si>
    <t>Aslam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</si>
</sst>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2" fillId="16" borderId="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D15" activePane="bottomRight" state="frozen"/>
      <selection pane="topRight" activeCell="C1" sqref="C1"/>
      <selection pane="bottomLeft" activeCell="A8" sqref="A8"/>
      <selection pane="bottomRight" activeCell="AC40" sqref="AC4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107" t="s">
        <v>59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</row>
    <row r="2" spans="1:50" ht="19.5" thickBot="1">
      <c r="A2" s="112" t="s">
        <v>69</v>
      </c>
      <c r="B2" s="113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</row>
    <row r="3" spans="1:50" ht="15.75" thickBot="1">
      <c r="A3" s="108" t="s">
        <v>61</v>
      </c>
      <c r="B3" s="109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9">
        <v>0</v>
      </c>
      <c r="L3" s="98">
        <v>300</v>
      </c>
      <c r="M3" s="114">
        <v>0</v>
      </c>
      <c r="N3" s="111"/>
      <c r="O3" s="57">
        <v>0</v>
      </c>
      <c r="P3" s="57">
        <v>14370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22102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250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24352</v>
      </c>
      <c r="AD5" s="8">
        <f t="shared" ref="AD5:AD26" si="0">D5*1</f>
        <v>22102</v>
      </c>
      <c r="AE5" s="9">
        <f t="shared" ref="AE5:AE26" si="1">D5*2.75%</f>
        <v>607.80499999999995</v>
      </c>
      <c r="AF5" s="9">
        <f t="shared" ref="AF5:AF26" si="2">AD5*0.95%</f>
        <v>209.96899999999999</v>
      </c>
      <c r="AG5" s="9">
        <f>SUM(E5*999+F5*499+G5*75+H5*50+I5*30+K5*20+L5*19+M5*10+P5*9+N5*10+J5*29+R5*4+Q5*5+O5*9)*2.8%</f>
        <v>62.999999999999993</v>
      </c>
      <c r="AH5" s="9">
        <f t="shared" ref="AH5:AH26" si="3">SUM(E5*999+F5*499+G5*75+H5*50+I5*30+J5*29+K5*20+L5*19+M5*10+N5*10+O5*9+P5*9+Q5*5+R5*4)*0.95%</f>
        <v>21.375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153</v>
      </c>
      <c r="AQ5" s="28">
        <f>AC5-AE5-AG5-AJ5-AK5-AL5-AM5-AN5-AO5-AP5</f>
        <v>23528.195</v>
      </c>
      <c r="AR5" s="73">
        <f t="shared" ref="AR5:AR17" si="4">AF5+AH5+AI5</f>
        <v>231.34399999999999</v>
      </c>
      <c r="AS5" s="73">
        <f t="shared" ref="AS5:AS17" si="5">AR5-AP5-AN5</f>
        <v>78.343999999999994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10998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120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12078</v>
      </c>
      <c r="AD6" s="7">
        <f t="shared" si="0"/>
        <v>10998</v>
      </c>
      <c r="AE6" s="19">
        <f t="shared" si="1"/>
        <v>302.44499999999999</v>
      </c>
      <c r="AF6" s="19">
        <f t="shared" si="2"/>
        <v>104.48099999999999</v>
      </c>
      <c r="AG6" s="9">
        <f t="shared" ref="AG6:AG26" si="7">SUM(E6*999+F6*499+G6*75+H6*50+I6*30+K6*20+L6*19+M6*10+P6*9+N6*10+J6*29+R6*4+Q6*5+O6*9)*2.75%</f>
        <v>29.7</v>
      </c>
      <c r="AH6" s="19">
        <f t="shared" si="3"/>
        <v>10.26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106</v>
      </c>
      <c r="AQ6" s="11">
        <f t="shared" ref="AQ6:AQ26" si="9">AC6-AE6-AG6-AJ6-AK6-AL6-AM6-AN6-AO6-AP6</f>
        <v>11639.855</v>
      </c>
      <c r="AR6" s="74">
        <f t="shared" si="4"/>
        <v>114.741</v>
      </c>
      <c r="AS6" s="74">
        <f t="shared" si="5"/>
        <v>8.7409999999999997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9254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9254</v>
      </c>
      <c r="AD7" s="7">
        <f t="shared" si="0"/>
        <v>9254</v>
      </c>
      <c r="AE7" s="19">
        <f t="shared" si="1"/>
        <v>254.48500000000001</v>
      </c>
      <c r="AF7" s="19">
        <f t="shared" si="2"/>
        <v>87.912999999999997</v>
      </c>
      <c r="AG7" s="9">
        <f t="shared" si="7"/>
        <v>0</v>
      </c>
      <c r="AH7" s="19">
        <f t="shared" si="3"/>
        <v>0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50</v>
      </c>
      <c r="AQ7" s="11">
        <f t="shared" si="9"/>
        <v>8949.5149999999994</v>
      </c>
      <c r="AR7" s="74">
        <f t="shared" si="4"/>
        <v>87.912999999999997</v>
      </c>
      <c r="AS7" s="74">
        <f t="shared" si="5"/>
        <v>37.912999999999997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10794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10794</v>
      </c>
      <c r="AD8" s="7">
        <f>D8*1</f>
        <v>10794</v>
      </c>
      <c r="AE8" s="19">
        <f>D8*2.75%</f>
        <v>296.83499999999998</v>
      </c>
      <c r="AF8" s="19">
        <f>AD8*0.95%</f>
        <v>102.54299999999999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97</v>
      </c>
      <c r="AQ8" s="11">
        <f>AC8-AE8-AG8-AJ8-AK8-AL8-AM8-AN8-AO8-AP8</f>
        <v>10400.165000000001</v>
      </c>
      <c r="AR8" s="74">
        <f>AF8+AH8+AI8</f>
        <v>102.54299999999999</v>
      </c>
      <c r="AS8" s="74">
        <f>AR8-AP8-AN8</f>
        <v>5.5429999999999922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41560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42100</v>
      </c>
      <c r="AD9" s="7">
        <f t="shared" si="0"/>
        <v>41560</v>
      </c>
      <c r="AE9" s="19">
        <f t="shared" si="1"/>
        <v>1142.9000000000001</v>
      </c>
      <c r="AF9" s="19">
        <f t="shared" si="2"/>
        <v>394.82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242</v>
      </c>
      <c r="AQ9" s="21">
        <f t="shared" si="9"/>
        <v>40700.25</v>
      </c>
      <c r="AR9" s="74">
        <f t="shared" si="4"/>
        <v>399.95</v>
      </c>
      <c r="AS9" s="74">
        <f t="shared" si="5"/>
        <v>157.94999999999999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16201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17101</v>
      </c>
      <c r="AD10" s="7">
        <f>D10*1</f>
        <v>16201</v>
      </c>
      <c r="AE10" s="19">
        <f>D10*2.75%</f>
        <v>445.52749999999997</v>
      </c>
      <c r="AF10" s="19">
        <f>AD10*0.95%</f>
        <v>153.90950000000001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130</v>
      </c>
      <c r="AQ10" s="11">
        <f>AC10-AE10-AG10-AJ10-AK10-AL10-AM10-AN10-AO10-AP10</f>
        <v>16500.7225</v>
      </c>
      <c r="AR10" s="74">
        <f>AF10+AH10+AI10</f>
        <v>162.45950000000002</v>
      </c>
      <c r="AS10" s="74">
        <f>AR10-AP10-AN10</f>
        <v>32.45950000000002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20289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250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22539</v>
      </c>
      <c r="AD11" s="7">
        <f t="shared" si="0"/>
        <v>20289</v>
      </c>
      <c r="AE11" s="19">
        <f t="shared" si="1"/>
        <v>557.94749999999999</v>
      </c>
      <c r="AF11" s="19">
        <f t="shared" si="2"/>
        <v>192.74549999999999</v>
      </c>
      <c r="AG11" s="9">
        <f t="shared" si="7"/>
        <v>61.875</v>
      </c>
      <c r="AH11" s="19">
        <f t="shared" si="3"/>
        <v>21.375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199</v>
      </c>
      <c r="AQ11" s="21">
        <f t="shared" si="9"/>
        <v>21720.177500000002</v>
      </c>
      <c r="AR11" s="74">
        <f t="shared" si="4"/>
        <v>214.12049999999999</v>
      </c>
      <c r="AS11" s="74">
        <f t="shared" si="5"/>
        <v>15.120499999999993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20044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20044</v>
      </c>
      <c r="AD12" s="7">
        <f t="shared" si="0"/>
        <v>20044</v>
      </c>
      <c r="AE12" s="19">
        <f t="shared" si="1"/>
        <v>551.21</v>
      </c>
      <c r="AF12" s="19">
        <f t="shared" si="2"/>
        <v>190.41800000000001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200</v>
      </c>
      <c r="AQ12" s="21">
        <f t="shared" si="9"/>
        <v>19292.79</v>
      </c>
      <c r="AR12" s="74">
        <f t="shared" si="4"/>
        <v>190.41800000000001</v>
      </c>
      <c r="AS12" s="100">
        <f t="shared" si="5"/>
        <v>-9.5819999999999936</v>
      </c>
      <c r="AT12" s="6"/>
      <c r="AU12" s="26"/>
      <c r="AV12" s="101"/>
      <c r="AW12" s="6"/>
      <c r="AX12" s="6"/>
    </row>
    <row r="13" spans="1:50" ht="17.25">
      <c r="A13" s="64">
        <v>9</v>
      </c>
      <c r="B13" s="65">
        <v>1908446149</v>
      </c>
      <c r="C13" s="66" t="s">
        <v>56</v>
      </c>
      <c r="D13" s="67">
        <v>19347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19347</v>
      </c>
      <c r="AD13" s="7">
        <f t="shared" si="0"/>
        <v>19347</v>
      </c>
      <c r="AE13" s="19">
        <f t="shared" si="1"/>
        <v>532.04250000000002</v>
      </c>
      <c r="AF13" s="19">
        <f t="shared" si="2"/>
        <v>183.79650000000001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304</v>
      </c>
      <c r="AQ13" s="21">
        <f>AC13-AE13-AG13-AJ13-AK13-AL13-AM13-AN13-AO13-AP13</f>
        <v>18510.9575</v>
      </c>
      <c r="AR13" s="74">
        <f>AF13+AH13+AI13</f>
        <v>183.79650000000001</v>
      </c>
      <c r="AS13" s="74">
        <f>AR13-AP13-AN13</f>
        <v>-120.20349999999999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11975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11975</v>
      </c>
      <c r="AD14" s="7">
        <f t="shared" si="0"/>
        <v>11975</v>
      </c>
      <c r="AE14" s="19">
        <f t="shared" si="1"/>
        <v>329.3125</v>
      </c>
      <c r="AF14" s="19">
        <f t="shared" si="2"/>
        <v>113.7625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9"/>
        <v>11495.6875</v>
      </c>
      <c r="AR14" s="74">
        <f t="shared" si="4"/>
        <v>113.7625</v>
      </c>
      <c r="AS14" s="74">
        <f t="shared" si="5"/>
        <v>-36.237499999999997</v>
      </c>
      <c r="AT14" s="6"/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14083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14083</v>
      </c>
      <c r="AD15" s="7">
        <f>D15*1</f>
        <v>14083</v>
      </c>
      <c r="AE15" s="19">
        <f>D15*2.75%</f>
        <v>387.28250000000003</v>
      </c>
      <c r="AF15" s="19">
        <f>AD15*0.95%</f>
        <v>133.7885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9"/>
        <v>13599.717500000001</v>
      </c>
      <c r="AR15" s="74">
        <f>AF15+AH15+AI15</f>
        <v>133.7885</v>
      </c>
      <c r="AS15" s="74">
        <f>AR15-AP15-AN15</f>
        <v>37.788499999999999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5000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5000</v>
      </c>
      <c r="AD16" s="7">
        <f>D16*1</f>
        <v>5000</v>
      </c>
      <c r="AE16" s="19">
        <f>D16*2.75%</f>
        <v>137.5</v>
      </c>
      <c r="AF16" s="19">
        <f>AD16*0.95%</f>
        <v>47.5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>
        <v>4763</v>
      </c>
      <c r="AP16" s="81">
        <v>100</v>
      </c>
      <c r="AQ16" s="21">
        <f>AC16-AE16-AG16-AJ16-AK16-AL16-AM16-AN16-AO16-AP16</f>
        <v>-0.5</v>
      </c>
      <c r="AR16" s="74">
        <f>AF16+AH16+AI16</f>
        <v>47.5</v>
      </c>
      <c r="AS16" s="74">
        <f>AR16-AP16-AN16</f>
        <v>-52.5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0">D18*1</f>
        <v>0</v>
      </c>
      <c r="AE18" s="19">
        <f t="shared" ref="AE18:AE23" si="11">D18*2.75%</f>
        <v>0</v>
      </c>
      <c r="AF18" s="19">
        <f t="shared" ref="AF18:AF23" si="12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3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0"/>
        <v>0</v>
      </c>
      <c r="AE19" s="19">
        <f t="shared" si="11"/>
        <v>0</v>
      </c>
      <c r="AF19" s="19">
        <f t="shared" si="12"/>
        <v>0</v>
      </c>
      <c r="AG19" s="9">
        <f t="shared" si="7"/>
        <v>0</v>
      </c>
      <c r="AH19" s="19">
        <f t="shared" si="3"/>
        <v>0</v>
      </c>
      <c r="AI19" s="19">
        <f t="shared" si="13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4">AF19+AH19+AI19</f>
        <v>0</v>
      </c>
      <c r="AS19" s="74">
        <f t="shared" ref="AS19:AS26" si="15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0"/>
        <v>0</v>
      </c>
      <c r="AE20" s="19">
        <f t="shared" si="11"/>
        <v>0</v>
      </c>
      <c r="AF20" s="19">
        <f t="shared" si="12"/>
        <v>0</v>
      </c>
      <c r="AG20" s="9">
        <f t="shared" si="7"/>
        <v>0</v>
      </c>
      <c r="AH20" s="19">
        <f t="shared" si="3"/>
        <v>0</v>
      </c>
      <c r="AI20" s="19">
        <f t="shared" si="13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0"/>
        <v>0</v>
      </c>
      <c r="AE21" s="19">
        <f t="shared" si="11"/>
        <v>0</v>
      </c>
      <c r="AF21" s="19">
        <f t="shared" si="12"/>
        <v>0</v>
      </c>
      <c r="AG21" s="9">
        <f t="shared" si="7"/>
        <v>0</v>
      </c>
      <c r="AH21" s="19">
        <f t="shared" si="3"/>
        <v>0</v>
      </c>
      <c r="AI21" s="19">
        <f t="shared" si="13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4"/>
        <v>0</v>
      </c>
      <c r="AS21" s="74">
        <f t="shared" si="15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0"/>
        <v>0</v>
      </c>
      <c r="AE22" s="19">
        <f t="shared" si="11"/>
        <v>0</v>
      </c>
      <c r="AF22" s="19">
        <f t="shared" si="12"/>
        <v>0</v>
      </c>
      <c r="AG22" s="9">
        <f t="shared" si="7"/>
        <v>0</v>
      </c>
      <c r="AH22" s="19">
        <f t="shared" si="3"/>
        <v>0</v>
      </c>
      <c r="AI22" s="19">
        <f t="shared" si="13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4"/>
        <v>0</v>
      </c>
      <c r="AS22" s="74">
        <f t="shared" si="15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0"/>
        <v>0</v>
      </c>
      <c r="AE23" s="19">
        <f t="shared" si="11"/>
        <v>0</v>
      </c>
      <c r="AF23" s="19">
        <f t="shared" si="12"/>
        <v>0</v>
      </c>
      <c r="AG23" s="9">
        <f t="shared" si="7"/>
        <v>0</v>
      </c>
      <c r="AH23" s="19">
        <f t="shared" si="3"/>
        <v>0</v>
      </c>
      <c r="AI23" s="19">
        <f t="shared" si="13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4"/>
        <v>0</v>
      </c>
      <c r="AS23" s="74">
        <f t="shared" si="15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4"/>
        <v>0</v>
      </c>
      <c r="AS24" s="74">
        <f t="shared" si="15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4"/>
        <v>0</v>
      </c>
      <c r="AS25" s="74">
        <f t="shared" si="15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4"/>
        <v>0</v>
      </c>
      <c r="AS26" s="75">
        <f t="shared" si="15"/>
        <v>0</v>
      </c>
      <c r="AT26" s="6"/>
      <c r="AU26" s="6"/>
    </row>
    <row r="27" spans="1:47" s="1" customFormat="1" ht="16.5" thickBot="1">
      <c r="A27" s="105" t="s">
        <v>63</v>
      </c>
      <c r="B27" s="106"/>
      <c r="C27" s="106"/>
      <c r="D27" s="34">
        <f t="shared" ref="D27:AS27" si="16">SUM(D5:D26)</f>
        <v>201647</v>
      </c>
      <c r="E27" s="34">
        <f t="shared" si="16"/>
        <v>0</v>
      </c>
      <c r="F27" s="34">
        <f t="shared" si="16"/>
        <v>0</v>
      </c>
      <c r="G27" s="34">
        <f t="shared" si="16"/>
        <v>0</v>
      </c>
      <c r="H27" s="34">
        <f t="shared" si="16"/>
        <v>0</v>
      </c>
      <c r="I27" s="34">
        <f t="shared" si="16"/>
        <v>0</v>
      </c>
      <c r="J27" s="34">
        <f t="shared" si="16"/>
        <v>0</v>
      </c>
      <c r="K27" s="34">
        <f t="shared" si="16"/>
        <v>0</v>
      </c>
      <c r="L27" s="34">
        <f t="shared" si="16"/>
        <v>0</v>
      </c>
      <c r="M27" s="34">
        <f t="shared" si="16"/>
        <v>0</v>
      </c>
      <c r="N27" s="34">
        <f t="shared" si="16"/>
        <v>0</v>
      </c>
      <c r="O27" s="34">
        <f t="shared" si="16"/>
        <v>0</v>
      </c>
      <c r="P27" s="34">
        <f t="shared" si="16"/>
        <v>780</v>
      </c>
      <c r="Q27" s="34">
        <f t="shared" si="16"/>
        <v>0</v>
      </c>
      <c r="R27" s="34">
        <f t="shared" si="16"/>
        <v>0</v>
      </c>
      <c r="S27" s="34">
        <f t="shared" si="16"/>
        <v>0</v>
      </c>
      <c r="T27" s="34">
        <f t="shared" si="16"/>
        <v>0</v>
      </c>
      <c r="U27" s="34">
        <f t="shared" si="16"/>
        <v>0</v>
      </c>
      <c r="V27" s="34">
        <f t="shared" si="16"/>
        <v>0</v>
      </c>
      <c r="W27" s="34">
        <f t="shared" si="16"/>
        <v>0</v>
      </c>
      <c r="X27" s="34">
        <f t="shared" si="16"/>
        <v>0</v>
      </c>
      <c r="Y27" s="34">
        <f t="shared" si="16"/>
        <v>0</v>
      </c>
      <c r="Z27" s="34">
        <f t="shared" si="16"/>
        <v>0</v>
      </c>
      <c r="AA27" s="34">
        <f t="shared" si="16"/>
        <v>0</v>
      </c>
      <c r="AB27" s="34">
        <f t="shared" si="16"/>
        <v>0</v>
      </c>
      <c r="AC27" s="34">
        <f t="shared" si="16"/>
        <v>208667</v>
      </c>
      <c r="AD27" s="34">
        <f t="shared" si="16"/>
        <v>201647</v>
      </c>
      <c r="AE27" s="34">
        <f t="shared" si="16"/>
        <v>5545.2925000000005</v>
      </c>
      <c r="AF27" s="34">
        <f t="shared" si="16"/>
        <v>1915.6464999999998</v>
      </c>
      <c r="AG27" s="34">
        <f t="shared" si="16"/>
        <v>194.17499999999998</v>
      </c>
      <c r="AH27" s="34">
        <f t="shared" si="16"/>
        <v>66.69</v>
      </c>
      <c r="AI27" s="34">
        <f t="shared" si="16"/>
        <v>0</v>
      </c>
      <c r="AJ27" s="34">
        <f t="shared" si="16"/>
        <v>0</v>
      </c>
      <c r="AK27" s="34">
        <f t="shared" si="16"/>
        <v>0</v>
      </c>
      <c r="AL27" s="34">
        <f t="shared" si="16"/>
        <v>0</v>
      </c>
      <c r="AM27" s="34">
        <f t="shared" si="16"/>
        <v>0</v>
      </c>
      <c r="AN27" s="34">
        <f t="shared" si="16"/>
        <v>0</v>
      </c>
      <c r="AO27" s="87">
        <f t="shared" si="16"/>
        <v>4763</v>
      </c>
      <c r="AP27" s="88">
        <f t="shared" si="16"/>
        <v>1827</v>
      </c>
      <c r="AQ27" s="89">
        <f t="shared" si="16"/>
        <v>196337.5325</v>
      </c>
      <c r="AR27" s="89">
        <f t="shared" si="16"/>
        <v>1982.3364999999999</v>
      </c>
      <c r="AS27" s="35">
        <f t="shared" si="16"/>
        <v>155.33650000000006</v>
      </c>
      <c r="AT27" s="27"/>
      <c r="AU27" s="27"/>
    </row>
    <row r="28" spans="1:47" ht="15.75" thickBot="1">
      <c r="A28" s="110" t="s">
        <v>60</v>
      </c>
      <c r="B28" s="111"/>
      <c r="C28" s="50"/>
      <c r="D28" s="51"/>
      <c r="E28" s="52">
        <f>E3-E27</f>
        <v>0</v>
      </c>
      <c r="F28" s="52">
        <f t="shared" ref="F28:R28" si="17">F3-F27</f>
        <v>0</v>
      </c>
      <c r="G28" s="52">
        <f t="shared" si="17"/>
        <v>0</v>
      </c>
      <c r="H28" s="52">
        <f t="shared" si="17"/>
        <v>0</v>
      </c>
      <c r="I28" s="52">
        <f t="shared" si="17"/>
        <v>0</v>
      </c>
      <c r="J28" s="52">
        <f t="shared" si="17"/>
        <v>0</v>
      </c>
      <c r="K28" s="53">
        <f>K3-K27</f>
        <v>0</v>
      </c>
      <c r="L28" s="53">
        <f t="shared" ref="L28:P28" si="18">L3-L27</f>
        <v>300</v>
      </c>
      <c r="M28" s="53">
        <f t="shared" si="18"/>
        <v>0</v>
      </c>
      <c r="N28" s="53">
        <f t="shared" si="18"/>
        <v>0</v>
      </c>
      <c r="O28" s="53">
        <f t="shared" si="18"/>
        <v>0</v>
      </c>
      <c r="P28" s="53">
        <f t="shared" si="18"/>
        <v>13590</v>
      </c>
      <c r="Q28" s="52">
        <f t="shared" si="17"/>
        <v>0</v>
      </c>
      <c r="R28" s="52">
        <f t="shared" si="17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3"/>
      <c r="AR28" s="93"/>
      <c r="AS28" s="94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5"/>
      <c r="AR29" s="95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201101</v>
      </c>
      <c r="P30" s="6"/>
      <c r="Q30" s="6"/>
      <c r="R30" s="6"/>
      <c r="AQ30" s="95">
        <v>1046</v>
      </c>
      <c r="AR30" s="20" t="s">
        <v>48</v>
      </c>
      <c r="AS30" s="20" t="s">
        <v>68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41428</v>
      </c>
      <c r="P31" s="12" t="s">
        <v>65</v>
      </c>
      <c r="Q31" s="6"/>
      <c r="R31" s="6"/>
      <c r="AQ31" s="95">
        <v>4763</v>
      </c>
      <c r="AR31" s="95" t="s">
        <v>72</v>
      </c>
      <c r="AS31" s="20" t="s">
        <v>70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92">
        <f>O30+O31</f>
        <v>242529</v>
      </c>
      <c r="P32" s="6"/>
      <c r="Q32" s="6"/>
      <c r="R32" s="6"/>
      <c r="AQ32" s="95">
        <v>500</v>
      </c>
      <c r="AR32" s="95" t="s">
        <v>50</v>
      </c>
      <c r="AS32" s="20" t="s">
        <v>64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96">
        <v>6309</v>
      </c>
      <c r="P33" s="97" t="s">
        <v>67</v>
      </c>
      <c r="Q33" s="6"/>
      <c r="R33" s="6"/>
      <c r="AC33" s="4" t="s">
        <v>16</v>
      </c>
      <c r="AQ33" s="4">
        <f>SUM(AQ29:AQ32)</f>
        <v>6309</v>
      </c>
    </row>
    <row r="34" spans="1:45">
      <c r="A34" s="6"/>
      <c r="B34" s="6"/>
      <c r="C34" s="5"/>
      <c r="D34" s="5"/>
      <c r="E34" s="5"/>
      <c r="F34" s="6"/>
      <c r="G34" s="6"/>
      <c r="J34" s="15"/>
      <c r="O34" s="91">
        <f>O32-O33</f>
        <v>236220</v>
      </c>
      <c r="P34" s="4" t="s">
        <v>71</v>
      </c>
      <c r="AQ34" s="24"/>
    </row>
    <row r="35" spans="1:45">
      <c r="A35" s="14"/>
      <c r="B35" s="14"/>
      <c r="C35" s="5"/>
      <c r="D35" s="5"/>
      <c r="E35" s="5"/>
      <c r="F35" s="6"/>
      <c r="G35" s="6"/>
      <c r="O35" s="4">
        <v>242526</v>
      </c>
      <c r="P35" s="4" t="s">
        <v>66</v>
      </c>
      <c r="AB35" s="4" t="s">
        <v>70</v>
      </c>
      <c r="AR35" s="15"/>
      <c r="AS35" s="15"/>
    </row>
    <row r="36" spans="1:45">
      <c r="A36" s="6"/>
      <c r="B36" s="6"/>
      <c r="C36" s="5"/>
      <c r="D36" s="5"/>
      <c r="E36" s="5"/>
      <c r="F36" s="6"/>
      <c r="G36" s="6"/>
      <c r="AQ36" s="10">
        <v>19293</v>
      </c>
      <c r="AR36" s="103" t="s">
        <v>73</v>
      </c>
    </row>
    <row r="37" spans="1:45">
      <c r="A37" s="6"/>
      <c r="B37" s="6"/>
      <c r="C37" s="5"/>
      <c r="D37" s="5"/>
      <c r="E37" s="5"/>
      <c r="F37" s="6"/>
      <c r="G37" s="6"/>
      <c r="AQ37" s="95">
        <v>13000</v>
      </c>
      <c r="AR37" s="104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  <c r="AQ38" s="102">
        <f>SUM(AQ36:AQ37)</f>
        <v>32293</v>
      </c>
      <c r="AR38" s="20" t="s">
        <v>70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8">
    <mergeCell ref="AR36:AR37"/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2020-11-25T08:53:46Z</cp:lastPrinted>
  <dcterms:created xsi:type="dcterms:W3CDTF">2007-08-23T12:32:35Z</dcterms:created>
  <dcterms:modified xsi:type="dcterms:W3CDTF">2020-12-01T15:21:19Z</dcterms:modified>
</cp:coreProperties>
</file>