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Mining\app\"/>
    </mc:Choice>
  </mc:AlternateContent>
  <xr:revisionPtr revIDLastSave="0" documentId="13_ncr:1_{2BAFF40B-BCDB-486C-931D-15B3B999C1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8" i="4"/>
  <c r="H2" i="4"/>
  <c r="C11" i="4"/>
  <c r="H3" i="4"/>
  <c r="H5" i="4"/>
  <c r="C9" i="4"/>
  <c r="H8" i="4"/>
  <c r="C10" i="4"/>
  <c r="H4" i="4"/>
  <c r="H6" i="4"/>
  <c r="H7" i="4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O3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E10" i="4"/>
  <c r="E9" i="4"/>
  <c r="D9" i="4"/>
  <c r="E11" i="4"/>
  <c r="D11" i="4"/>
  <c r="D8" i="4"/>
  <c r="E8" i="4"/>
  <c r="D7" i="4"/>
  <c r="E7" i="4"/>
  <c r="D10" i="4"/>
  <c r="Y4" i="2"/>
  <c r="Y16" i="2"/>
  <c r="Y28" i="2"/>
  <c r="Y29" i="2"/>
  <c r="Y30" i="2"/>
  <c r="Y19" i="2"/>
  <c r="Y31" i="2"/>
  <c r="Y20" i="2"/>
  <c r="Y5" i="2"/>
  <c r="Y17" i="2"/>
  <c r="Y6" i="2"/>
  <c r="Y18" i="2"/>
  <c r="Y7" i="2"/>
  <c r="Y8" i="2"/>
  <c r="Y9" i="2"/>
  <c r="Y21" i="2"/>
  <c r="Y33" i="2"/>
  <c r="Y23" i="2"/>
  <c r="Y12" i="2"/>
  <c r="Y36" i="2"/>
  <c r="Y32" i="2"/>
  <c r="Y10" i="2"/>
  <c r="Y22" i="2"/>
  <c r="Y34" i="2"/>
  <c r="Y11" i="2"/>
  <c r="Y35" i="2"/>
  <c r="Y24" i="2"/>
  <c r="Y13" i="2"/>
  <c r="Y25" i="2"/>
  <c r="Y14" i="2"/>
  <c r="Y26" i="2"/>
  <c r="Y15" i="2"/>
  <c r="Y27" i="2"/>
  <c r="Y3" i="2"/>
  <c r="W5" i="2"/>
  <c r="W17" i="2"/>
  <c r="W29" i="2"/>
  <c r="W6" i="2"/>
  <c r="W18" i="2"/>
  <c r="W30" i="2"/>
  <c r="W20" i="2"/>
  <c r="W33" i="2"/>
  <c r="W10" i="2"/>
  <c r="W34" i="2"/>
  <c r="W23" i="2"/>
  <c r="W24" i="2"/>
  <c r="W13" i="2"/>
  <c r="W15" i="2"/>
  <c r="W28" i="2"/>
  <c r="W7" i="2"/>
  <c r="W19" i="2"/>
  <c r="W31" i="2"/>
  <c r="W8" i="2"/>
  <c r="W32" i="2"/>
  <c r="W21" i="2"/>
  <c r="W22" i="2"/>
  <c r="W11" i="2"/>
  <c r="W35" i="2"/>
  <c r="W12" i="2"/>
  <c r="W36" i="2"/>
  <c r="W25" i="2"/>
  <c r="W26" i="2"/>
  <c r="W27" i="2"/>
  <c r="W16" i="2"/>
  <c r="W9" i="2"/>
  <c r="W14" i="2"/>
  <c r="W4" i="2"/>
  <c r="W3" i="2"/>
  <c r="U4" i="2"/>
  <c r="U16" i="2"/>
  <c r="U28" i="2"/>
  <c r="U22" i="2"/>
  <c r="U23" i="2"/>
  <c r="U24" i="2"/>
  <c r="U27" i="2"/>
  <c r="U5" i="2"/>
  <c r="U17" i="2"/>
  <c r="U29" i="2"/>
  <c r="U34" i="2"/>
  <c r="U36" i="2"/>
  <c r="U25" i="2"/>
  <c r="U15" i="2"/>
  <c r="U6" i="2"/>
  <c r="U18" i="2"/>
  <c r="U30" i="2"/>
  <c r="U32" i="2"/>
  <c r="U11" i="2"/>
  <c r="U26" i="2"/>
  <c r="U7" i="2"/>
  <c r="U19" i="2"/>
  <c r="U31" i="2"/>
  <c r="U20" i="2"/>
  <c r="U8" i="2"/>
  <c r="U35" i="2"/>
  <c r="U13" i="2"/>
  <c r="U9" i="2"/>
  <c r="U21" i="2"/>
  <c r="U33" i="2"/>
  <c r="U10" i="2"/>
  <c r="U12" i="2"/>
  <c r="U14" i="2"/>
  <c r="U3" i="2"/>
  <c r="X4" i="2"/>
  <c r="X16" i="2"/>
  <c r="X28" i="2"/>
  <c r="X31" i="2"/>
  <c r="X33" i="2"/>
  <c r="X34" i="2"/>
  <c r="X23" i="2"/>
  <c r="X36" i="2"/>
  <c r="X14" i="2"/>
  <c r="X5" i="2"/>
  <c r="X17" i="2"/>
  <c r="X29" i="2"/>
  <c r="X19" i="2"/>
  <c r="X22" i="2"/>
  <c r="X12" i="2"/>
  <c r="X6" i="2"/>
  <c r="X18" i="2"/>
  <c r="X30" i="2"/>
  <c r="X9" i="2"/>
  <c r="X11" i="2"/>
  <c r="X24" i="2"/>
  <c r="X26" i="2"/>
  <c r="X7" i="2"/>
  <c r="X13" i="2"/>
  <c r="X15" i="2"/>
  <c r="X8" i="2"/>
  <c r="X20" i="2"/>
  <c r="X32" i="2"/>
  <c r="X21" i="2"/>
  <c r="X10" i="2"/>
  <c r="X35" i="2"/>
  <c r="X25" i="2"/>
  <c r="X27" i="2"/>
  <c r="Z4" i="2"/>
  <c r="Z16" i="2"/>
  <c r="Z28" i="2"/>
  <c r="Z5" i="2"/>
  <c r="Z17" i="2"/>
  <c r="Z29" i="2"/>
  <c r="Z10" i="2"/>
  <c r="Z23" i="2"/>
  <c r="Z24" i="2"/>
  <c r="Z15" i="2"/>
  <c r="Z6" i="2"/>
  <c r="Z18" i="2"/>
  <c r="Z30" i="2"/>
  <c r="Z20" i="2"/>
  <c r="Z9" i="2"/>
  <c r="Z34" i="2"/>
  <c r="Z35" i="2"/>
  <c r="Z12" i="2"/>
  <c r="Z26" i="2"/>
  <c r="Z7" i="2"/>
  <c r="Z19" i="2"/>
  <c r="Z31" i="2"/>
  <c r="Z8" i="2"/>
  <c r="Z32" i="2"/>
  <c r="Z21" i="2"/>
  <c r="Z33" i="2"/>
  <c r="Z22" i="2"/>
  <c r="Z11" i="2"/>
  <c r="Z36" i="2"/>
  <c r="Z25" i="2"/>
  <c r="Z27" i="2"/>
  <c r="Z13" i="2"/>
  <c r="Z14" i="2"/>
  <c r="Z3" i="2"/>
  <c r="X3" i="2"/>
  <c r="V4" i="2"/>
  <c r="V16" i="2"/>
  <c r="V28" i="2"/>
  <c r="V17" i="2"/>
  <c r="V20" i="2"/>
  <c r="V21" i="2"/>
  <c r="V34" i="2"/>
  <c r="V23" i="2"/>
  <c r="V36" i="2"/>
  <c r="V26" i="2"/>
  <c r="V5" i="2"/>
  <c r="V29" i="2"/>
  <c r="V9" i="2"/>
  <c r="V11" i="2"/>
  <c r="V14" i="2"/>
  <c r="V6" i="2"/>
  <c r="V18" i="2"/>
  <c r="V30" i="2"/>
  <c r="V19" i="2"/>
  <c r="V31" i="2"/>
  <c r="V8" i="2"/>
  <c r="V32" i="2"/>
  <c r="V33" i="2"/>
  <c r="V22" i="2"/>
  <c r="V35" i="2"/>
  <c r="V25" i="2"/>
  <c r="V15" i="2"/>
  <c r="V7" i="2"/>
  <c r="V10" i="2"/>
  <c r="V12" i="2"/>
  <c r="V13" i="2"/>
  <c r="V27" i="2"/>
  <c r="V24" i="2"/>
  <c r="V3" i="2"/>
  <c r="T4" i="2"/>
  <c r="T16" i="2"/>
  <c r="T28" i="2"/>
  <c r="T5" i="2"/>
  <c r="T17" i="2"/>
  <c r="T29" i="2"/>
  <c r="T31" i="2"/>
  <c r="T6" i="2"/>
  <c r="T18" i="2"/>
  <c r="T30" i="2"/>
  <c r="T19" i="2"/>
  <c r="T7" i="2"/>
  <c r="T8" i="2"/>
  <c r="T20" i="2"/>
  <c r="T32" i="2"/>
  <c r="T15" i="2"/>
  <c r="T9" i="2"/>
  <c r="T21" i="2"/>
  <c r="T33" i="2"/>
  <c r="T23" i="2"/>
  <c r="T26" i="2"/>
  <c r="T10" i="2"/>
  <c r="T22" i="2"/>
  <c r="T34" i="2"/>
  <c r="T11" i="2"/>
  <c r="T35" i="2"/>
  <c r="T12" i="2"/>
  <c r="T24" i="2"/>
  <c r="T36" i="2"/>
  <c r="T25" i="2"/>
  <c r="T27" i="2"/>
  <c r="T13" i="2"/>
  <c r="T14" i="2"/>
  <c r="T3" i="2"/>
  <c r="Q4" i="2"/>
  <c r="R28" i="2"/>
  <c r="R18" i="2"/>
  <c r="R11" i="2"/>
  <c r="R30" i="2"/>
  <c r="R31" i="2"/>
  <c r="R17" i="2"/>
  <c r="R34" i="2"/>
  <c r="R19" i="2"/>
  <c r="R35" i="2"/>
  <c r="R5" i="2"/>
  <c r="R12" i="2"/>
  <c r="R24" i="2"/>
  <c r="R29" i="2"/>
  <c r="R21" i="2"/>
  <c r="R14" i="2"/>
  <c r="R8" i="2"/>
  <c r="R26" i="2"/>
  <c r="R13" i="2"/>
  <c r="R33" i="2"/>
  <c r="R7" i="2"/>
  <c r="R22" i="2"/>
  <c r="R9" i="2"/>
  <c r="R36" i="2"/>
  <c r="R10" i="2"/>
  <c r="R4" i="2"/>
  <c r="R27" i="2"/>
  <c r="R25" i="2"/>
  <c r="R16" i="2"/>
  <c r="R6" i="2"/>
  <c r="R15" i="2"/>
  <c r="R32" i="2"/>
  <c r="R23" i="2"/>
  <c r="R20" i="2"/>
  <c r="R3" i="2"/>
  <c r="Q7" i="2"/>
  <c r="Q35" i="2"/>
  <c r="Q15" i="2"/>
  <c r="Q17" i="2"/>
  <c r="Q11" i="2"/>
  <c r="Q25" i="2"/>
  <c r="Q34" i="2"/>
  <c r="Q36" i="2"/>
  <c r="Q3" i="2"/>
  <c r="Q22" i="2"/>
  <c r="Q32" i="2"/>
  <c r="Q10" i="2"/>
  <c r="Q8" i="2"/>
  <c r="Q13" i="2"/>
  <c r="Q33" i="2"/>
  <c r="Q31" i="2"/>
  <c r="Q28" i="2"/>
  <c r="Q21" i="2"/>
  <c r="Q19" i="2"/>
  <c r="Q12" i="2"/>
  <c r="Q9" i="2"/>
  <c r="Q30" i="2"/>
  <c r="Q18" i="2"/>
  <c r="Q27" i="2"/>
  <c r="Q14" i="2"/>
  <c r="Q16" i="2"/>
  <c r="Q6" i="2"/>
  <c r="Q24" i="2"/>
  <c r="Q20" i="2"/>
  <c r="Q29" i="2"/>
  <c r="Q23" i="2"/>
  <c r="Q26" i="2"/>
  <c r="Q5" i="2"/>
</calcChain>
</file>

<file path=xl/sharedStrings.xml><?xml version="1.0" encoding="utf-8"?>
<sst xmlns="http://schemas.openxmlformats.org/spreadsheetml/2006/main" count="191" uniqueCount="90">
  <si>
    <t>Tahun</t>
  </si>
  <si>
    <t>Provinsi</t>
  </si>
  <si>
    <t>Stasiun BMKG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</si>
  <si>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</si>
  <si>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</si>
  <si>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</si>
  <si>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</si>
  <si>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</si>
  <si>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</si>
  <si>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</si>
  <si>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Kepulauan Bangka Belitung</t>
  </si>
  <si>
    <t>Bengkulu</t>
  </si>
  <si>
    <t>Lampung</t>
  </si>
  <si>
    <t>DKI Jakarta</t>
  </si>
  <si>
    <t>Jawa Barat</t>
  </si>
  <si>
    <t>Banten</t>
  </si>
  <si>
    <t>Serang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</si>
  <si>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</si>
  <si>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</si>
  <si>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</si>
  <si>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</si>
  <si>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</si>
  <si>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</si>
  <si>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</si>
  <si>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</si>
  <si>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</si>
  <si>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</si>
  <si>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Temindung</t>
  </si>
  <si>
    <t>Sulawesi Utara</t>
  </si>
  <si>
    <t>Gorontalo</t>
  </si>
  <si>
    <t>Sulawesi Tengah</t>
  </si>
  <si>
    <t>Sulawesi Selatan</t>
  </si>
  <si>
    <t>Sulawesi Barat</t>
  </si>
  <si>
    <t>Majene</t>
  </si>
  <si>
    <t>Sulawesi Tenggara</t>
  </si>
  <si>
    <t>Maluku</t>
  </si>
  <si>
    <t>Maluku Utara</t>
  </si>
  <si>
    <t>Papua</t>
  </si>
  <si>
    <t>Papua Barat</t>
  </si>
  <si>
    <t>Jumlah Curah Hujan (mm)</t>
  </si>
  <si>
    <t>Jumlah Hari Hujan (hari)</t>
  </si>
  <si>
    <t>Kalimantan Utara</t>
  </si>
  <si>
    <t>Kenten</t>
  </si>
  <si>
    <t>Pulau Baai</t>
  </si>
  <si>
    <t>Bandung</t>
  </si>
  <si>
    <t>Semarang</t>
  </si>
  <si>
    <t>Juanda</t>
  </si>
  <si>
    <t>Ngurah Rai</t>
  </si>
  <si>
    <t>Lasiana</t>
  </si>
  <si>
    <t>Supadio</t>
  </si>
  <si>
    <t>Tjilik Riwut</t>
  </si>
  <si>
    <t>Banjarbaru</t>
  </si>
  <si>
    <t>Kayuwatu</t>
  </si>
  <si>
    <t>Pattimura</t>
  </si>
  <si>
    <t>Radin Inten II</t>
  </si>
  <si>
    <r>
      <t>Kualanamu</t>
    </r>
    <r>
      <rPr>
        <vertAlign val="superscript"/>
        <sz val="8"/>
        <color indexed="8"/>
        <rFont val="Calibri"/>
        <family val="2"/>
      </rPr>
      <t>1</t>
    </r>
  </si>
  <si>
    <t>Sultan Iskandar Muda</t>
  </si>
  <si>
    <t>Sicincin</t>
  </si>
  <si>
    <t>Sultan Syarif Kasim II</t>
  </si>
  <si>
    <r>
      <t>Sultan Thaha</t>
    </r>
    <r>
      <rPr>
        <vertAlign val="superscript"/>
        <sz val="8"/>
        <color indexed="8"/>
        <rFont val="Calibri"/>
        <family val="2"/>
      </rPr>
      <t>2</t>
    </r>
  </si>
  <si>
    <t>Kijang</t>
  </si>
  <si>
    <r>
      <t>Kemayoran</t>
    </r>
    <r>
      <rPr>
        <vertAlign val="superscript"/>
        <sz val="8"/>
        <color indexed="8"/>
        <rFont val="Calibri"/>
        <family val="2"/>
      </rPr>
      <t>3</t>
    </r>
  </si>
  <si>
    <t>Depati Amir</t>
  </si>
  <si>
    <t>Yogyakarta</t>
  </si>
  <si>
    <t>Bandara Int. Lombok</t>
  </si>
  <si>
    <t>Tanjung Harapan</t>
  </si>
  <si>
    <t>Mutiara SIS Al-Jufrie</t>
  </si>
  <si>
    <t>Kendari</t>
  </si>
  <si>
    <t>Djalaluddin</t>
  </si>
  <si>
    <t>Sultan Babullah</t>
  </si>
  <si>
    <t>Rendani</t>
  </si>
  <si>
    <t>Angkasapura</t>
  </si>
  <si>
    <r>
      <t>Maros</t>
    </r>
    <r>
      <rPr>
        <vertAlign val="superscript"/>
        <sz val="8"/>
        <color indexed="8"/>
        <rFont val="Calibri"/>
        <family val="2"/>
      </rPr>
      <t>4</t>
    </r>
  </si>
  <si>
    <t>Metode Liner</t>
  </si>
  <si>
    <t>eksponensial</t>
  </si>
  <si>
    <t xml:space="preserve"> 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</si>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</sst>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0.00"/>
    <numFmt numFmtId="165" formatCode="0.000000000000"/>
    <numFmt numFmtId="166" formatCode="0.00000000000"/>
  </numFmts>
  <fonts count="11" x14ac:knownFonts="1">
    <font>
      <sz val="11"/>
      <color theme="1"/>
      <name val="Calibri"/>
      <family val="2"/>
      <charset val="1"/>
      <scheme val="minor"/>
    </font>
    <font>
      <vertAlign val="superscript"/>
      <sz val="8"/>
      <color indexed="8"/>
      <name val="Calibri"/>
      <family val="2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 applyBorder="1" applyAlignment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 applyBorder="1"/>
    <xf numFmtId="2" fontId="3" fillId="0" borderId="0" xfId="0" applyNumberFormat="1" applyFont="1" applyBorder="1"/>
    <xf numFmtId="2" fontId="8" fillId="0" borderId="0" xfId="0" applyNumberFormat="1" applyFont="1" applyBorder="1" applyAlignment="1">
      <alignment horizontal="right" indent="2"/>
    </xf>
    <xf numFmtId="164" fontId="2" fillId="0" borderId="1" xfId="0" applyNumberFormat="1" applyFont="1" applyBorder="1" applyAlignment="1">
      <alignment horizontal="right" indent="2"/>
    </xf>
    <xf numFmtId="164" fontId="9" fillId="0" borderId="1" xfId="0" applyNumberFormat="1" applyFont="1" applyBorder="1" applyAlignment="1">
      <alignment horizontal="right" indent="2"/>
    </xf>
    <xf numFmtId="164" fontId="2" fillId="0" borderId="1" xfId="0" quotePrefix="1" applyNumberFormat="1" applyFont="1" applyBorder="1" applyAlignment="1">
      <alignment horizontal="right" indent="2"/>
    </xf>
    <xf numFmtId="164" fontId="9" fillId="0" borderId="1" xfId="0" quotePrefix="1" applyNumberFormat="1" applyFont="1" applyBorder="1" applyAlignment="1">
      <alignment horizontal="right" indent="2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right" indent="2"/>
    </xf>
    <xf numFmtId="1" fontId="9" fillId="0" borderId="1" xfId="0" applyNumberFormat="1" applyFont="1" applyBorder="1" applyAlignment="1">
      <alignment horizontal="right" indent="2"/>
    </xf>
    <xf numFmtId="1" fontId="2" fillId="0" borderId="1" xfId="0" quotePrefix="1" applyNumberFormat="1" applyFont="1" applyBorder="1" applyAlignment="1">
      <alignment horizontal="right" indent="2"/>
    </xf>
    <xf numFmtId="1" fontId="9" fillId="0" borderId="1" xfId="0" quotePrefix="1" applyNumberFormat="1" applyFont="1" applyBorder="1" applyAlignment="1">
      <alignment horizontal="right" indent="2"/>
    </xf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Sheet4!$B$2:$B$11</c:f>
              <c:numCache>
                <c:formatCode>0</c:formatCode>
                <c:ptCount val="10"/>
                <c:pt idx="0">
                  <c:v>1879</c:v>
                </c:pt>
                <c:pt idx="1">
                  <c:v>2248</c:v>
                </c:pt>
                <c:pt idx="2">
                  <c:v>2628</c:v>
                </c:pt>
                <c:pt idx="3">
                  <c:v>2628</c:v>
                </c:pt>
                <c:pt idx="4">
                  <c:v>1620.7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3-4D3C-B79F-296D8F31C85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4" formatCode="0">
                  <c:v>1620.7</c:v>
                </c:pt>
                <c:pt idx="5" formatCode="0">
                  <c:v>1961.1803386051092</c:v>
                </c:pt>
                <c:pt idx="6" formatCode="0">
                  <c:v>1913.1649321454961</c:v>
                </c:pt>
                <c:pt idx="7" formatCode="0">
                  <c:v>1865.149525685883</c:v>
                </c:pt>
                <c:pt idx="8" formatCode="0">
                  <c:v>1817.1341192262696</c:v>
                </c:pt>
                <c:pt idx="9" formatCode="0">
                  <c:v>1769.1187127666565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3-4D3C-B79F-296D8F31C85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4" formatCode="0">
                  <c:v>1620.7</c:v>
                </c:pt>
                <c:pt idx="5" formatCode="0">
                  <c:v>954.86775741737858</c:v>
                </c:pt>
                <c:pt idx="6" formatCode="0">
                  <c:v>787.6228665180231</c:v>
                </c:pt>
                <c:pt idx="7" formatCode="0">
                  <c:v>631.43944023497147</c:v>
                </c:pt>
                <c:pt idx="8" formatCode="0">
                  <c:v>483.62223824217335</c:v>
                </c:pt>
                <c:pt idx="9" formatCode="0">
                  <c:v>342.41374951240141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3-4D3C-B79F-296D8F31C85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4" formatCode="0">
                  <c:v>1620.7</c:v>
                </c:pt>
                <c:pt idx="5" formatCode="0">
                  <c:v>2967.49291979284</c:v>
                </c:pt>
                <c:pt idx="6" formatCode="0">
                  <c:v>3038.7069977729689</c:v>
                </c:pt>
                <c:pt idx="7" formatCode="0">
                  <c:v>3098.8596111367942</c:v>
                </c:pt>
                <c:pt idx="8" formatCode="0">
                  <c:v>3150.6460002103659</c:v>
                </c:pt>
                <c:pt idx="9" formatCode="0">
                  <c:v>3195.8236760209115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3-4D3C-B79F-296D8F31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456160"/>
        <c:axId val="1299034928"/>
      </c:lineChart>
      <c:catAx>
        <c:axId val="1104456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34928"/>
        <c:crosses val="autoZero"/>
        <c:auto val="1"/>
        <c:lblAlgn val="ctr"/>
        <c:lblOffset val="100"/>
        <c:noMultiLvlLbl val="0"/>
      </c:catAx>
      <c:valAx>
        <c:axId val="1299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8</xdr:row>
      <xdr:rowOff>91440</xdr:rowOff>
    </xdr:from>
    <xdr:to>
      <xdr:col>18</xdr:col>
      <xdr:colOff>47625</xdr:colOff>
      <xdr:row>28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0BFC-CF4F-96F6-4DDD-7853511B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E9D78-ADCD-4432-BA64-284B0CA31F01}" name="Table1" displayName="Table1" ref="A1:E11" totalsRowShown="0">
  <autoFilter ref="A1:E11" xr:uid="{CA8E9D78-ADCD-4432-BA64-284B0CA31F01}"/>
  <tableColumns count="5">
    <tableColumn id="1" xr3:uid="{D97889A4-335F-4397-B32A-3C57FB03BFBE}" name="Timeline"/>
    <tableColumn id="2" xr3:uid="{80C05183-A1E0-4699-A8F1-03DFF2D54A10}" name="Values"/>
    <tableColumn id="3" xr3:uid="{0D731F76-9FB5-4E23-9BA1-2CD57190B6E1}" name="Forecast" dataDxfId="3">
      <calculatedColumnFormula>_xlfn.FORECAST.ETS(A2,$B$2:$B$6,$A$2:$A$6,1,1)</calculatedColumnFormula>
    </tableColumn>
    <tableColumn id="4" xr3:uid="{CADDBF20-43DD-42F4-B123-DF3DC24D273D}" name="Lower Confidence Bound" dataDxfId="2">
      <calculatedColumnFormula>C2-_xlfn.FORECAST.ETS.CONFINT(A2,$B$2:$B$6,$A$2:$A$6,0.95,1,1)</calculatedColumnFormula>
    </tableColumn>
    <tableColumn id="5" xr3:uid="{FEEC19B4-BCCA-48CA-9A1C-F2AD31C716B7}" name="Upper Confidence Bound" dataDxfId="1">
      <calculatedColumnFormula>C2+_xlfn.FORECAST.ETS.CONFINT(A2,$B$2:$B$6,$A$2:$A$6,0.95,1,1)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635E9-F5F8-4335-AD93-6955361ACB5B}" name="Table2" displayName="Table2" ref="G1:H8" totalsRowShown="0">
  <autoFilter ref="G1:H8" xr:uid="{AFB635E9-F5F8-4335-AD93-6955361ACB5B}"/>
  <tableColumns count="2">
    <tableColumn id="1" xr3:uid="{742E1910-2BB5-4FED-B78D-9D7D0CC1AC74}" name="Statistic"/>
    <tableColumn id="2" xr3:uid="{F2FF4FE7-D6C8-4ED0-80AD-4B4AD41553DD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zoomScale="85" zoomScaleNormal="85" workbookViewId="0">
      <selection activeCell="O14" sqref="O14"/>
    </sheetView>
  </sheetViews>
  <sheetFormatPr defaultColWidth="9.109375" defaultRowHeight="14.4" x14ac:dyDescent="0.3"/>
  <cols>
    <col min="1" max="1" width="19.88671875" style="5" customWidth="1"/>
    <col min="2" max="2" width="17.44140625" style="5" customWidth="1"/>
    <col min="3" max="12" width="11.33203125" style="5" customWidth="1"/>
    <col min="13" max="16384" width="9.109375" style="5"/>
  </cols>
  <sheetData>
    <row r="1" spans="1:13" x14ac:dyDescent="0.3">
      <c r="A1" s="15" t="s">
        <v>0</v>
      </c>
      <c r="B1" s="15"/>
      <c r="C1" s="15">
        <v>2011</v>
      </c>
      <c r="D1" s="15"/>
      <c r="E1" s="15">
        <v>2012</v>
      </c>
      <c r="F1" s="15"/>
      <c r="G1" s="15">
        <v>2013</v>
      </c>
      <c r="H1" s="15"/>
      <c r="I1" s="15">
        <v>2014</v>
      </c>
      <c r="J1" s="15"/>
      <c r="K1" s="15">
        <v>2015</v>
      </c>
      <c r="L1" s="15"/>
      <c r="M1" s="6"/>
    </row>
    <row r="2" spans="1:13" ht="24" x14ac:dyDescent="0.3">
      <c r="A2" s="16" t="s">
        <v>1</v>
      </c>
      <c r="B2" s="16" t="s">
        <v>2</v>
      </c>
      <c r="C2" s="16" t="s">
        <v>39</v>
      </c>
      <c r="D2" s="16" t="s">
        <v>40</v>
      </c>
      <c r="E2" s="16" t="s">
        <v>39</v>
      </c>
      <c r="F2" s="16" t="s">
        <v>40</v>
      </c>
      <c r="G2" s="16" t="s">
        <v>39</v>
      </c>
      <c r="H2" s="16" t="s">
        <v>40</v>
      </c>
      <c r="I2" s="16" t="s">
        <v>39</v>
      </c>
      <c r="J2" s="16" t="s">
        <v>40</v>
      </c>
      <c r="K2" s="16" t="s">
        <v>39</v>
      </c>
      <c r="L2" s="16" t="s">
        <v>40</v>
      </c>
      <c r="M2" s="6"/>
    </row>
    <row r="3" spans="1:13" s="6" customFormat="1" ht="20.100000000000001" customHeight="1" x14ac:dyDescent="0.3">
      <c r="A3" s="17" t="s">
        <v>3</v>
      </c>
      <c r="B3" s="17" t="s">
        <v>56</v>
      </c>
      <c r="C3" s="11">
        <v>1268</v>
      </c>
      <c r="D3" s="11">
        <v>150</v>
      </c>
      <c r="E3" s="11">
        <v>1098</v>
      </c>
      <c r="F3" s="11">
        <v>137</v>
      </c>
      <c r="G3" s="11">
        <v>1623.6</v>
      </c>
      <c r="H3" s="11">
        <v>151</v>
      </c>
      <c r="I3" s="12">
        <v>2264.4</v>
      </c>
      <c r="J3" s="12">
        <v>142</v>
      </c>
      <c r="K3" s="12">
        <v>1575</v>
      </c>
      <c r="L3" s="12">
        <v>146</v>
      </c>
      <c r="M3" s="2"/>
    </row>
    <row r="4" spans="1:13" s="6" customFormat="1" ht="30" customHeight="1" x14ac:dyDescent="0.3">
      <c r="A4" s="17" t="s">
        <v>4</v>
      </c>
      <c r="B4" s="17" t="s">
        <v>55</v>
      </c>
      <c r="C4" s="11">
        <v>2042</v>
      </c>
      <c r="D4" s="11">
        <v>225</v>
      </c>
      <c r="E4" s="11">
        <v>3175</v>
      </c>
      <c r="F4" s="11">
        <v>227</v>
      </c>
      <c r="G4" s="11">
        <v>2627</v>
      </c>
      <c r="H4" s="11">
        <v>218</v>
      </c>
      <c r="I4" s="12">
        <v>2148</v>
      </c>
      <c r="J4" s="12">
        <v>200</v>
      </c>
      <c r="K4" s="12">
        <v>975.9</v>
      </c>
      <c r="L4" s="12">
        <v>105</v>
      </c>
      <c r="M4" s="2"/>
    </row>
    <row r="5" spans="1:13" ht="15" customHeight="1" x14ac:dyDescent="0.3">
      <c r="A5" s="17" t="s">
        <v>5</v>
      </c>
      <c r="B5" s="17" t="s">
        <v>57</v>
      </c>
      <c r="C5" s="11"/>
      <c r="D5" s="11"/>
      <c r="E5" s="11">
        <v>4339</v>
      </c>
      <c r="F5" s="11">
        <v>230</v>
      </c>
      <c r="G5" s="11">
        <v>4627.3999999999996</v>
      </c>
      <c r="H5" s="11">
        <v>232</v>
      </c>
      <c r="I5" s="12">
        <v>2838.4</v>
      </c>
      <c r="J5" s="12">
        <v>163</v>
      </c>
      <c r="K5" s="12">
        <v>3548</v>
      </c>
      <c r="L5" s="12">
        <v>185</v>
      </c>
      <c r="M5" s="2"/>
    </row>
    <row r="6" spans="1:13" ht="15" customHeight="1" x14ac:dyDescent="0.3">
      <c r="A6" s="17" t="s">
        <v>6</v>
      </c>
      <c r="B6" s="17" t="s">
        <v>58</v>
      </c>
      <c r="C6" s="11">
        <v>2405</v>
      </c>
      <c r="D6" s="11">
        <v>211</v>
      </c>
      <c r="E6" s="11">
        <v>2636</v>
      </c>
      <c r="F6" s="11">
        <v>217</v>
      </c>
      <c r="G6" s="11">
        <v>2628.7</v>
      </c>
      <c r="H6" s="11">
        <v>214</v>
      </c>
      <c r="I6" s="12">
        <v>2343.6999999999998</v>
      </c>
      <c r="J6" s="12">
        <v>188</v>
      </c>
      <c r="K6" s="12">
        <v>2048.3000000000002</v>
      </c>
      <c r="L6" s="12">
        <v>140</v>
      </c>
      <c r="M6" s="2"/>
    </row>
    <row r="7" spans="1:13" ht="15" customHeight="1" x14ac:dyDescent="0.3">
      <c r="A7" s="17" t="s">
        <v>8</v>
      </c>
      <c r="B7" s="17" t="s">
        <v>59</v>
      </c>
      <c r="C7" s="11">
        <v>2295</v>
      </c>
      <c r="D7" s="11">
        <v>209</v>
      </c>
      <c r="E7" s="11">
        <v>1874</v>
      </c>
      <c r="F7" s="11">
        <v>191</v>
      </c>
      <c r="G7" s="11">
        <v>2093.6</v>
      </c>
      <c r="H7" s="11">
        <v>229</v>
      </c>
      <c r="I7" s="12">
        <v>1781</v>
      </c>
      <c r="J7" s="12">
        <v>199</v>
      </c>
      <c r="K7" s="12">
        <v>1694.9</v>
      </c>
      <c r="L7" s="12">
        <v>135</v>
      </c>
      <c r="M7" s="2"/>
    </row>
    <row r="8" spans="1:13" ht="15" customHeight="1" x14ac:dyDescent="0.3">
      <c r="A8" s="17" t="s">
        <v>9</v>
      </c>
      <c r="B8" s="17" t="s">
        <v>42</v>
      </c>
      <c r="C8" s="11">
        <v>2593</v>
      </c>
      <c r="D8" s="11">
        <v>217</v>
      </c>
      <c r="E8" s="11">
        <v>3083</v>
      </c>
      <c r="F8" s="11">
        <v>194</v>
      </c>
      <c r="G8" s="11">
        <v>3409.2</v>
      </c>
      <c r="H8" s="11">
        <v>238</v>
      </c>
      <c r="I8" s="12">
        <v>1668.3</v>
      </c>
      <c r="J8" s="12">
        <v>176</v>
      </c>
      <c r="K8" s="12">
        <v>1947.2</v>
      </c>
      <c r="L8" s="12">
        <v>138</v>
      </c>
      <c r="M8" s="2"/>
    </row>
    <row r="9" spans="1:13" ht="15" customHeight="1" x14ac:dyDescent="0.3">
      <c r="A9" s="17" t="s">
        <v>11</v>
      </c>
      <c r="B9" s="17" t="s">
        <v>43</v>
      </c>
      <c r="C9" s="11"/>
      <c r="D9" s="11"/>
      <c r="E9" s="11">
        <v>2545</v>
      </c>
      <c r="F9" s="11">
        <v>143</v>
      </c>
      <c r="G9" s="11">
        <v>3980.9</v>
      </c>
      <c r="H9" s="11">
        <v>250</v>
      </c>
      <c r="I9" s="12">
        <v>3323</v>
      </c>
      <c r="J9" s="12">
        <v>174</v>
      </c>
      <c r="K9" s="12">
        <v>2668.9</v>
      </c>
      <c r="L9" s="12">
        <v>166</v>
      </c>
      <c r="M9" s="2"/>
    </row>
    <row r="10" spans="1:13" ht="15" customHeight="1" x14ac:dyDescent="0.3">
      <c r="A10" s="17" t="s">
        <v>12</v>
      </c>
      <c r="B10" s="17" t="s">
        <v>54</v>
      </c>
      <c r="C10" s="11">
        <v>1568</v>
      </c>
      <c r="D10" s="11">
        <v>118</v>
      </c>
      <c r="E10" s="11">
        <v>1685</v>
      </c>
      <c r="F10" s="11">
        <v>143</v>
      </c>
      <c r="G10" s="11">
        <v>2456.6999999999998</v>
      </c>
      <c r="H10" s="11">
        <v>198</v>
      </c>
      <c r="I10" s="12">
        <v>1682.5</v>
      </c>
      <c r="J10" s="12">
        <v>178</v>
      </c>
      <c r="K10" s="12">
        <v>1628.1</v>
      </c>
      <c r="L10" s="12">
        <v>151</v>
      </c>
      <c r="M10" s="2"/>
    </row>
    <row r="11" spans="1:13" ht="15" customHeight="1" x14ac:dyDescent="0.3">
      <c r="A11" s="17" t="s">
        <v>10</v>
      </c>
      <c r="B11" s="17" t="s">
        <v>62</v>
      </c>
      <c r="C11" s="11">
        <v>2921</v>
      </c>
      <c r="D11" s="11">
        <v>213</v>
      </c>
      <c r="E11" s="11">
        <v>2018</v>
      </c>
      <c r="F11" s="11">
        <v>195</v>
      </c>
      <c r="G11" s="11">
        <v>2839.2</v>
      </c>
      <c r="H11" s="11">
        <v>243</v>
      </c>
      <c r="I11" s="12">
        <v>1675</v>
      </c>
      <c r="J11" s="12">
        <v>179</v>
      </c>
      <c r="K11" s="12">
        <v>1534.7</v>
      </c>
      <c r="L11" s="12">
        <v>163</v>
      </c>
      <c r="M11" s="2"/>
    </row>
    <row r="12" spans="1:13" ht="15" customHeight="1" x14ac:dyDescent="0.3">
      <c r="A12" s="17" t="s">
        <v>7</v>
      </c>
      <c r="B12" s="17" t="s">
        <v>60</v>
      </c>
      <c r="C12" s="11">
        <v>3893</v>
      </c>
      <c r="D12" s="11">
        <v>205</v>
      </c>
      <c r="E12" s="11">
        <v>3253</v>
      </c>
      <c r="F12" s="11">
        <v>202</v>
      </c>
      <c r="G12" s="11">
        <v>3389.4</v>
      </c>
      <c r="H12" s="11">
        <v>227</v>
      </c>
      <c r="I12" s="12">
        <v>3064</v>
      </c>
      <c r="J12" s="12">
        <v>174</v>
      </c>
      <c r="K12" s="12">
        <v>2250.9</v>
      </c>
      <c r="L12" s="12">
        <v>174</v>
      </c>
      <c r="M12" s="2"/>
    </row>
    <row r="13" spans="1:13" ht="15" customHeight="1" x14ac:dyDescent="0.3">
      <c r="A13" s="17" t="s">
        <v>13</v>
      </c>
      <c r="B13" s="17" t="s">
        <v>61</v>
      </c>
      <c r="C13" s="11">
        <v>1274</v>
      </c>
      <c r="D13" s="11"/>
      <c r="E13" s="11">
        <v>1570</v>
      </c>
      <c r="F13" s="11">
        <v>139</v>
      </c>
      <c r="G13" s="11">
        <v>2524.6</v>
      </c>
      <c r="H13" s="11">
        <v>172</v>
      </c>
      <c r="I13" s="12">
        <v>2908</v>
      </c>
      <c r="J13" s="12">
        <v>157</v>
      </c>
      <c r="K13" s="12">
        <v>2169.5</v>
      </c>
      <c r="L13" s="12">
        <v>121</v>
      </c>
      <c r="M13" s="2"/>
    </row>
    <row r="14" spans="1:13" ht="15" customHeight="1" x14ac:dyDescent="0.3">
      <c r="A14" s="17" t="s">
        <v>14</v>
      </c>
      <c r="B14" s="17" t="s">
        <v>44</v>
      </c>
      <c r="C14" s="11">
        <v>1789</v>
      </c>
      <c r="D14" s="11">
        <v>215</v>
      </c>
      <c r="E14" s="11">
        <v>2510</v>
      </c>
      <c r="F14" s="11">
        <v>219</v>
      </c>
      <c r="G14" s="11">
        <v>2682</v>
      </c>
      <c r="H14" s="11">
        <v>240</v>
      </c>
      <c r="I14" s="12">
        <v>2388</v>
      </c>
      <c r="J14" s="12">
        <v>226</v>
      </c>
      <c r="K14" s="12">
        <v>2199.3000000000002</v>
      </c>
      <c r="L14" s="12">
        <v>177</v>
      </c>
      <c r="M14" s="2"/>
    </row>
    <row r="15" spans="1:13" ht="15" customHeight="1" x14ac:dyDescent="0.3">
      <c r="A15" s="17" t="s">
        <v>17</v>
      </c>
      <c r="B15" s="17" t="s">
        <v>45</v>
      </c>
      <c r="C15" s="11">
        <v>1879</v>
      </c>
      <c r="D15" s="11">
        <v>174</v>
      </c>
      <c r="E15" s="11">
        <v>2248</v>
      </c>
      <c r="F15" s="11">
        <v>164</v>
      </c>
      <c r="G15" s="11">
        <v>2628</v>
      </c>
      <c r="H15" s="11">
        <v>187</v>
      </c>
      <c r="I15" s="12">
        <v>2628</v>
      </c>
      <c r="J15" s="12">
        <v>187</v>
      </c>
      <c r="K15" s="12">
        <v>1620.7</v>
      </c>
      <c r="L15" s="12">
        <v>140</v>
      </c>
      <c r="M15" s="2"/>
    </row>
    <row r="16" spans="1:13" ht="15" customHeight="1" x14ac:dyDescent="0.3">
      <c r="A16" s="17" t="s">
        <v>18</v>
      </c>
      <c r="B16" s="17" t="s">
        <v>63</v>
      </c>
      <c r="C16" s="11">
        <v>2285</v>
      </c>
      <c r="D16" s="11">
        <v>170</v>
      </c>
      <c r="E16" s="11">
        <v>2014</v>
      </c>
      <c r="F16" s="11">
        <v>163</v>
      </c>
      <c r="G16" s="11">
        <v>2309</v>
      </c>
      <c r="H16" s="11">
        <v>149</v>
      </c>
      <c r="I16" s="12">
        <v>2025.9</v>
      </c>
      <c r="J16" s="12">
        <v>160</v>
      </c>
      <c r="K16" s="12">
        <v>2045.5</v>
      </c>
      <c r="L16" s="12">
        <v>119</v>
      </c>
      <c r="M16" s="2"/>
    </row>
    <row r="17" spans="1:13" ht="15" customHeight="1" x14ac:dyDescent="0.3">
      <c r="A17" s="17" t="s">
        <v>19</v>
      </c>
      <c r="B17" s="17" t="s">
        <v>46</v>
      </c>
      <c r="C17" s="11">
        <v>1790</v>
      </c>
      <c r="D17" s="11"/>
      <c r="E17" s="11">
        <v>1389</v>
      </c>
      <c r="F17" s="11"/>
      <c r="G17" s="11">
        <v>2270</v>
      </c>
      <c r="H17" s="11">
        <v>181</v>
      </c>
      <c r="I17" s="12">
        <v>1980.2</v>
      </c>
      <c r="J17" s="12">
        <v>154</v>
      </c>
      <c r="K17" s="12">
        <v>2024.7</v>
      </c>
      <c r="L17" s="12">
        <v>133</v>
      </c>
      <c r="M17" s="2"/>
    </row>
    <row r="18" spans="1:13" ht="15" customHeight="1" x14ac:dyDescent="0.3">
      <c r="A18" s="17" t="s">
        <v>15</v>
      </c>
      <c r="B18" s="17" t="s">
        <v>16</v>
      </c>
      <c r="C18" s="11">
        <v>1141</v>
      </c>
      <c r="D18" s="11">
        <v>165</v>
      </c>
      <c r="E18" s="11">
        <v>1197</v>
      </c>
      <c r="F18" s="11">
        <v>171</v>
      </c>
      <c r="G18" s="11">
        <v>3573</v>
      </c>
      <c r="H18" s="11">
        <v>206</v>
      </c>
      <c r="I18" s="12">
        <v>1521</v>
      </c>
      <c r="J18" s="12">
        <v>176</v>
      </c>
      <c r="K18" s="12">
        <v>1310.0999999999999</v>
      </c>
      <c r="L18" s="12">
        <v>155</v>
      </c>
      <c r="M18" s="2"/>
    </row>
    <row r="19" spans="1:13" ht="15" customHeight="1" x14ac:dyDescent="0.3">
      <c r="A19" s="17" t="s">
        <v>20</v>
      </c>
      <c r="B19" s="17" t="s">
        <v>47</v>
      </c>
      <c r="C19" s="11">
        <v>1890</v>
      </c>
      <c r="D19" s="11">
        <v>174</v>
      </c>
      <c r="E19" s="11">
        <v>1849</v>
      </c>
      <c r="F19" s="11">
        <v>132</v>
      </c>
      <c r="G19" s="11">
        <v>2155.1</v>
      </c>
      <c r="H19" s="11">
        <v>157</v>
      </c>
      <c r="I19" s="12">
        <v>1640.6</v>
      </c>
      <c r="J19" s="12">
        <v>160</v>
      </c>
      <c r="K19" s="12">
        <v>1133.8</v>
      </c>
      <c r="L19" s="12">
        <v>124</v>
      </c>
      <c r="M19" s="2"/>
    </row>
    <row r="20" spans="1:13" ht="15" customHeight="1" x14ac:dyDescent="0.3">
      <c r="A20" s="17" t="s">
        <v>21</v>
      </c>
      <c r="B20" s="17" t="s">
        <v>64</v>
      </c>
      <c r="C20" s="11"/>
      <c r="D20" s="11"/>
      <c r="E20" s="11">
        <v>2137</v>
      </c>
      <c r="F20" s="11">
        <v>153</v>
      </c>
      <c r="G20" s="11">
        <v>2098.9</v>
      </c>
      <c r="H20" s="11">
        <v>160</v>
      </c>
      <c r="I20" s="12">
        <v>1563.9</v>
      </c>
      <c r="J20" s="12">
        <v>106</v>
      </c>
      <c r="K20" s="12">
        <v>1147.9000000000001</v>
      </c>
      <c r="L20" s="12">
        <v>91</v>
      </c>
      <c r="M20" s="2"/>
    </row>
    <row r="21" spans="1:13" ht="15" customHeight="1" x14ac:dyDescent="0.3">
      <c r="A21" s="17" t="s">
        <v>22</v>
      </c>
      <c r="B21" s="17" t="s">
        <v>48</v>
      </c>
      <c r="C21" s="11">
        <v>1699</v>
      </c>
      <c r="D21" s="11">
        <v>140</v>
      </c>
      <c r="E21" s="11">
        <v>1211</v>
      </c>
      <c r="F21" s="11">
        <v>88</v>
      </c>
      <c r="G21" s="11">
        <v>2149</v>
      </c>
      <c r="H21" s="11">
        <v>126</v>
      </c>
      <c r="I21" s="12">
        <v>1415.6</v>
      </c>
      <c r="J21" s="12">
        <v>103</v>
      </c>
      <c r="K21" s="12">
        <v>1406</v>
      </c>
      <c r="L21" s="12">
        <v>82</v>
      </c>
      <c r="M21" s="2"/>
    </row>
    <row r="22" spans="1:13" ht="15" customHeight="1" x14ac:dyDescent="0.3">
      <c r="A22" s="17" t="s">
        <v>23</v>
      </c>
      <c r="B22" s="17" t="s">
        <v>49</v>
      </c>
      <c r="C22" s="11">
        <v>3129</v>
      </c>
      <c r="D22" s="11">
        <v>196</v>
      </c>
      <c r="E22" s="11">
        <v>3081</v>
      </c>
      <c r="F22" s="11">
        <v>218</v>
      </c>
      <c r="G22" s="11">
        <v>3382</v>
      </c>
      <c r="H22" s="13"/>
      <c r="I22" s="12">
        <v>2755.1</v>
      </c>
      <c r="J22" s="14">
        <v>217</v>
      </c>
      <c r="K22" s="12">
        <v>2757.7</v>
      </c>
      <c r="L22" s="14">
        <v>215</v>
      </c>
      <c r="M22" s="2"/>
    </row>
    <row r="23" spans="1:13" ht="15" customHeight="1" x14ac:dyDescent="0.3">
      <c r="A23" s="17" t="s">
        <v>24</v>
      </c>
      <c r="B23" s="17" t="s">
        <v>50</v>
      </c>
      <c r="C23" s="11">
        <v>3434.6</v>
      </c>
      <c r="D23" s="11">
        <v>218</v>
      </c>
      <c r="E23" s="11">
        <v>2596</v>
      </c>
      <c r="F23" s="11">
        <v>210</v>
      </c>
      <c r="G23" s="11">
        <v>3259.5</v>
      </c>
      <c r="H23" s="11">
        <v>241</v>
      </c>
      <c r="I23" s="12">
        <v>2853.9</v>
      </c>
      <c r="J23" s="12">
        <v>175</v>
      </c>
      <c r="K23" s="12">
        <v>2748.4</v>
      </c>
      <c r="L23" s="12">
        <v>155</v>
      </c>
      <c r="M23" s="2"/>
    </row>
    <row r="24" spans="1:13" ht="15" customHeight="1" x14ac:dyDescent="0.3">
      <c r="A24" s="17" t="s">
        <v>25</v>
      </c>
      <c r="B24" s="17" t="s">
        <v>51</v>
      </c>
      <c r="C24" s="11">
        <v>2751</v>
      </c>
      <c r="D24" s="11">
        <v>195</v>
      </c>
      <c r="E24" s="11">
        <v>2486</v>
      </c>
      <c r="F24" s="11">
        <v>225</v>
      </c>
      <c r="G24" s="11">
        <v>3006</v>
      </c>
      <c r="H24" s="11">
        <v>243</v>
      </c>
      <c r="I24" s="12">
        <v>2371</v>
      </c>
      <c r="J24" s="12">
        <v>221</v>
      </c>
      <c r="K24" s="12">
        <v>2509.6</v>
      </c>
      <c r="L24" s="12">
        <v>166</v>
      </c>
      <c r="M24" s="2"/>
    </row>
    <row r="25" spans="1:13" ht="15" customHeight="1" x14ac:dyDescent="0.3">
      <c r="A25" s="17" t="s">
        <v>26</v>
      </c>
      <c r="B25" s="17" t="s">
        <v>27</v>
      </c>
      <c r="C25" s="11">
        <v>2990</v>
      </c>
      <c r="D25" s="11">
        <v>231</v>
      </c>
      <c r="E25" s="11">
        <v>2421</v>
      </c>
      <c r="F25" s="11">
        <v>231</v>
      </c>
      <c r="G25" s="11">
        <v>2854.1</v>
      </c>
      <c r="H25" s="11">
        <v>259</v>
      </c>
      <c r="I25" s="12">
        <v>2422.3000000000002</v>
      </c>
      <c r="J25" s="12">
        <v>146</v>
      </c>
      <c r="K25" s="12">
        <v>2069.4</v>
      </c>
      <c r="L25" s="12">
        <v>186</v>
      </c>
      <c r="M25" s="2"/>
    </row>
    <row r="26" spans="1:13" ht="15" customHeight="1" x14ac:dyDescent="0.3">
      <c r="A26" s="17" t="s">
        <v>41</v>
      </c>
      <c r="B26" s="17" t="s">
        <v>65</v>
      </c>
      <c r="C26" s="11"/>
      <c r="D26" s="11"/>
      <c r="E26" s="11"/>
      <c r="F26" s="11"/>
      <c r="G26" s="11">
        <v>3154</v>
      </c>
      <c r="H26" s="11">
        <v>248</v>
      </c>
      <c r="I26" s="12">
        <v>2654.6</v>
      </c>
      <c r="J26" s="12">
        <v>217</v>
      </c>
      <c r="K26" s="12">
        <v>2311.5</v>
      </c>
      <c r="L26" s="12">
        <v>202</v>
      </c>
      <c r="M26" s="2"/>
    </row>
    <row r="27" spans="1:13" ht="15" customHeight="1" x14ac:dyDescent="0.3">
      <c r="A27" s="17" t="s">
        <v>28</v>
      </c>
      <c r="B27" s="17" t="s">
        <v>52</v>
      </c>
      <c r="C27" s="11">
        <v>3031</v>
      </c>
      <c r="D27" s="11">
        <v>276</v>
      </c>
      <c r="E27" s="11">
        <v>3013</v>
      </c>
      <c r="F27" s="11">
        <v>230</v>
      </c>
      <c r="G27" s="11">
        <v>3719.8</v>
      </c>
      <c r="H27" s="11">
        <v>265</v>
      </c>
      <c r="I27" s="12">
        <v>2835</v>
      </c>
      <c r="J27" s="12">
        <v>229</v>
      </c>
      <c r="K27" s="12">
        <v>1807</v>
      </c>
      <c r="L27" s="12">
        <v>127</v>
      </c>
      <c r="M27" s="2"/>
    </row>
    <row r="28" spans="1:13" ht="15" customHeight="1" x14ac:dyDescent="0.3">
      <c r="A28" s="17" t="s">
        <v>30</v>
      </c>
      <c r="B28" s="17" t="s">
        <v>66</v>
      </c>
      <c r="C28" s="11">
        <v>667</v>
      </c>
      <c r="D28" s="11"/>
      <c r="E28" s="11">
        <v>760</v>
      </c>
      <c r="F28" s="11"/>
      <c r="G28" s="11">
        <v>905.7</v>
      </c>
      <c r="H28" s="11"/>
      <c r="I28" s="12">
        <v>705.1</v>
      </c>
      <c r="J28" s="12">
        <v>167</v>
      </c>
      <c r="K28" s="12">
        <v>460.9</v>
      </c>
      <c r="L28" s="12">
        <v>68</v>
      </c>
      <c r="M28" s="2"/>
    </row>
    <row r="29" spans="1:13" ht="15" customHeight="1" x14ac:dyDescent="0.3">
      <c r="A29" s="17" t="s">
        <v>31</v>
      </c>
      <c r="B29" s="17" t="s">
        <v>72</v>
      </c>
      <c r="C29" s="11">
        <v>3465</v>
      </c>
      <c r="D29" s="11">
        <v>176</v>
      </c>
      <c r="E29" s="11">
        <v>2493</v>
      </c>
      <c r="F29" s="11">
        <v>191</v>
      </c>
      <c r="G29" s="11">
        <v>3973</v>
      </c>
      <c r="H29" s="11">
        <v>213</v>
      </c>
      <c r="I29" s="12">
        <v>2739</v>
      </c>
      <c r="J29" s="12">
        <v>190</v>
      </c>
      <c r="K29" s="12">
        <v>3382</v>
      </c>
      <c r="L29" s="12">
        <v>155</v>
      </c>
      <c r="M29" s="2"/>
    </row>
    <row r="30" spans="1:13" ht="15" customHeight="1" x14ac:dyDescent="0.3">
      <c r="A30" s="17" t="s">
        <v>34</v>
      </c>
      <c r="B30" s="17" t="s">
        <v>67</v>
      </c>
      <c r="C30" s="11">
        <v>1511</v>
      </c>
      <c r="D30" s="11">
        <v>121</v>
      </c>
      <c r="E30" s="11"/>
      <c r="F30" s="11"/>
      <c r="G30" s="11">
        <v>2618.8000000000002</v>
      </c>
      <c r="H30" s="11">
        <v>206</v>
      </c>
      <c r="I30" s="12">
        <v>2263.6</v>
      </c>
      <c r="J30" s="12">
        <v>172</v>
      </c>
      <c r="K30" s="12">
        <v>1589.6</v>
      </c>
      <c r="L30" s="12">
        <v>141</v>
      </c>
      <c r="M30" s="2"/>
    </row>
    <row r="31" spans="1:13" ht="15" customHeight="1" x14ac:dyDescent="0.3">
      <c r="A31" s="17" t="s">
        <v>29</v>
      </c>
      <c r="B31" s="17" t="s">
        <v>68</v>
      </c>
      <c r="C31" s="11">
        <v>2272</v>
      </c>
      <c r="D31" s="11">
        <v>215</v>
      </c>
      <c r="E31" s="11">
        <v>1775</v>
      </c>
      <c r="F31" s="11">
        <v>207</v>
      </c>
      <c r="G31" s="11">
        <v>1775</v>
      </c>
      <c r="H31" s="11">
        <v>207</v>
      </c>
      <c r="I31" s="12">
        <v>1404.3</v>
      </c>
      <c r="J31" s="12">
        <v>152</v>
      </c>
      <c r="K31" s="12">
        <v>870.6</v>
      </c>
      <c r="L31" s="12">
        <v>76</v>
      </c>
      <c r="M31" s="2"/>
    </row>
    <row r="32" spans="1:13" ht="15" customHeight="1" x14ac:dyDescent="0.3">
      <c r="A32" s="17" t="s">
        <v>32</v>
      </c>
      <c r="B32" s="17" t="s">
        <v>33</v>
      </c>
      <c r="C32" s="11">
        <v>1660</v>
      </c>
      <c r="D32" s="11">
        <v>175</v>
      </c>
      <c r="E32" s="11">
        <v>1087</v>
      </c>
      <c r="F32" s="11">
        <v>165</v>
      </c>
      <c r="G32" s="11">
        <v>1682.2</v>
      </c>
      <c r="H32" s="11">
        <v>198</v>
      </c>
      <c r="I32" s="12">
        <v>1096.8</v>
      </c>
      <c r="J32" s="12">
        <v>153</v>
      </c>
      <c r="K32" s="12">
        <v>1167.9000000000001</v>
      </c>
      <c r="L32" s="12">
        <v>93</v>
      </c>
      <c r="M32" s="2"/>
    </row>
    <row r="33" spans="1:13" ht="15" customHeight="1" x14ac:dyDescent="0.3">
      <c r="A33" s="17" t="s">
        <v>35</v>
      </c>
      <c r="B33" s="17" t="s">
        <v>53</v>
      </c>
      <c r="C33" s="11">
        <v>3988</v>
      </c>
      <c r="D33" s="11">
        <v>257</v>
      </c>
      <c r="E33" s="11">
        <v>5041</v>
      </c>
      <c r="F33" s="11">
        <v>226</v>
      </c>
      <c r="G33" s="13"/>
      <c r="H33" s="13"/>
      <c r="I33" s="14">
        <v>2593</v>
      </c>
      <c r="J33" s="14">
        <v>229</v>
      </c>
      <c r="K33" s="14">
        <v>1987.2</v>
      </c>
      <c r="L33" s="14">
        <v>167</v>
      </c>
      <c r="M33" s="2"/>
    </row>
    <row r="34" spans="1:13" ht="15" customHeight="1" x14ac:dyDescent="0.3">
      <c r="A34" s="17" t="s">
        <v>36</v>
      </c>
      <c r="B34" s="17" t="s">
        <v>69</v>
      </c>
      <c r="C34" s="11">
        <v>2962</v>
      </c>
      <c r="D34" s="11">
        <v>239</v>
      </c>
      <c r="E34" s="11"/>
      <c r="F34" s="11"/>
      <c r="G34" s="11">
        <v>2713</v>
      </c>
      <c r="H34" s="11">
        <v>215</v>
      </c>
      <c r="I34" s="12">
        <v>1811</v>
      </c>
      <c r="J34" s="12">
        <v>183</v>
      </c>
      <c r="K34" s="12">
        <v>913.4</v>
      </c>
      <c r="L34" s="12">
        <v>127</v>
      </c>
      <c r="M34" s="2"/>
    </row>
    <row r="35" spans="1:13" ht="15" customHeight="1" x14ac:dyDescent="0.3">
      <c r="A35" s="17" t="s">
        <v>38</v>
      </c>
      <c r="B35" s="17" t="s">
        <v>70</v>
      </c>
      <c r="C35" s="11">
        <v>2681</v>
      </c>
      <c r="D35" s="11">
        <v>246</v>
      </c>
      <c r="E35" s="11">
        <v>3290</v>
      </c>
      <c r="F35" s="11">
        <v>256</v>
      </c>
      <c r="G35" s="11">
        <v>3419.1</v>
      </c>
      <c r="H35" s="11">
        <v>251</v>
      </c>
      <c r="I35" s="12">
        <v>2824.6</v>
      </c>
      <c r="J35" s="12">
        <v>231</v>
      </c>
      <c r="K35" s="12">
        <v>2844.6</v>
      </c>
      <c r="L35" s="12">
        <v>218</v>
      </c>
      <c r="M35" s="2"/>
    </row>
    <row r="36" spans="1:13" ht="15" customHeight="1" x14ac:dyDescent="0.3">
      <c r="A36" s="17" t="s">
        <v>37</v>
      </c>
      <c r="B36" s="17" t="s">
        <v>71</v>
      </c>
      <c r="C36" s="11">
        <v>2226</v>
      </c>
      <c r="D36" s="11">
        <v>196</v>
      </c>
      <c r="E36" s="11">
        <v>1916</v>
      </c>
      <c r="F36" s="11">
        <v>219</v>
      </c>
      <c r="G36" s="11">
        <v>4033</v>
      </c>
      <c r="H36" s="11">
        <v>251</v>
      </c>
      <c r="I36" s="12">
        <v>2731</v>
      </c>
      <c r="J36" s="12">
        <v>202</v>
      </c>
      <c r="K36" s="12">
        <v>1265.9000000000001</v>
      </c>
      <c r="L36" s="12">
        <v>168</v>
      </c>
      <c r="M36" s="2"/>
    </row>
    <row r="37" spans="1:13" ht="15" customHeight="1" x14ac:dyDescent="0.3">
      <c r="A37" s="2"/>
      <c r="B37" s="2"/>
      <c r="C37" s="2"/>
      <c r="D37" s="2"/>
      <c r="E37" s="2"/>
      <c r="F37" s="2"/>
      <c r="G37" s="2"/>
      <c r="H37" s="2"/>
      <c r="I37" s="7"/>
      <c r="J37" s="7"/>
      <c r="K37" s="7"/>
      <c r="L37" s="7"/>
      <c r="M37" s="2"/>
    </row>
    <row r="38" spans="1:13" ht="15" customHeight="1" x14ac:dyDescent="0.3"/>
    <row r="39" spans="1:13" ht="15" customHeight="1" x14ac:dyDescent="0.3"/>
    <row r="40" spans="1:13" ht="15" customHeight="1" x14ac:dyDescent="0.3">
      <c r="A40" s="1"/>
      <c r="B40" s="2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</row>
    <row r="41" spans="1:13" ht="15" customHeight="1" x14ac:dyDescent="0.3">
      <c r="A41" s="3"/>
      <c r="B41" s="2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</row>
    <row r="42" spans="1:13" ht="15" customHeight="1" x14ac:dyDescent="0.3">
      <c r="A42" s="8"/>
      <c r="B42" s="2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</row>
    <row r="43" spans="1:13" ht="15" customHeight="1" x14ac:dyDescent="0.3">
      <c r="A43" s="8"/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</row>
    <row r="44" spans="1:13" ht="15" customHeight="1" x14ac:dyDescent="0.3">
      <c r="A44" s="8"/>
      <c r="B44" s="2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</row>
    <row r="45" spans="1:13" ht="15" customHeight="1" x14ac:dyDescent="0.3">
      <c r="A45" s="8"/>
      <c r="B45" s="2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</row>
    <row r="46" spans="1:13" ht="15" customHeight="1" x14ac:dyDescent="0.3">
      <c r="A46" s="4"/>
      <c r="B46" s="2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</row>
    <row r="47" spans="1:13" ht="15" customHeight="1" x14ac:dyDescent="0.3">
      <c r="A47" s="4"/>
      <c r="B47" s="2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</row>
    <row r="48" spans="1:13" x14ac:dyDescent="0.3">
      <c r="A48" s="2"/>
      <c r="B48" s="2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</row>
    <row r="49" spans="1:13" x14ac:dyDescent="0.3">
      <c r="A49" s="2"/>
      <c r="B49" s="2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</row>
    <row r="50" spans="1:13" x14ac:dyDescent="0.3">
      <c r="A50" s="2"/>
      <c r="B50" s="2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</row>
    <row r="51" spans="1:13" x14ac:dyDescent="0.3">
      <c r="A51" s="2"/>
      <c r="B51" s="2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</row>
    <row r="52" spans="1:13" x14ac:dyDescent="0.3">
      <c r="A52" s="2"/>
      <c r="B52" s="2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</row>
    <row r="53" spans="1:13" x14ac:dyDescent="0.3">
      <c r="A53" s="2"/>
      <c r="B53" s="2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</row>
    <row r="54" spans="1:13" x14ac:dyDescent="0.3">
      <c r="A54" s="2"/>
      <c r="B54" s="2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</row>
    <row r="55" spans="1:13" x14ac:dyDescent="0.3"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</row>
    <row r="56" spans="1:13" x14ac:dyDescent="0.3"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</row>
    <row r="57" spans="1:13" x14ac:dyDescent="0.3"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</row>
    <row r="58" spans="1:13" x14ac:dyDescent="0.3"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</row>
    <row r="59" spans="1:13" x14ac:dyDescent="0.3"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</row>
    <row r="60" spans="1:13" x14ac:dyDescent="0.3"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</row>
    <row r="61" spans="1:13" x14ac:dyDescent="0.3"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</row>
    <row r="62" spans="1:13" x14ac:dyDescent="0.3"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</row>
    <row r="63" spans="1:13" x14ac:dyDescent="0.3"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</row>
    <row r="64" spans="1:13" x14ac:dyDescent="0.3"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</row>
    <row r="65" spans="3:13" x14ac:dyDescent="0.3"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</row>
    <row r="66" spans="3:13" x14ac:dyDescent="0.3"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</row>
    <row r="67" spans="3:13" x14ac:dyDescent="0.3"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</row>
    <row r="68" spans="3:13" x14ac:dyDescent="0.3"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</row>
    <row r="69" spans="3:13" x14ac:dyDescent="0.3"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</row>
    <row r="70" spans="3:13" x14ac:dyDescent="0.3"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</row>
    <row r="71" spans="3:13" x14ac:dyDescent="0.3"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</row>
    <row r="72" spans="3:13" x14ac:dyDescent="0.3"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</row>
    <row r="73" spans="3:13" x14ac:dyDescent="0.3"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</row>
    <row r="74" spans="3:13" x14ac:dyDescent="0.3"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3:13" x14ac:dyDescent="0.3"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3:13" x14ac:dyDescent="0.3"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3:13" x14ac:dyDescent="0.3"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3:13" x14ac:dyDescent="0.3"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3:13" x14ac:dyDescent="0.3"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3:13" x14ac:dyDescent="0.3"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3:12" x14ac:dyDescent="0.3"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3:12" x14ac:dyDescent="0.3"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3:12" x14ac:dyDescent="0.3"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3:12" x14ac:dyDescent="0.3"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3:12" x14ac:dyDescent="0.3"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3:12" x14ac:dyDescent="0.3"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3:12" x14ac:dyDescent="0.3"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3:12" x14ac:dyDescent="0.3"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3:12" x14ac:dyDescent="0.3"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3:12" x14ac:dyDescent="0.3"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3:12" x14ac:dyDescent="0.3"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3:12" x14ac:dyDescent="0.3"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3:12" x14ac:dyDescent="0.3"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3:12" x14ac:dyDescent="0.3"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3:12" x14ac:dyDescent="0.3"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3:12" x14ac:dyDescent="0.3"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3:13" x14ac:dyDescent="0.3"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3:13" x14ac:dyDescent="0.3"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3:13" x14ac:dyDescent="0.3"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3:13" x14ac:dyDescent="0.3"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3:13" x14ac:dyDescent="0.3"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3:13" x14ac:dyDescent="0.3"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3:13" x14ac:dyDescent="0.3"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3:13" x14ac:dyDescent="0.3"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3:13" x14ac:dyDescent="0.3"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3:13" x14ac:dyDescent="0.3"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3:13" x14ac:dyDescent="0.3"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3:13" x14ac:dyDescent="0.3"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3:13" x14ac:dyDescent="0.3"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3:13" x14ac:dyDescent="0.3"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3:13" x14ac:dyDescent="0.3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</row>
    <row r="112" spans="3:13" x14ac:dyDescent="0.3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</row>
    <row r="113" spans="3:13" x14ac:dyDescent="0.3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</row>
    <row r="114" spans="3:13" x14ac:dyDescent="0.3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</row>
    <row r="115" spans="3:13" x14ac:dyDescent="0.3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</row>
    <row r="116" spans="3:13" x14ac:dyDescent="0.3">
      <c r="M116" s="10"/>
    </row>
    <row r="117" spans="3:13" x14ac:dyDescent="0.3">
      <c r="M117" s="10"/>
    </row>
    <row r="118" spans="3:13" x14ac:dyDescent="0.3">
      <c r="M118" s="10"/>
    </row>
    <row r="119" spans="3:13" x14ac:dyDescent="0.3">
      <c r="M119" s="10"/>
    </row>
    <row r="120" spans="3:13" x14ac:dyDescent="0.3">
      <c r="M120" s="10"/>
    </row>
    <row r="121" spans="3:13" x14ac:dyDescent="0.3">
      <c r="M121" s="10"/>
    </row>
    <row r="122" spans="3:13" x14ac:dyDescent="0.3">
      <c r="M122" s="10"/>
    </row>
    <row r="123" spans="3:13" x14ac:dyDescent="0.3">
      <c r="M123" s="10"/>
    </row>
    <row r="124" spans="3:13" x14ac:dyDescent="0.3">
      <c r="M124" s="10"/>
    </row>
    <row r="125" spans="3:13" x14ac:dyDescent="0.3">
      <c r="M125" s="10"/>
    </row>
    <row r="126" spans="3:13" x14ac:dyDescent="0.3">
      <c r="M126" s="10"/>
    </row>
    <row r="127" spans="3:13" x14ac:dyDescent="0.3">
      <c r="M127" s="10"/>
    </row>
    <row r="128" spans="3:13" x14ac:dyDescent="0.3">
      <c r="M128" s="10"/>
    </row>
    <row r="129" spans="13:13" x14ac:dyDescent="0.3">
      <c r="M129" s="10"/>
    </row>
    <row r="130" spans="13:13" x14ac:dyDescent="0.3">
      <c r="M130" s="10"/>
    </row>
    <row r="131" spans="13:13" x14ac:dyDescent="0.3">
      <c r="M131" s="10"/>
    </row>
    <row r="132" spans="13:13" x14ac:dyDescent="0.3">
      <c r="M132" s="10"/>
    </row>
    <row r="133" spans="13:13" x14ac:dyDescent="0.3">
      <c r="M133" s="10"/>
    </row>
    <row r="134" spans="13:13" x14ac:dyDescent="0.3">
      <c r="M134" s="10"/>
    </row>
    <row r="135" spans="13:13" x14ac:dyDescent="0.3">
      <c r="M135" s="10"/>
    </row>
    <row r="136" spans="13:13" x14ac:dyDescent="0.3">
      <c r="M136" s="10"/>
    </row>
    <row r="137" spans="13:13" x14ac:dyDescent="0.3">
      <c r="M137" s="10"/>
    </row>
    <row r="138" spans="13:13" x14ac:dyDescent="0.3">
      <c r="M138" s="10"/>
    </row>
    <row r="139" spans="13:13" x14ac:dyDescent="0.3">
      <c r="M139" s="10"/>
    </row>
    <row r="140" spans="13:13" x14ac:dyDescent="0.3">
      <c r="M140" s="10"/>
    </row>
    <row r="141" spans="13:13" x14ac:dyDescent="0.3">
      <c r="M141" s="10"/>
    </row>
    <row r="142" spans="13:13" x14ac:dyDescent="0.3">
      <c r="M142" s="10"/>
    </row>
    <row r="143" spans="13:13" x14ac:dyDescent="0.3">
      <c r="M143" s="10"/>
    </row>
    <row r="144" spans="13:13" x14ac:dyDescent="0.3">
      <c r="M144" s="10"/>
    </row>
  </sheetData>
  <pageMargins left="0.7" right="0.7" top="0.75" bottom="0.75" header="0.3" footer="0.3"/>
  <pageSetup paperSize="9" orientation="portrait" horizontalDpi="4294967292" r:id="rId1"/>
  <webPublishItems count="2">
    <webPublishItem id="4538" divId="1959 ind_4538" sourceType="range" sourceRef="A1:L48" destinationFile="D:\Diseminasi\Luli\Statis\Hanya format\1959 ind.htm"/>
    <webPublishItem id="23747" divId="ind_2011-2015_23747" sourceType="range" sourceRef="A1:M48" destinationFile="D:\____Icil\03. Update_Edit website\2017\02. Februari\update iklim final\Jumlah Curah Hujan dan Jumlah Hari Hujan di Stasiun Pengamatan BMKG,\ind_2011-201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2FBF-FD63-47C9-9D8A-51EC27FB8CB0}">
  <dimension ref="A1:H11"/>
  <sheetViews>
    <sheetView tabSelected="1" workbookViewId="0"/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  <col min="7" max="7" width="9.44140625" customWidth="1"/>
    <col min="8" max="8" width="7.6640625" customWidth="1"/>
  </cols>
  <sheetData>
    <row r="1" spans="1:8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G1" t="s">
        <v>81</v>
      </c>
      <c r="H1" t="s">
        <v>82</v>
      </c>
    </row>
    <row r="2" spans="1:8" x14ac:dyDescent="0.3">
      <c r="A2">
        <v>2011</v>
      </c>
      <c r="B2" s="20">
        <v>1879</v>
      </c>
      <c r="G2" t="s">
        <v>83</v>
      </c>
      <c r="H2" s="25">
        <f>_xlfn.FORECAST.ETS.STAT($B$2:$B$6,$A$2:$A$6,1,1,1)</f>
        <v>0.5</v>
      </c>
    </row>
    <row r="3" spans="1:8" x14ac:dyDescent="0.3">
      <c r="A3">
        <v>2012</v>
      </c>
      <c r="B3" s="20">
        <v>2248</v>
      </c>
      <c r="G3" t="s">
        <v>84</v>
      </c>
      <c r="H3" s="25">
        <f>_xlfn.FORECAST.ETS.STAT($B$2:$B$6,$A$2:$A$6,2,1,1)</f>
        <v>1E-3</v>
      </c>
    </row>
    <row r="4" spans="1:8" x14ac:dyDescent="0.3">
      <c r="A4">
        <v>2013</v>
      </c>
      <c r="B4" s="20">
        <v>2628</v>
      </c>
      <c r="G4" t="s">
        <v>85</v>
      </c>
      <c r="H4" s="25">
        <f>_xlfn.FORECAST.ETS.STAT($B$2:$B$6,$A$2:$A$6,3,1,1)</f>
        <v>2.2204460492503131E-16</v>
      </c>
    </row>
    <row r="5" spans="1:8" x14ac:dyDescent="0.3">
      <c r="A5">
        <v>2014</v>
      </c>
      <c r="B5" s="20">
        <v>2628</v>
      </c>
      <c r="G5" t="s">
        <v>86</v>
      </c>
      <c r="H5" s="25">
        <f>_xlfn.FORECAST.ETS.STAT($B$2:$B$6,$A$2:$A$6,4,1,1)</f>
        <v>1.0011329430878955</v>
      </c>
    </row>
    <row r="6" spans="1:8" x14ac:dyDescent="0.3">
      <c r="A6">
        <v>2015</v>
      </c>
      <c r="B6" s="20">
        <v>1620.7</v>
      </c>
      <c r="C6" s="20">
        <v>1620.7</v>
      </c>
      <c r="D6" s="20">
        <v>1620.7</v>
      </c>
      <c r="E6" s="20">
        <v>1620.7</v>
      </c>
      <c r="G6" t="s">
        <v>87</v>
      </c>
      <c r="H6" s="25">
        <f>_xlfn.FORECAST.ETS.STAT($B$2:$B$6,$A$2:$A$6,5,1,1)</f>
        <v>0.20342863633004601</v>
      </c>
    </row>
    <row r="7" spans="1:8" x14ac:dyDescent="0.3">
      <c r="A7">
        <v>2016</v>
      </c>
      <c r="C7" s="20">
        <f>_xlfn.FORECAST.ETS(A7,$B$2:$B$6,$A$2:$A$6,1,1)</f>
        <v>1961.1803386051092</v>
      </c>
      <c r="D7" s="20">
        <f>C7-_xlfn.FORECAST.ETS.CONFINT(A7,$B$2:$B$6,$A$2:$A$6,0.95,1,1)</f>
        <v>954.86775741737858</v>
      </c>
      <c r="E7" s="20">
        <f>C7+_xlfn.FORECAST.ETS.CONFINT(A7,$B$2:$B$6,$A$2:$A$6,0.95,1,1)</f>
        <v>2967.49291979284</v>
      </c>
      <c r="G7" t="s">
        <v>88</v>
      </c>
      <c r="H7" s="25">
        <f>_xlfn.FORECAST.ETS.STAT($B$2:$B$6,$A$2:$A$6,6,1,1)</f>
        <v>439.57244698631769</v>
      </c>
    </row>
    <row r="8" spans="1:8" x14ac:dyDescent="0.3">
      <c r="A8">
        <v>2017</v>
      </c>
      <c r="C8" s="20">
        <f>_xlfn.FORECAST.ETS(A8,$B$2:$B$6,$A$2:$A$6,1,1)</f>
        <v>1913.1649321454961</v>
      </c>
      <c r="D8" s="20">
        <f>C8-_xlfn.FORECAST.ETS.CONFINT(A8,$B$2:$B$6,$A$2:$A$6,0.95,1,1)</f>
        <v>787.6228665180231</v>
      </c>
      <c r="E8" s="20">
        <f>C8+_xlfn.FORECAST.ETS.CONFINT(A8,$B$2:$B$6,$A$2:$A$6,0.95,1,1)</f>
        <v>3038.7069977729689</v>
      </c>
      <c r="G8" t="s">
        <v>89</v>
      </c>
      <c r="H8" s="25">
        <f>_xlfn.FORECAST.ETS.STAT($B$2:$B$6,$A$2:$A$6,7,1,1)</f>
        <v>513.43422079456366</v>
      </c>
    </row>
    <row r="9" spans="1:8" x14ac:dyDescent="0.3">
      <c r="A9">
        <v>2018</v>
      </c>
      <c r="C9" s="20">
        <f>_xlfn.FORECAST.ETS(A9,$B$2:$B$6,$A$2:$A$6,1,1)</f>
        <v>1865.149525685883</v>
      </c>
      <c r="D9" s="20">
        <f>C9-_xlfn.FORECAST.ETS.CONFINT(A9,$B$2:$B$6,$A$2:$A$6,0.95,1,1)</f>
        <v>631.43944023497147</v>
      </c>
      <c r="E9" s="20">
        <f>C9+_xlfn.FORECAST.ETS.CONFINT(A9,$B$2:$B$6,$A$2:$A$6,0.95,1,1)</f>
        <v>3098.8596111367942</v>
      </c>
    </row>
    <row r="10" spans="1:8" x14ac:dyDescent="0.3">
      <c r="A10">
        <v>2019</v>
      </c>
      <c r="C10" s="20">
        <f>_xlfn.FORECAST.ETS(A10,$B$2:$B$6,$A$2:$A$6,1,1)</f>
        <v>1817.1341192262696</v>
      </c>
      <c r="D10" s="20">
        <f>C10-_xlfn.FORECAST.ETS.CONFINT(A10,$B$2:$B$6,$A$2:$A$6,0.95,1,1)</f>
        <v>483.62223824217335</v>
      </c>
      <c r="E10" s="20">
        <f>C10+_xlfn.FORECAST.ETS.CONFINT(A10,$B$2:$B$6,$A$2:$A$6,0.95,1,1)</f>
        <v>3150.6460002103659</v>
      </c>
    </row>
    <row r="11" spans="1:8" x14ac:dyDescent="0.3">
      <c r="A11">
        <v>2020</v>
      </c>
      <c r="C11" s="20">
        <f>_xlfn.FORECAST.ETS(A11,$B$2:$B$6,$A$2:$A$6,1,1)</f>
        <v>1769.1187127666565</v>
      </c>
      <c r="D11" s="20">
        <f>C11-_xlfn.FORECAST.ETS.CONFINT(A11,$B$2:$B$6,$A$2:$A$6,0.95,1,1)</f>
        <v>342.41374951240141</v>
      </c>
      <c r="E11" s="20">
        <f>C11+_xlfn.FORECAST.ETS.CONFINT(A11,$B$2:$B$6,$A$2:$A$6,0.95,1,1)</f>
        <v>3195.8236760209115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workbookViewId="0">
      <selection activeCell="C1" sqref="C1:G1"/>
    </sheetView>
  </sheetViews>
  <sheetFormatPr defaultRowHeight="14.4" x14ac:dyDescent="0.3"/>
  <cols>
    <col min="1" max="1" width="17.6640625" bestFit="1" customWidth="1"/>
    <col min="2" max="2" width="14.44140625" bestFit="1" customWidth="1"/>
    <col min="12" max="12" width="12" bestFit="1" customWidth="1"/>
    <col min="13" max="13" width="17.77734375" bestFit="1" customWidth="1"/>
    <col min="14" max="15" width="12" bestFit="1" customWidth="1"/>
    <col min="16" max="16" width="16.6640625" bestFit="1" customWidth="1"/>
    <col min="17" max="17" width="12" bestFit="1" customWidth="1"/>
  </cols>
  <sheetData>
    <row r="1" spans="1:26" x14ac:dyDescent="0.3">
      <c r="A1" s="15" t="s">
        <v>0</v>
      </c>
      <c r="B1" s="15"/>
      <c r="C1" s="15">
        <v>2011</v>
      </c>
      <c r="D1" s="15">
        <v>2012</v>
      </c>
      <c r="E1" s="15">
        <v>2013</v>
      </c>
      <c r="F1" s="15">
        <v>2014</v>
      </c>
      <c r="G1" s="15">
        <v>2015</v>
      </c>
      <c r="H1" s="15">
        <v>2011</v>
      </c>
      <c r="I1" s="15">
        <v>2012</v>
      </c>
      <c r="J1" s="15">
        <v>2013</v>
      </c>
      <c r="K1" s="15">
        <v>2014</v>
      </c>
      <c r="L1" s="15">
        <v>2015</v>
      </c>
      <c r="N1" s="15">
        <v>2016</v>
      </c>
      <c r="O1" s="15">
        <v>2016</v>
      </c>
      <c r="Q1" s="15">
        <v>2016</v>
      </c>
      <c r="R1" s="15">
        <v>2016</v>
      </c>
      <c r="S1" s="15">
        <v>2017</v>
      </c>
      <c r="T1" s="15">
        <v>2017</v>
      </c>
      <c r="U1" s="15">
        <v>2018</v>
      </c>
      <c r="V1" s="15">
        <v>2018</v>
      </c>
      <c r="W1" s="15">
        <v>2019</v>
      </c>
      <c r="X1" s="15">
        <v>2019</v>
      </c>
      <c r="Y1" s="15">
        <v>2020</v>
      </c>
      <c r="Z1" s="15">
        <v>2020</v>
      </c>
    </row>
    <row r="2" spans="1:26" ht="36" x14ac:dyDescent="0.3">
      <c r="A2" s="16" t="s">
        <v>1</v>
      </c>
      <c r="B2" s="16" t="s">
        <v>2</v>
      </c>
      <c r="C2" s="16" t="s">
        <v>39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40</v>
      </c>
      <c r="I2" s="16" t="s">
        <v>40</v>
      </c>
      <c r="J2" s="16" t="s">
        <v>40</v>
      </c>
      <c r="K2" s="16" t="s">
        <v>40</v>
      </c>
      <c r="L2" s="16" t="s">
        <v>40</v>
      </c>
      <c r="M2" t="s">
        <v>73</v>
      </c>
      <c r="N2" s="16" t="s">
        <v>39</v>
      </c>
      <c r="O2" s="16" t="s">
        <v>40</v>
      </c>
      <c r="P2" t="s">
        <v>74</v>
      </c>
      <c r="Q2" s="16" t="s">
        <v>39</v>
      </c>
      <c r="R2" s="16" t="s">
        <v>40</v>
      </c>
      <c r="S2" s="16" t="s">
        <v>39</v>
      </c>
      <c r="T2" s="16" t="s">
        <v>40</v>
      </c>
      <c r="U2" s="16" t="s">
        <v>39</v>
      </c>
      <c r="V2" s="16" t="s">
        <v>40</v>
      </c>
      <c r="W2" s="16" t="s">
        <v>39</v>
      </c>
      <c r="X2" s="16" t="s">
        <v>40</v>
      </c>
      <c r="Y2" s="16" t="s">
        <v>39</v>
      </c>
      <c r="Z2" s="16" t="s">
        <v>40</v>
      </c>
    </row>
    <row r="3" spans="1:26" x14ac:dyDescent="0.3">
      <c r="A3" s="17" t="s">
        <v>3</v>
      </c>
      <c r="B3" s="17" t="s">
        <v>56</v>
      </c>
      <c r="C3" s="21">
        <v>1268</v>
      </c>
      <c r="D3" s="21">
        <v>1098</v>
      </c>
      <c r="E3" s="21">
        <v>1623.6</v>
      </c>
      <c r="F3" s="22">
        <v>2264.4</v>
      </c>
      <c r="G3" s="22">
        <v>1575</v>
      </c>
      <c r="H3" s="11">
        <v>150</v>
      </c>
      <c r="I3" s="11">
        <v>137</v>
      </c>
      <c r="J3" s="11">
        <v>151</v>
      </c>
      <c r="K3" s="12">
        <v>142</v>
      </c>
      <c r="L3" s="12">
        <v>146</v>
      </c>
      <c r="M3">
        <v>202.41147058823347</v>
      </c>
      <c r="N3">
        <f>_xlfn.FORECAST.LINEAR($N$1,C3:G3,$C$1:$G$1)</f>
        <v>2099.9199999999837</v>
      </c>
      <c r="O3" s="20" t="s">
        <v>75</v>
      </c>
      <c r="P3">
        <v>194.27496668495257</v>
      </c>
      <c r="Q3" s="20">
        <f>_xlfn.FORECAST.ETS($Q$1,$C$3:$G$3,$C$1:$G$1)</f>
        <v>2576.5310302376961</v>
      </c>
      <c r="R3" s="20">
        <f>_xlfn.FORECAST.ETS($R$1,H3:L3,$H$1:$L$1)</f>
        <v>140.24002456785803</v>
      </c>
      <c r="S3" s="20">
        <f>_xlfn.FORECAST.ETS($S$1,C3:G3,$C$1:$G$1)</f>
        <v>2949.4247856461216</v>
      </c>
      <c r="T3" s="20">
        <f>_xlfn.FORECAST.ETS($T$1,H3:L3,$H$1:$L$1)</f>
        <v>152.32917680896696</v>
      </c>
      <c r="U3" s="20">
        <f>_xlfn.FORECAST.ETS($U$1,C3:G3,$C$1:$G$1)</f>
        <v>3183.7738913953272</v>
      </c>
      <c r="V3" s="20">
        <f>_xlfn.FORECAST.ETS($V$1,H3:L3,$H$1:$L$1)</f>
        <v>141.2681159547634</v>
      </c>
      <c r="W3" s="20">
        <f>_xlfn.FORECAST.ETS($W$1,C3:G3,$C$1:$G$1)</f>
        <v>3556.6676468037522</v>
      </c>
      <c r="X3" s="20">
        <f>_xlfn.FORECAST.ETS($X$1,H3:L3,$H$1:$L$1)</f>
        <v>153.35726819587234</v>
      </c>
      <c r="Y3" s="20">
        <f>_xlfn.FORECAST.ETS($Y$1,C3:G3,$C$1:$G$1)</f>
        <v>3791.0167525529578</v>
      </c>
      <c r="Z3" s="20">
        <f>_xlfn.FORECAST.ETS($Z$1,H3:L3,$H$1:$L$1)</f>
        <v>142.29620734166878</v>
      </c>
    </row>
    <row r="4" spans="1:26" x14ac:dyDescent="0.3">
      <c r="A4" s="17" t="s">
        <v>4</v>
      </c>
      <c r="B4" s="17" t="s">
        <v>55</v>
      </c>
      <c r="C4" s="21">
        <v>2042</v>
      </c>
      <c r="D4" s="21">
        <v>3175</v>
      </c>
      <c r="E4" s="21">
        <v>2627</v>
      </c>
      <c r="F4" s="22">
        <v>2148</v>
      </c>
      <c r="G4" s="22">
        <v>975.9</v>
      </c>
      <c r="H4" s="11">
        <v>225</v>
      </c>
      <c r="I4" s="11">
        <v>227</v>
      </c>
      <c r="J4" s="11">
        <v>218</v>
      </c>
      <c r="K4" s="12">
        <v>200</v>
      </c>
      <c r="L4" s="12">
        <v>105</v>
      </c>
      <c r="M4" s="18"/>
      <c r="N4">
        <f t="shared" ref="N4:N36" si="0">_xlfn.FORECAST.LINEAR($N$1,C4:G4,$C$1:$G$1)</f>
        <v>1245.8199999999488</v>
      </c>
      <c r="O4" s="20">
        <f t="shared" ref="O4:O36" si="1">_xlfn.FORECAST.LINEAR($O$1,C4:G4,$C$1:$G$1)</f>
        <v>1245.8199999999488</v>
      </c>
      <c r="P4" s="19"/>
      <c r="Q4" s="20">
        <f>_xlfn.FORECAST.ETS($Q$1,C4:G4,$C$1:$G$1)</f>
        <v>999.96907636373339</v>
      </c>
      <c r="R4" s="20">
        <f>_xlfn.FORECAST.ETS($R$1,H4:L4,$H$1:$L$1)</f>
        <v>101.81401716548346</v>
      </c>
      <c r="S4" s="20">
        <f t="shared" ref="S4:S36" si="2">_xlfn.FORECAST.ETS($S$1,C4:G4,$C$1:$G$1)</f>
        <v>649.07186122748351</v>
      </c>
      <c r="T4" s="20">
        <f t="shared" ref="T4:T36" si="3">_xlfn.FORECAST.ETS($T$1,H4:L4,$H$1:$L$1)</f>
        <v>73.068057713202592</v>
      </c>
      <c r="U4" s="20">
        <f t="shared" ref="U4:U36" si="4">_xlfn.FORECAST.ETS($U$1,C4:G4,$C$1:$G$1)</f>
        <v>298.17464609123454</v>
      </c>
      <c r="V4" s="20">
        <f t="shared" ref="V4:V36" si="5">_xlfn.FORECAST.ETS($V$1,H4:L4,$H$1:$L$1)</f>
        <v>44.32209826092177</v>
      </c>
      <c r="W4" s="20">
        <f t="shared" ref="W4:W36" si="6">_xlfn.FORECAST.ETS($W$1,C4:G4,$C$1:$G$1)</f>
        <v>-52.722569045015213</v>
      </c>
      <c r="X4" s="20">
        <f t="shared" ref="X4:X36" si="7">_xlfn.FORECAST.ETS($X$1,H4:L4,$H$1:$L$1)</f>
        <v>15.576138808640927</v>
      </c>
      <c r="Y4" s="20">
        <f t="shared" ref="Y4:Y36" si="8">_xlfn.FORECAST.ETS($Y$1,C4:G4,$C$1:$G$1)</f>
        <v>-403.61978418126409</v>
      </c>
      <c r="Z4" s="20">
        <f t="shared" ref="Z4:Z36" si="9">_xlfn.FORECAST.ETS($Z$1,H4:L4,$H$1:$L$1)</f>
        <v>-13.169820643639888</v>
      </c>
    </row>
    <row r="5" spans="1:26" x14ac:dyDescent="0.3">
      <c r="A5" s="17" t="s">
        <v>5</v>
      </c>
      <c r="B5" s="17" t="s">
        <v>57</v>
      </c>
      <c r="C5" s="21"/>
      <c r="D5" s="21">
        <v>4339</v>
      </c>
      <c r="E5" s="21">
        <v>4627.3999999999996</v>
      </c>
      <c r="F5" s="22">
        <v>2838.4</v>
      </c>
      <c r="G5" s="22">
        <v>3548</v>
      </c>
      <c r="H5" s="11"/>
      <c r="I5" s="11">
        <v>230</v>
      </c>
      <c r="J5" s="11">
        <v>232</v>
      </c>
      <c r="K5" s="12">
        <v>163</v>
      </c>
      <c r="L5" s="12">
        <v>185</v>
      </c>
      <c r="M5" s="18"/>
      <c r="N5">
        <f t="shared" si="0"/>
        <v>2797.6999999999534</v>
      </c>
      <c r="O5" s="20">
        <f t="shared" si="1"/>
        <v>2797.6999999999534</v>
      </c>
      <c r="P5" s="19"/>
      <c r="Q5" s="20">
        <f>_xlfn.FORECAST.ETS($Q$1,C5:G5,$C$1:$G$1)</f>
        <v>2771.345252651297</v>
      </c>
      <c r="R5" s="20">
        <f>_xlfn.FORECAST.ETS($R$1,H5:L5,$H$1:$L$1)</f>
        <v>152.17780950810726</v>
      </c>
      <c r="S5" s="20">
        <f t="shared" si="2"/>
        <v>2379.3577414136339</v>
      </c>
      <c r="T5" s="20">
        <f t="shared" si="3"/>
        <v>132.72024366557159</v>
      </c>
      <c r="U5" s="20">
        <f t="shared" si="4"/>
        <v>1987.3702301759702</v>
      </c>
      <c r="V5" s="20">
        <f t="shared" si="5"/>
        <v>113.2626778230359</v>
      </c>
      <c r="W5" s="20">
        <f t="shared" si="6"/>
        <v>1595.3827189383073</v>
      </c>
      <c r="X5" s="20">
        <f t="shared" si="7"/>
        <v>93.805111980500229</v>
      </c>
      <c r="Y5" s="20">
        <f t="shared" si="8"/>
        <v>1203.3952077006436</v>
      </c>
      <c r="Z5" s="20">
        <f t="shared" si="9"/>
        <v>74.347546137964557</v>
      </c>
    </row>
    <row r="6" spans="1:26" x14ac:dyDescent="0.3">
      <c r="A6" s="17" t="s">
        <v>6</v>
      </c>
      <c r="B6" s="17" t="s">
        <v>58</v>
      </c>
      <c r="C6" s="21">
        <v>2405</v>
      </c>
      <c r="D6" s="21">
        <v>2636</v>
      </c>
      <c r="E6" s="21">
        <v>2628.7</v>
      </c>
      <c r="F6" s="22">
        <v>2343.6999999999998</v>
      </c>
      <c r="G6" s="22">
        <v>2048.3000000000002</v>
      </c>
      <c r="H6" s="11">
        <v>211</v>
      </c>
      <c r="I6" s="11">
        <v>217</v>
      </c>
      <c r="J6" s="11">
        <v>214</v>
      </c>
      <c r="K6" s="12">
        <v>188</v>
      </c>
      <c r="L6" s="12">
        <v>140</v>
      </c>
      <c r="M6" s="18"/>
      <c r="N6">
        <f t="shared" si="0"/>
        <v>2110.6299999999756</v>
      </c>
      <c r="O6" s="20">
        <f t="shared" si="1"/>
        <v>2110.6299999999756</v>
      </c>
      <c r="P6" s="19"/>
      <c r="Q6" s="20">
        <f>_xlfn.FORECAST.ETS($Q$1,C6:G6,$C$1:$G$1)</f>
        <v>2033.5167080020435</v>
      </c>
      <c r="R6" s="20">
        <f>_xlfn.FORECAST.ETS($R$1,H6:L6,$H$1:$L$1)</f>
        <v>134.69244438096115</v>
      </c>
      <c r="S6" s="20">
        <f t="shared" si="2"/>
        <v>1919.79598006528</v>
      </c>
      <c r="T6" s="20">
        <f t="shared" si="3"/>
        <v>116.20327960144732</v>
      </c>
      <c r="U6" s="20">
        <f t="shared" si="4"/>
        <v>1806.0752521285167</v>
      </c>
      <c r="V6" s="20">
        <f t="shared" si="5"/>
        <v>97.714114821933492</v>
      </c>
      <c r="W6" s="20">
        <f t="shared" si="6"/>
        <v>1692.3545241917532</v>
      </c>
      <c r="X6" s="20">
        <f t="shared" si="7"/>
        <v>79.224950042419664</v>
      </c>
      <c r="Y6" s="20">
        <f t="shared" si="8"/>
        <v>1578.6337962549899</v>
      </c>
      <c r="Z6" s="20">
        <f t="shared" si="9"/>
        <v>60.735785262905836</v>
      </c>
    </row>
    <row r="7" spans="1:26" x14ac:dyDescent="0.3">
      <c r="A7" s="17" t="s">
        <v>8</v>
      </c>
      <c r="B7" s="17" t="s">
        <v>59</v>
      </c>
      <c r="C7" s="21">
        <v>2295</v>
      </c>
      <c r="D7" s="21">
        <v>1874</v>
      </c>
      <c r="E7" s="21">
        <v>2093.6</v>
      </c>
      <c r="F7" s="22">
        <v>1781</v>
      </c>
      <c r="G7" s="22">
        <v>1694.9</v>
      </c>
      <c r="H7" s="11">
        <v>209</v>
      </c>
      <c r="I7" s="11">
        <v>191</v>
      </c>
      <c r="J7" s="11">
        <v>229</v>
      </c>
      <c r="K7" s="12">
        <v>199</v>
      </c>
      <c r="L7" s="12">
        <v>135</v>
      </c>
      <c r="M7" s="18"/>
      <c r="N7">
        <f t="shared" si="0"/>
        <v>1559.7399999999907</v>
      </c>
      <c r="O7" s="20">
        <f t="shared" si="1"/>
        <v>1559.7399999999907</v>
      </c>
      <c r="P7" s="19"/>
      <c r="Q7" s="20">
        <f>_xlfn.FORECAST.ETS($Q$1,C7:G7,$C$1:$G$1)</f>
        <v>1482.7548648695558</v>
      </c>
      <c r="R7" s="20">
        <f>_xlfn.FORECAST.ETS($R$1,H7:L7,$H$1:$L$1)</f>
        <v>135.54837640376735</v>
      </c>
      <c r="S7" s="20">
        <f t="shared" si="2"/>
        <v>1640.5445308919</v>
      </c>
      <c r="T7" s="20">
        <f t="shared" si="3"/>
        <v>119.25580530175372</v>
      </c>
      <c r="U7" s="20">
        <f t="shared" si="4"/>
        <v>1271.6057705495095</v>
      </c>
      <c r="V7" s="20">
        <f t="shared" si="5"/>
        <v>102.96323419974007</v>
      </c>
      <c r="W7" s="20">
        <f t="shared" si="6"/>
        <v>1429.3954365718537</v>
      </c>
      <c r="X7" s="20">
        <f t="shared" si="7"/>
        <v>86.670663097726433</v>
      </c>
      <c r="Y7" s="20">
        <f t="shared" si="8"/>
        <v>1060.4566762294633</v>
      </c>
      <c r="Z7" s="20">
        <f t="shared" si="9"/>
        <v>70.378091995712794</v>
      </c>
    </row>
    <row r="8" spans="1:26" x14ac:dyDescent="0.3">
      <c r="A8" s="17" t="s">
        <v>9</v>
      </c>
      <c r="B8" s="17" t="s">
        <v>42</v>
      </c>
      <c r="C8" s="21">
        <v>2593</v>
      </c>
      <c r="D8" s="21">
        <v>3083</v>
      </c>
      <c r="E8" s="21">
        <v>3409.2</v>
      </c>
      <c r="F8" s="22">
        <v>1668.3</v>
      </c>
      <c r="G8" s="22">
        <v>1947.2</v>
      </c>
      <c r="H8" s="11">
        <v>217</v>
      </c>
      <c r="I8" s="11">
        <v>194</v>
      </c>
      <c r="J8" s="11">
        <v>238</v>
      </c>
      <c r="K8" s="12">
        <v>176</v>
      </c>
      <c r="L8" s="12">
        <v>138</v>
      </c>
      <c r="M8" s="18"/>
      <c r="N8">
        <f t="shared" si="0"/>
        <v>1728.25</v>
      </c>
      <c r="O8" s="20">
        <f t="shared" si="1"/>
        <v>1728.25</v>
      </c>
      <c r="P8" s="19"/>
      <c r="Q8" s="20">
        <f>_xlfn.FORECAST.ETS($Q$1,C8:G8,$C$1:$G$1)</f>
        <v>1502.9509520113411</v>
      </c>
      <c r="R8" s="20">
        <f>_xlfn.FORECAST.ETS($R$1,H8:L8,$H$1:$L$1)</f>
        <v>125.33484940400641</v>
      </c>
      <c r="S8" s="20">
        <f t="shared" si="2"/>
        <v>1201.1234822582167</v>
      </c>
      <c r="T8" s="20">
        <f t="shared" si="3"/>
        <v>105.4818371651025</v>
      </c>
      <c r="U8" s="20">
        <f t="shared" si="4"/>
        <v>899.29601250509165</v>
      </c>
      <c r="V8" s="20">
        <f t="shared" si="5"/>
        <v>85.628824926198604</v>
      </c>
      <c r="W8" s="20">
        <f t="shared" si="6"/>
        <v>597.46854275196722</v>
      </c>
      <c r="X8" s="20">
        <f t="shared" si="7"/>
        <v>65.775812687294689</v>
      </c>
      <c r="Y8" s="20">
        <f t="shared" si="8"/>
        <v>295.64107299884233</v>
      </c>
      <c r="Z8" s="20">
        <f t="shared" si="9"/>
        <v>45.922800448390767</v>
      </c>
    </row>
    <row r="9" spans="1:26" x14ac:dyDescent="0.3">
      <c r="A9" s="17" t="s">
        <v>11</v>
      </c>
      <c r="B9" s="17" t="s">
        <v>43</v>
      </c>
      <c r="C9" s="21"/>
      <c r="D9" s="21">
        <v>2545</v>
      </c>
      <c r="E9" s="21">
        <v>3980.9</v>
      </c>
      <c r="F9" s="22">
        <v>3323</v>
      </c>
      <c r="G9" s="22">
        <v>2668.9</v>
      </c>
      <c r="H9" s="11"/>
      <c r="I9" s="11">
        <v>143</v>
      </c>
      <c r="J9" s="11">
        <v>250</v>
      </c>
      <c r="K9" s="12">
        <v>174</v>
      </c>
      <c r="L9" s="12">
        <v>166</v>
      </c>
      <c r="M9" s="18"/>
      <c r="N9">
        <f t="shared" si="0"/>
        <v>3057.8999999999942</v>
      </c>
      <c r="O9" s="20">
        <f t="shared" si="1"/>
        <v>3057.8999999999942</v>
      </c>
      <c r="P9" s="19"/>
      <c r="Q9" s="20">
        <f>_xlfn.FORECAST.ETS($Q$1,C9:G9,$C$1:$G$1)</f>
        <v>2768.1067843318524</v>
      </c>
      <c r="R9" s="20">
        <f>_xlfn.FORECAST.ETS($R$1,H9:L9,$H$1:$L$1)</f>
        <v>181.39053220542857</v>
      </c>
      <c r="S9" s="20">
        <f t="shared" si="2"/>
        <v>2711.463151926203</v>
      </c>
      <c r="T9" s="20">
        <f t="shared" si="3"/>
        <v>190.96230238228571</v>
      </c>
      <c r="U9" s="20">
        <f t="shared" si="4"/>
        <v>2654.819519520554</v>
      </c>
      <c r="V9" s="20">
        <f t="shared" si="5"/>
        <v>200.53407255914283</v>
      </c>
      <c r="W9" s="20">
        <f t="shared" si="6"/>
        <v>2598.1758871149045</v>
      </c>
      <c r="X9" s="20">
        <f t="shared" si="7"/>
        <v>210.10584273599997</v>
      </c>
      <c r="Y9" s="20">
        <f t="shared" si="8"/>
        <v>2541.5322547092555</v>
      </c>
      <c r="Z9" s="20">
        <f t="shared" si="9"/>
        <v>219.67761291285711</v>
      </c>
    </row>
    <row r="10" spans="1:26" x14ac:dyDescent="0.3">
      <c r="A10" s="17" t="s">
        <v>12</v>
      </c>
      <c r="B10" s="17" t="s">
        <v>54</v>
      </c>
      <c r="C10" s="21">
        <v>1568</v>
      </c>
      <c r="D10" s="21">
        <v>1685</v>
      </c>
      <c r="E10" s="21">
        <v>2456.6999999999998</v>
      </c>
      <c r="F10" s="22">
        <v>1682.5</v>
      </c>
      <c r="G10" s="22">
        <v>1628.1</v>
      </c>
      <c r="H10" s="11">
        <v>118</v>
      </c>
      <c r="I10" s="11">
        <v>143</v>
      </c>
      <c r="J10" s="11">
        <v>198</v>
      </c>
      <c r="K10" s="12">
        <v>178</v>
      </c>
      <c r="L10" s="12">
        <v>151</v>
      </c>
      <c r="M10" s="18"/>
      <c r="N10">
        <f t="shared" si="0"/>
        <v>1839.3700000000026</v>
      </c>
      <c r="O10" s="20">
        <f t="shared" si="1"/>
        <v>1839.3700000000026</v>
      </c>
      <c r="P10" s="19"/>
      <c r="Q10" s="20">
        <f>_xlfn.FORECAST.ETS($Q$1,C10:G10,$C$1:$G$1)</f>
        <v>1687.0465736692986</v>
      </c>
      <c r="R10" s="20">
        <f>_xlfn.FORECAST.ETS($R$1,H10:L10,$H$1:$L$1)</f>
        <v>176.07718253378275</v>
      </c>
      <c r="S10" s="20">
        <f t="shared" si="2"/>
        <v>1669.2206957518943</v>
      </c>
      <c r="T10" s="20">
        <f t="shared" si="3"/>
        <v>183.81593148391545</v>
      </c>
      <c r="U10" s="20">
        <f t="shared" si="4"/>
        <v>1651.3948178344897</v>
      </c>
      <c r="V10" s="20">
        <f t="shared" si="5"/>
        <v>191.55468043404818</v>
      </c>
      <c r="W10" s="20">
        <f t="shared" si="6"/>
        <v>1633.5689399170853</v>
      </c>
      <c r="X10" s="20">
        <f t="shared" si="7"/>
        <v>199.29342938418091</v>
      </c>
      <c r="Y10" s="20">
        <f t="shared" si="8"/>
        <v>1615.743061999681</v>
      </c>
      <c r="Z10" s="20">
        <f t="shared" si="9"/>
        <v>207.03217833431364</v>
      </c>
    </row>
    <row r="11" spans="1:26" x14ac:dyDescent="0.3">
      <c r="A11" s="17" t="s">
        <v>10</v>
      </c>
      <c r="B11" s="17" t="s">
        <v>62</v>
      </c>
      <c r="C11" s="21">
        <v>2921</v>
      </c>
      <c r="D11" s="21">
        <v>2018</v>
      </c>
      <c r="E11" s="21">
        <v>2839.2</v>
      </c>
      <c r="F11" s="22">
        <v>1675</v>
      </c>
      <c r="G11" s="22">
        <v>1534.7</v>
      </c>
      <c r="H11" s="11">
        <v>213</v>
      </c>
      <c r="I11" s="11">
        <v>195</v>
      </c>
      <c r="J11" s="11">
        <v>243</v>
      </c>
      <c r="K11" s="12">
        <v>179</v>
      </c>
      <c r="L11" s="12">
        <v>163</v>
      </c>
      <c r="M11" s="18"/>
      <c r="N11">
        <f t="shared" si="0"/>
        <v>1262.9000000000233</v>
      </c>
      <c r="O11" s="20">
        <f t="shared" si="1"/>
        <v>1262.9000000000233</v>
      </c>
      <c r="P11" s="19"/>
      <c r="Q11" s="20">
        <f>_xlfn.FORECAST.ETS($Q$1,C11:G11,$C$1:$G$1)</f>
        <v>781.49156596268574</v>
      </c>
      <c r="R11" s="20">
        <f>_xlfn.FORECAST.ETS($R$1,H11:L11,$H$1:$L$1)</f>
        <v>150.39055220078146</v>
      </c>
      <c r="S11" s="20">
        <f t="shared" si="2"/>
        <v>1312.6422631146568</v>
      </c>
      <c r="T11" s="20">
        <f t="shared" si="3"/>
        <v>136.81573940864007</v>
      </c>
      <c r="U11" s="20">
        <f t="shared" si="4"/>
        <v>208.13389605751411</v>
      </c>
      <c r="V11" s="20">
        <f t="shared" si="5"/>
        <v>123.24092661649871</v>
      </c>
      <c r="W11" s="20">
        <f t="shared" si="6"/>
        <v>739.28459320948525</v>
      </c>
      <c r="X11" s="20">
        <f t="shared" si="7"/>
        <v>109.66611382435735</v>
      </c>
      <c r="Y11" s="20">
        <f t="shared" si="8"/>
        <v>-365.2237738476573</v>
      </c>
      <c r="Z11" s="20">
        <f t="shared" si="9"/>
        <v>96.091301032215995</v>
      </c>
    </row>
    <row r="12" spans="1:26" x14ac:dyDescent="0.3">
      <c r="A12" s="17" t="s">
        <v>7</v>
      </c>
      <c r="B12" s="17" t="s">
        <v>60</v>
      </c>
      <c r="C12" s="21">
        <v>3893</v>
      </c>
      <c r="D12" s="21">
        <v>3253</v>
      </c>
      <c r="E12" s="21">
        <v>3389.4</v>
      </c>
      <c r="F12" s="22">
        <v>3064</v>
      </c>
      <c r="G12" s="22">
        <v>2250.9</v>
      </c>
      <c r="H12" s="11">
        <v>205</v>
      </c>
      <c r="I12" s="11">
        <v>202</v>
      </c>
      <c r="J12" s="11">
        <v>227</v>
      </c>
      <c r="K12" s="12">
        <v>174</v>
      </c>
      <c r="L12" s="12">
        <v>174</v>
      </c>
      <c r="M12" s="18"/>
      <c r="N12">
        <f t="shared" si="0"/>
        <v>2128.1000000000931</v>
      </c>
      <c r="O12" s="20">
        <f t="shared" si="1"/>
        <v>2128.1000000000931</v>
      </c>
      <c r="P12" s="19"/>
      <c r="Q12" s="20">
        <f>_xlfn.FORECAST.ETS($Q$1,C12:G12,$C$1:$G$1)</f>
        <v>2077.0708911383981</v>
      </c>
      <c r="R12" s="20">
        <f>_xlfn.FORECAST.ETS($R$1,H12:L12,$H$1:$L$1)</f>
        <v>163.03772823499276</v>
      </c>
      <c r="S12" s="20">
        <f t="shared" si="2"/>
        <v>1713.9167437616807</v>
      </c>
      <c r="T12" s="20">
        <f t="shared" si="3"/>
        <v>152.824369292673</v>
      </c>
      <c r="U12" s="20">
        <f t="shared" si="4"/>
        <v>1350.7625963849634</v>
      </c>
      <c r="V12" s="20">
        <f t="shared" si="5"/>
        <v>142.61101035035327</v>
      </c>
      <c r="W12" s="20">
        <f t="shared" si="6"/>
        <v>987.608449008246</v>
      </c>
      <c r="X12" s="20">
        <f t="shared" si="7"/>
        <v>132.39765140803351</v>
      </c>
      <c r="Y12" s="20">
        <f t="shared" si="8"/>
        <v>624.45430163152855</v>
      </c>
      <c r="Z12" s="20">
        <f t="shared" si="9"/>
        <v>122.18429246571375</v>
      </c>
    </row>
    <row r="13" spans="1:26" x14ac:dyDescent="0.3">
      <c r="A13" s="17" t="s">
        <v>13</v>
      </c>
      <c r="B13" s="17" t="s">
        <v>61</v>
      </c>
      <c r="C13" s="21">
        <v>1274</v>
      </c>
      <c r="D13" s="21">
        <v>1570</v>
      </c>
      <c r="E13" s="21">
        <v>2524.6</v>
      </c>
      <c r="F13" s="22">
        <v>2908</v>
      </c>
      <c r="G13" s="22">
        <v>2169.5</v>
      </c>
      <c r="H13" s="11"/>
      <c r="I13" s="11">
        <v>139</v>
      </c>
      <c r="J13" s="11">
        <v>172</v>
      </c>
      <c r="K13" s="12">
        <v>157</v>
      </c>
      <c r="L13" s="12">
        <v>121</v>
      </c>
      <c r="M13" s="18"/>
      <c r="N13">
        <f t="shared" si="0"/>
        <v>3027.9199999999255</v>
      </c>
      <c r="O13" s="20">
        <f t="shared" si="1"/>
        <v>3027.9199999999255</v>
      </c>
      <c r="P13" s="19"/>
      <c r="Q13" s="20">
        <f>_xlfn.FORECAST.ETS($Q$1,C13:G13,$C$1:$G$1)</f>
        <v>2795.4950453863426</v>
      </c>
      <c r="R13" s="20">
        <f>_xlfn.FORECAST.ETS($R$1,H13:L13,$H$1:$L$1)</f>
        <v>120.66926340710714</v>
      </c>
      <c r="S13" s="20">
        <f t="shared" si="2"/>
        <v>3074.3865727656803</v>
      </c>
      <c r="T13" s="20">
        <f t="shared" si="3"/>
        <v>112.68815580528572</v>
      </c>
      <c r="U13" s="20">
        <f t="shared" si="4"/>
        <v>3353.278100145018</v>
      </c>
      <c r="V13" s="20">
        <f t="shared" si="5"/>
        <v>104.70704820346428</v>
      </c>
      <c r="W13" s="20">
        <f t="shared" si="6"/>
        <v>3632.1696275243557</v>
      </c>
      <c r="X13" s="20">
        <f t="shared" si="7"/>
        <v>96.725940601642861</v>
      </c>
      <c r="Y13" s="20">
        <f t="shared" si="8"/>
        <v>3911.0611549036935</v>
      </c>
      <c r="Z13" s="20">
        <f t="shared" si="9"/>
        <v>88.744832999821426</v>
      </c>
    </row>
    <row r="14" spans="1:26" x14ac:dyDescent="0.3">
      <c r="A14" s="17" t="s">
        <v>14</v>
      </c>
      <c r="B14" s="17" t="s">
        <v>44</v>
      </c>
      <c r="C14" s="21">
        <v>1789</v>
      </c>
      <c r="D14" s="21">
        <v>2510</v>
      </c>
      <c r="E14" s="21">
        <v>2682</v>
      </c>
      <c r="F14" s="22">
        <v>2388</v>
      </c>
      <c r="G14" s="22">
        <v>2199.3000000000002</v>
      </c>
      <c r="H14" s="11">
        <v>215</v>
      </c>
      <c r="I14" s="11">
        <v>219</v>
      </c>
      <c r="J14" s="11">
        <v>240</v>
      </c>
      <c r="K14" s="12">
        <v>226</v>
      </c>
      <c r="L14" s="12">
        <v>177</v>
      </c>
      <c r="M14" s="18"/>
      <c r="N14">
        <f t="shared" si="0"/>
        <v>2523.2400000000198</v>
      </c>
      <c r="O14" s="20">
        <f t="shared" si="1"/>
        <v>2523.2400000000198</v>
      </c>
      <c r="P14" s="19"/>
      <c r="Q14" s="20">
        <f>_xlfn.FORECAST.ETS($Q$1,C14:G14,$C$1:$G$1)</f>
        <v>2394.4777420591126</v>
      </c>
      <c r="R14" s="20">
        <f>_xlfn.FORECAST.ETS($R$1,H14:L14,$H$1:$L$1)</f>
        <v>185.23354265201587</v>
      </c>
      <c r="S14" s="20">
        <f t="shared" si="2"/>
        <v>2442.8359930231486</v>
      </c>
      <c r="T14" s="20">
        <f t="shared" si="3"/>
        <v>176.62970279275319</v>
      </c>
      <c r="U14" s="20">
        <f t="shared" si="4"/>
        <v>2491.1942439871841</v>
      </c>
      <c r="V14" s="20">
        <f t="shared" si="5"/>
        <v>168.02586293349054</v>
      </c>
      <c r="W14" s="20">
        <f t="shared" si="6"/>
        <v>2539.5524949512196</v>
      </c>
      <c r="X14" s="20">
        <f t="shared" si="7"/>
        <v>159.42202307422787</v>
      </c>
      <c r="Y14" s="20">
        <f t="shared" si="8"/>
        <v>2587.9107459152556</v>
      </c>
      <c r="Z14" s="20">
        <f t="shared" si="9"/>
        <v>150.81818321496519</v>
      </c>
    </row>
    <row r="15" spans="1:26" x14ac:dyDescent="0.3">
      <c r="A15" s="17" t="s">
        <v>17</v>
      </c>
      <c r="B15" s="17" t="s">
        <v>45</v>
      </c>
      <c r="C15" s="21">
        <v>1879</v>
      </c>
      <c r="D15" s="21">
        <v>2248</v>
      </c>
      <c r="E15" s="21">
        <v>2628</v>
      </c>
      <c r="F15" s="22">
        <v>2628</v>
      </c>
      <c r="G15" s="22">
        <v>1620.7</v>
      </c>
      <c r="H15" s="11">
        <v>174</v>
      </c>
      <c r="I15" s="11">
        <v>164</v>
      </c>
      <c r="J15" s="11">
        <v>187</v>
      </c>
      <c r="K15" s="12">
        <v>187</v>
      </c>
      <c r="L15" s="12">
        <v>140</v>
      </c>
      <c r="M15" s="18"/>
      <c r="N15">
        <f t="shared" si="0"/>
        <v>2159.760000000002</v>
      </c>
      <c r="O15" s="20">
        <f t="shared" si="1"/>
        <v>2159.760000000002</v>
      </c>
      <c r="P15" s="19"/>
      <c r="Q15" s="20">
        <f>_xlfn.FORECAST.ETS($Q$1,C15:G15,$C$1:$G$1)</f>
        <v>1961.1803386051092</v>
      </c>
      <c r="R15" s="20">
        <f>_xlfn.FORECAST.ETS($R$1,H15:L15,$H$1:$L$1)</f>
        <v>148.20076002151842</v>
      </c>
      <c r="S15" s="20">
        <f t="shared" si="2"/>
        <v>1913.1649321454961</v>
      </c>
      <c r="T15" s="20">
        <f t="shared" si="3"/>
        <v>142.37748035105113</v>
      </c>
      <c r="U15" s="20">
        <f t="shared" si="4"/>
        <v>1865.149525685883</v>
      </c>
      <c r="V15" s="20">
        <f t="shared" si="5"/>
        <v>136.55420068058385</v>
      </c>
      <c r="W15" s="20">
        <f t="shared" si="6"/>
        <v>1817.1341192262696</v>
      </c>
      <c r="X15" s="20">
        <f t="shared" si="7"/>
        <v>130.73092101011656</v>
      </c>
      <c r="Y15" s="20">
        <f t="shared" si="8"/>
        <v>1769.1187127666565</v>
      </c>
      <c r="Z15" s="20">
        <f t="shared" si="9"/>
        <v>124.90764133964927</v>
      </c>
    </row>
    <row r="16" spans="1:26" x14ac:dyDescent="0.3">
      <c r="A16" s="17" t="s">
        <v>18</v>
      </c>
      <c r="B16" s="17" t="s">
        <v>63</v>
      </c>
      <c r="C16" s="21">
        <v>2285</v>
      </c>
      <c r="D16" s="21">
        <v>2014</v>
      </c>
      <c r="E16" s="21">
        <v>2309</v>
      </c>
      <c r="F16" s="22">
        <v>2025.9</v>
      </c>
      <c r="G16" s="22">
        <v>2045.5</v>
      </c>
      <c r="H16" s="11">
        <v>170</v>
      </c>
      <c r="I16" s="11">
        <v>163</v>
      </c>
      <c r="J16" s="11">
        <v>149</v>
      </c>
      <c r="K16" s="12">
        <v>160</v>
      </c>
      <c r="L16" s="12">
        <v>119</v>
      </c>
      <c r="M16" s="18"/>
      <c r="N16">
        <f t="shared" si="0"/>
        <v>1995.75</v>
      </c>
      <c r="O16" s="20">
        <f t="shared" si="1"/>
        <v>1995.75</v>
      </c>
      <c r="P16" s="19"/>
      <c r="Q16" s="20">
        <f>_xlfn.FORECAST.ETS($Q$1,C16:G16,$C$1:$G$1)</f>
        <v>1857.5632448010413</v>
      </c>
      <c r="R16" s="20">
        <f>_xlfn.FORECAST.ETS($R$1,H16:L16,$H$1:$L$1)</f>
        <v>138.01804763170563</v>
      </c>
      <c r="S16" s="20">
        <f t="shared" si="2"/>
        <v>2089.5794185156365</v>
      </c>
      <c r="T16" s="20">
        <f t="shared" si="3"/>
        <v>120.62022622709189</v>
      </c>
      <c r="U16" s="20">
        <f t="shared" si="4"/>
        <v>1788.8395351747617</v>
      </c>
      <c r="V16" s="20">
        <f t="shared" si="5"/>
        <v>122.59652447200938</v>
      </c>
      <c r="W16" s="20">
        <f t="shared" si="6"/>
        <v>2020.8557088893567</v>
      </c>
      <c r="X16" s="20">
        <f t="shared" si="7"/>
        <v>105.19870306739564</v>
      </c>
      <c r="Y16" s="20">
        <f t="shared" si="8"/>
        <v>1720.1158255484822</v>
      </c>
      <c r="Z16" s="20">
        <f t="shared" si="9"/>
        <v>107.17500131231313</v>
      </c>
    </row>
    <row r="17" spans="1:26" x14ac:dyDescent="0.3">
      <c r="A17" s="17" t="s">
        <v>19</v>
      </c>
      <c r="B17" s="17" t="s">
        <v>46</v>
      </c>
      <c r="C17" s="21">
        <v>1790</v>
      </c>
      <c r="D17" s="21">
        <v>1389</v>
      </c>
      <c r="E17" s="21">
        <v>2270</v>
      </c>
      <c r="F17" s="22">
        <v>1980.2</v>
      </c>
      <c r="G17" s="22">
        <v>2024.7</v>
      </c>
      <c r="H17" s="11"/>
      <c r="I17" s="11"/>
      <c r="J17" s="11">
        <v>181</v>
      </c>
      <c r="K17" s="12">
        <v>154</v>
      </c>
      <c r="L17" s="12">
        <v>133</v>
      </c>
      <c r="M17" s="18"/>
      <c r="N17">
        <f t="shared" si="0"/>
        <v>2208.9599999999919</v>
      </c>
      <c r="O17" s="20">
        <f t="shared" si="1"/>
        <v>2208.9599999999919</v>
      </c>
      <c r="P17" s="19"/>
      <c r="Q17" s="20">
        <f>_xlfn.FORECAST.ETS($Q$1,C17:G17,$C$1:$G$1)</f>
        <v>2028.5789131454349</v>
      </c>
      <c r="R17" s="20">
        <f>_xlfn.FORECAST.ETS($R$1,H17:L17,$H$1:$L$1)</f>
        <v>108.22480299999998</v>
      </c>
      <c r="S17" s="20">
        <f t="shared" si="2"/>
        <v>2695.0820745840297</v>
      </c>
      <c r="T17" s="20">
        <f t="shared" si="3"/>
        <v>83.986905999999976</v>
      </c>
      <c r="U17" s="20">
        <f t="shared" si="4"/>
        <v>2340.1943738586406</v>
      </c>
      <c r="V17" s="20">
        <f t="shared" si="5"/>
        <v>59.749008999999987</v>
      </c>
      <c r="W17" s="20">
        <f t="shared" si="6"/>
        <v>3006.6975352972354</v>
      </c>
      <c r="X17" s="20">
        <f t="shared" si="7"/>
        <v>35.511111999999983</v>
      </c>
      <c r="Y17" s="20">
        <f t="shared" si="8"/>
        <v>2651.8098345718467</v>
      </c>
      <c r="Z17" s="20">
        <f t="shared" si="9"/>
        <v>11.273214999999979</v>
      </c>
    </row>
    <row r="18" spans="1:26" x14ac:dyDescent="0.3">
      <c r="A18" s="17" t="s">
        <v>15</v>
      </c>
      <c r="B18" s="17" t="s">
        <v>16</v>
      </c>
      <c r="C18" s="21">
        <v>1141</v>
      </c>
      <c r="D18" s="21">
        <v>1197</v>
      </c>
      <c r="E18" s="21">
        <v>3573</v>
      </c>
      <c r="F18" s="22">
        <v>1521</v>
      </c>
      <c r="G18" s="22">
        <v>1310.0999999999999</v>
      </c>
      <c r="H18" s="11">
        <v>165</v>
      </c>
      <c r="I18" s="11">
        <v>171</v>
      </c>
      <c r="J18" s="11">
        <v>206</v>
      </c>
      <c r="K18" s="12">
        <v>176</v>
      </c>
      <c r="L18" s="12">
        <v>155</v>
      </c>
      <c r="M18" s="18"/>
      <c r="N18">
        <f t="shared" si="0"/>
        <v>1947.0800000000163</v>
      </c>
      <c r="O18" s="20">
        <f t="shared" si="1"/>
        <v>1947.0800000000163</v>
      </c>
      <c r="P18" s="19"/>
      <c r="Q18" s="20">
        <f>_xlfn.FORECAST.ETS($Q$1,C18:G18,$C$1:$G$1)</f>
        <v>1374.6393104642302</v>
      </c>
      <c r="R18" s="20">
        <f>_xlfn.FORECAST.ETS($R$1,H18:L18,$H$1:$L$1)</f>
        <v>161.28402542384791</v>
      </c>
      <c r="S18" s="20">
        <f t="shared" si="2"/>
        <v>1357.8706238029579</v>
      </c>
      <c r="T18" s="20">
        <f t="shared" si="3"/>
        <v>158.11846713096369</v>
      </c>
      <c r="U18" s="20">
        <f t="shared" si="4"/>
        <v>1341.1019371416846</v>
      </c>
      <c r="V18" s="20">
        <f t="shared" si="5"/>
        <v>154.95290883807948</v>
      </c>
      <c r="W18" s="20">
        <f t="shared" si="6"/>
        <v>1324.3332504804125</v>
      </c>
      <c r="X18" s="20">
        <f t="shared" si="7"/>
        <v>151.78735054519527</v>
      </c>
      <c r="Y18" s="20">
        <f t="shared" si="8"/>
        <v>1307.5645638191393</v>
      </c>
      <c r="Z18" s="20">
        <f t="shared" si="9"/>
        <v>148.62179225231105</v>
      </c>
    </row>
    <row r="19" spans="1:26" x14ac:dyDescent="0.3">
      <c r="A19" s="17" t="s">
        <v>20</v>
      </c>
      <c r="B19" s="17" t="s">
        <v>47</v>
      </c>
      <c r="C19" s="21">
        <v>1890</v>
      </c>
      <c r="D19" s="21">
        <v>1849</v>
      </c>
      <c r="E19" s="21">
        <v>2155.1</v>
      </c>
      <c r="F19" s="22">
        <v>1640.6</v>
      </c>
      <c r="G19" s="22">
        <v>1133.8</v>
      </c>
      <c r="H19" s="11">
        <v>174</v>
      </c>
      <c r="I19" s="11">
        <v>132</v>
      </c>
      <c r="J19" s="11">
        <v>157</v>
      </c>
      <c r="K19" s="12">
        <v>160</v>
      </c>
      <c r="L19" s="12">
        <v>124</v>
      </c>
      <c r="M19" s="18"/>
      <c r="N19">
        <f t="shared" si="0"/>
        <v>1217.460000000021</v>
      </c>
      <c r="O19" s="20">
        <f t="shared" si="1"/>
        <v>1217.460000000021</v>
      </c>
      <c r="P19" s="19"/>
      <c r="Q19" s="20">
        <f>_xlfn.FORECAST.ETS($Q$1,C19:G19,$C$1:$G$1)</f>
        <v>1100.8008242656679</v>
      </c>
      <c r="R19" s="20">
        <f>_xlfn.FORECAST.ETS($R$1,H19:L19,$H$1:$L$1)</f>
        <v>137.36731506806464</v>
      </c>
      <c r="S19" s="20">
        <f t="shared" si="2"/>
        <v>904.91753679316901</v>
      </c>
      <c r="T19" s="20">
        <f t="shared" si="3"/>
        <v>163.6385377720668</v>
      </c>
      <c r="U19" s="20">
        <f t="shared" si="4"/>
        <v>709.03424932067014</v>
      </c>
      <c r="V19" s="20">
        <f t="shared" si="5"/>
        <v>136.28813063706679</v>
      </c>
      <c r="W19" s="20">
        <f t="shared" si="6"/>
        <v>513.15096184817116</v>
      </c>
      <c r="X19" s="20">
        <f t="shared" si="7"/>
        <v>162.55935334106894</v>
      </c>
      <c r="Y19" s="20">
        <f t="shared" si="8"/>
        <v>317.26767437567219</v>
      </c>
      <c r="Z19" s="20">
        <f t="shared" si="9"/>
        <v>135.20894620606893</v>
      </c>
    </row>
    <row r="20" spans="1:26" x14ac:dyDescent="0.3">
      <c r="A20" s="17" t="s">
        <v>21</v>
      </c>
      <c r="B20" s="17" t="s">
        <v>64</v>
      </c>
      <c r="C20" s="21"/>
      <c r="D20" s="21">
        <v>2137</v>
      </c>
      <c r="E20" s="21">
        <v>2098.9</v>
      </c>
      <c r="F20" s="22">
        <v>1563.9</v>
      </c>
      <c r="G20" s="22">
        <v>1147.9000000000001</v>
      </c>
      <c r="H20" s="11"/>
      <c r="I20" s="11">
        <v>153</v>
      </c>
      <c r="J20" s="11">
        <v>160</v>
      </c>
      <c r="K20" s="12">
        <v>106</v>
      </c>
      <c r="L20" s="12">
        <v>91</v>
      </c>
      <c r="M20" s="18"/>
      <c r="N20">
        <f t="shared" si="0"/>
        <v>861.34999999997672</v>
      </c>
      <c r="O20" s="20">
        <f t="shared" si="1"/>
        <v>861.34999999997672</v>
      </c>
      <c r="P20" s="19"/>
      <c r="Q20" s="20">
        <f>_xlfn.FORECAST.ETS($Q$1,C20:G20,$C$1:$G$1)</f>
        <v>858.77567509046708</v>
      </c>
      <c r="R20" s="20">
        <f>_xlfn.FORECAST.ETS($R$1,H20:L20,$H$1:$L$1)</f>
        <v>68.030119090392873</v>
      </c>
      <c r="S20" s="20">
        <f t="shared" si="2"/>
        <v>539.27753519164605</v>
      </c>
      <c r="T20" s="20">
        <f t="shared" si="3"/>
        <v>46.747136112928594</v>
      </c>
      <c r="U20" s="20">
        <f t="shared" si="4"/>
        <v>219.779395292825</v>
      </c>
      <c r="V20" s="20">
        <f t="shared" si="5"/>
        <v>25.464153135464297</v>
      </c>
      <c r="W20" s="20">
        <f t="shared" si="6"/>
        <v>-99.718744605995852</v>
      </c>
      <c r="X20" s="20">
        <f t="shared" si="7"/>
        <v>4.1811701580000191</v>
      </c>
      <c r="Y20" s="20">
        <f t="shared" si="8"/>
        <v>-419.21688450481679</v>
      </c>
      <c r="Z20" s="20">
        <f t="shared" si="9"/>
        <v>-17.101812819464275</v>
      </c>
    </row>
    <row r="21" spans="1:26" x14ac:dyDescent="0.3">
      <c r="A21" s="17" t="s">
        <v>22</v>
      </c>
      <c r="B21" s="17" t="s">
        <v>48</v>
      </c>
      <c r="C21" s="21">
        <v>1699</v>
      </c>
      <c r="D21" s="21">
        <v>1211</v>
      </c>
      <c r="E21" s="21">
        <v>2149</v>
      </c>
      <c r="F21" s="22">
        <v>1415.6</v>
      </c>
      <c r="G21" s="22">
        <v>1406</v>
      </c>
      <c r="H21" s="11">
        <v>140</v>
      </c>
      <c r="I21" s="11">
        <v>88</v>
      </c>
      <c r="J21" s="11">
        <v>126</v>
      </c>
      <c r="K21" s="12">
        <v>103</v>
      </c>
      <c r="L21" s="12">
        <v>82</v>
      </c>
      <c r="M21" s="18"/>
      <c r="N21">
        <f t="shared" si="0"/>
        <v>1461.6999999999971</v>
      </c>
      <c r="O21" s="20">
        <f t="shared" si="1"/>
        <v>1461.6999999999971</v>
      </c>
      <c r="P21" s="19"/>
      <c r="Q21" s="20">
        <f>_xlfn.FORECAST.ETS($Q$1,C21:G21,$C$1:$G$1)</f>
        <v>1045.8134450573857</v>
      </c>
      <c r="R21" s="20">
        <f>_xlfn.FORECAST.ETS($R$1,H21:L21,$H$1:$L$1)</f>
        <v>77.568630924229112</v>
      </c>
      <c r="S21" s="20">
        <f t="shared" si="2"/>
        <v>1702.0454386920369</v>
      </c>
      <c r="T21" s="20">
        <f t="shared" si="3"/>
        <v>105.61572980506591</v>
      </c>
      <c r="U21" s="20">
        <f t="shared" si="4"/>
        <v>1020.958001399787</v>
      </c>
      <c r="V21" s="20">
        <f t="shared" si="5"/>
        <v>67.861342678715189</v>
      </c>
      <c r="W21" s="20">
        <f t="shared" si="6"/>
        <v>1677.1899950344382</v>
      </c>
      <c r="X21" s="20">
        <f t="shared" si="7"/>
        <v>95.908441559551974</v>
      </c>
      <c r="Y21" s="20">
        <f t="shared" si="8"/>
        <v>996.10255774218854</v>
      </c>
      <c r="Z21" s="20">
        <f t="shared" si="9"/>
        <v>58.154054433201253</v>
      </c>
    </row>
    <row r="22" spans="1:26" x14ac:dyDescent="0.3">
      <c r="A22" s="17" t="s">
        <v>23</v>
      </c>
      <c r="B22" s="17" t="s">
        <v>49</v>
      </c>
      <c r="C22" s="21">
        <v>3129</v>
      </c>
      <c r="D22" s="21">
        <v>3081</v>
      </c>
      <c r="E22" s="21">
        <v>3382</v>
      </c>
      <c r="F22" s="22">
        <v>2755.1</v>
      </c>
      <c r="G22" s="22">
        <v>2757.7</v>
      </c>
      <c r="H22" s="11">
        <v>196</v>
      </c>
      <c r="I22" s="11">
        <v>218</v>
      </c>
      <c r="J22" s="13"/>
      <c r="K22" s="14">
        <v>217</v>
      </c>
      <c r="L22" s="14">
        <v>215</v>
      </c>
      <c r="M22" s="18"/>
      <c r="N22">
        <f t="shared" si="0"/>
        <v>2700.4100000000035</v>
      </c>
      <c r="O22" s="20">
        <f t="shared" si="1"/>
        <v>2700.4100000000035</v>
      </c>
      <c r="P22" s="19"/>
      <c r="Q22" s="20">
        <f>_xlfn.FORECAST.ETS($Q$1,C22:G22,$C$1:$G$1)</f>
        <v>2590.212615963705</v>
      </c>
      <c r="R22" s="20">
        <f>_xlfn.FORECAST.ETS($R$1,H22:L22,$H$1:$L$1)</f>
        <v>221.33308999654565</v>
      </c>
      <c r="S22" s="20">
        <f t="shared" si="2"/>
        <v>2469.2311703600631</v>
      </c>
      <c r="T22" s="20">
        <f t="shared" si="3"/>
        <v>224.69655490072881</v>
      </c>
      <c r="U22" s="20">
        <f t="shared" si="4"/>
        <v>2348.2497247564215</v>
      </c>
      <c r="V22" s="20">
        <f t="shared" si="5"/>
        <v>228.06001980491195</v>
      </c>
      <c r="W22" s="20">
        <f t="shared" si="6"/>
        <v>2227.2682791527795</v>
      </c>
      <c r="X22" s="20">
        <f t="shared" si="7"/>
        <v>231.42348470909508</v>
      </c>
      <c r="Y22" s="20">
        <f t="shared" si="8"/>
        <v>2106.2868335491376</v>
      </c>
      <c r="Z22" s="20">
        <f t="shared" si="9"/>
        <v>234.78694961327821</v>
      </c>
    </row>
    <row r="23" spans="1:26" x14ac:dyDescent="0.3">
      <c r="A23" s="17" t="s">
        <v>24</v>
      </c>
      <c r="B23" s="17" t="s">
        <v>50</v>
      </c>
      <c r="C23" s="21">
        <v>3434.6</v>
      </c>
      <c r="D23" s="21">
        <v>2596</v>
      </c>
      <c r="E23" s="21">
        <v>3259.5</v>
      </c>
      <c r="F23" s="22">
        <v>2853.9</v>
      </c>
      <c r="G23" s="22">
        <v>2748.4</v>
      </c>
      <c r="H23" s="11">
        <v>218</v>
      </c>
      <c r="I23" s="11">
        <v>210</v>
      </c>
      <c r="J23" s="11">
        <v>241</v>
      </c>
      <c r="K23" s="12">
        <v>175</v>
      </c>
      <c r="L23" s="12">
        <v>155</v>
      </c>
      <c r="M23" s="18"/>
      <c r="N23">
        <f t="shared" si="0"/>
        <v>2644.1300000000047</v>
      </c>
      <c r="O23" s="20">
        <f t="shared" si="1"/>
        <v>2644.1300000000047</v>
      </c>
      <c r="P23" s="19"/>
      <c r="Q23" s="20">
        <f>_xlfn.FORECAST.ETS($Q$1,C23:G23,$C$1:$G$1)</f>
        <v>2579.2433968836335</v>
      </c>
      <c r="R23" s="20">
        <f>_xlfn.FORECAST.ETS($R$1,H23:L23,$H$1:$L$1)</f>
        <v>141.74064750467562</v>
      </c>
      <c r="S23" s="20">
        <f t="shared" si="2"/>
        <v>3126.4780972897397</v>
      </c>
      <c r="T23" s="20">
        <f t="shared" si="3"/>
        <v>123.77384172460307</v>
      </c>
      <c r="U23" s="20">
        <f t="shared" si="4"/>
        <v>2502.141098702722</v>
      </c>
      <c r="V23" s="20">
        <f t="shared" si="5"/>
        <v>105.80703594453054</v>
      </c>
      <c r="W23" s="20">
        <f t="shared" si="6"/>
        <v>3049.3757991088282</v>
      </c>
      <c r="X23" s="20">
        <f t="shared" si="7"/>
        <v>87.840230164457992</v>
      </c>
      <c r="Y23" s="20">
        <f t="shared" si="8"/>
        <v>2425.0388005218106</v>
      </c>
      <c r="Z23" s="20">
        <f t="shared" si="9"/>
        <v>69.873424384385444</v>
      </c>
    </row>
    <row r="24" spans="1:26" x14ac:dyDescent="0.3">
      <c r="A24" s="17" t="s">
        <v>25</v>
      </c>
      <c r="B24" s="17" t="s">
        <v>51</v>
      </c>
      <c r="C24" s="21">
        <v>2751</v>
      </c>
      <c r="D24" s="21">
        <v>2486</v>
      </c>
      <c r="E24" s="21">
        <v>3006</v>
      </c>
      <c r="F24" s="22">
        <v>2371</v>
      </c>
      <c r="G24" s="22">
        <v>2509.6</v>
      </c>
      <c r="H24" s="11">
        <v>195</v>
      </c>
      <c r="I24" s="11">
        <v>225</v>
      </c>
      <c r="J24" s="11">
        <v>243</v>
      </c>
      <c r="K24" s="12">
        <v>221</v>
      </c>
      <c r="L24" s="12">
        <v>166</v>
      </c>
      <c r="M24" s="18"/>
      <c r="N24">
        <f t="shared" si="0"/>
        <v>2445.3800000000047</v>
      </c>
      <c r="O24" s="20">
        <f t="shared" si="1"/>
        <v>2445.3800000000047</v>
      </c>
      <c r="P24" s="19"/>
      <c r="Q24" s="20">
        <f>_xlfn.FORECAST.ETS($Q$1,C24:G24,$C$1:$G$1)</f>
        <v>2141.4448860499247</v>
      </c>
      <c r="R24" s="20">
        <f>_xlfn.FORECAST.ETS($R$1,H24:L24,$H$1:$L$1)</f>
        <v>178.51660713329005</v>
      </c>
      <c r="S24" s="20">
        <f t="shared" si="2"/>
        <v>2461.0030660983507</v>
      </c>
      <c r="T24" s="20">
        <f t="shared" si="3"/>
        <v>170.06103328125511</v>
      </c>
      <c r="U24" s="20">
        <f t="shared" si="4"/>
        <v>1997.1257301350636</v>
      </c>
      <c r="V24" s="20">
        <f t="shared" si="5"/>
        <v>161.60545942922016</v>
      </c>
      <c r="W24" s="20">
        <f t="shared" si="6"/>
        <v>2316.6839101834898</v>
      </c>
      <c r="X24" s="20">
        <f t="shared" si="7"/>
        <v>153.14988557718522</v>
      </c>
      <c r="Y24" s="20">
        <f t="shared" si="8"/>
        <v>1852.8065742202023</v>
      </c>
      <c r="Z24" s="20">
        <f t="shared" si="9"/>
        <v>144.69431172515027</v>
      </c>
    </row>
    <row r="25" spans="1:26" x14ac:dyDescent="0.3">
      <c r="A25" s="17" t="s">
        <v>26</v>
      </c>
      <c r="B25" s="17" t="s">
        <v>27</v>
      </c>
      <c r="C25" s="21">
        <v>2990</v>
      </c>
      <c r="D25" s="21">
        <v>2421</v>
      </c>
      <c r="E25" s="21">
        <v>2854.1</v>
      </c>
      <c r="F25" s="22">
        <v>2422.3000000000002</v>
      </c>
      <c r="G25" s="22">
        <v>2069.4</v>
      </c>
      <c r="H25" s="11">
        <v>231</v>
      </c>
      <c r="I25" s="11">
        <v>231</v>
      </c>
      <c r="J25" s="11">
        <v>259</v>
      </c>
      <c r="K25" s="12">
        <v>146</v>
      </c>
      <c r="L25" s="12">
        <v>186</v>
      </c>
      <c r="M25" s="18"/>
      <c r="N25">
        <f t="shared" si="0"/>
        <v>1999.3899999999558</v>
      </c>
      <c r="O25" s="20">
        <f t="shared" si="1"/>
        <v>1999.3899999999558</v>
      </c>
      <c r="P25" s="19"/>
      <c r="Q25" s="20">
        <f>_xlfn.FORECAST.ETS($Q$1,C25:G25,$C$1:$G$1)</f>
        <v>1910.2325024097177</v>
      </c>
      <c r="R25" s="20">
        <f>_xlfn.FORECAST.ETS($R$1,H25:L25,$H$1:$L$1)</f>
        <v>122.52757299421003</v>
      </c>
      <c r="S25" s="20">
        <f t="shared" si="2"/>
        <v>2149.7881951072281</v>
      </c>
      <c r="T25" s="20">
        <f t="shared" si="3"/>
        <v>116.95098477092003</v>
      </c>
      <c r="U25" s="20">
        <f t="shared" si="4"/>
        <v>1641.1146447328633</v>
      </c>
      <c r="V25" s="20">
        <f t="shared" si="5"/>
        <v>67.605392665920021</v>
      </c>
      <c r="W25" s="20">
        <f t="shared" si="6"/>
        <v>1880.6703374303738</v>
      </c>
      <c r="X25" s="20">
        <f t="shared" si="7"/>
        <v>62.02880444263004</v>
      </c>
      <c r="Y25" s="20">
        <f t="shared" si="8"/>
        <v>1371.996787056009</v>
      </c>
      <c r="Z25" s="20">
        <f t="shared" si="9"/>
        <v>12.683212337630032</v>
      </c>
    </row>
    <row r="26" spans="1:26" x14ac:dyDescent="0.3">
      <c r="A26" s="17" t="s">
        <v>41</v>
      </c>
      <c r="B26" s="17" t="s">
        <v>65</v>
      </c>
      <c r="C26" s="21"/>
      <c r="D26" s="21"/>
      <c r="E26" s="21">
        <v>3154</v>
      </c>
      <c r="F26" s="22">
        <v>2654.6</v>
      </c>
      <c r="G26" s="22">
        <v>2311.5</v>
      </c>
      <c r="H26" s="11"/>
      <c r="I26" s="11"/>
      <c r="J26" s="11">
        <v>248</v>
      </c>
      <c r="K26" s="12">
        <v>217</v>
      </c>
      <c r="L26" s="12">
        <v>202</v>
      </c>
      <c r="M26" s="18"/>
      <c r="N26">
        <f t="shared" si="0"/>
        <v>1864.1999999999534</v>
      </c>
      <c r="O26" s="20">
        <f t="shared" si="1"/>
        <v>1864.1999999999534</v>
      </c>
      <c r="P26" s="19"/>
      <c r="Q26" s="20">
        <f>_xlfn.FORECAST.ETS($Q$1,C26:G26,$C$1:$G$1)</f>
        <v>1870.0561181499997</v>
      </c>
      <c r="R26" s="20">
        <f>_xlfn.FORECAST.ETS($R$1,H26:L26,$H$1:$L$1)</f>
        <v>176.93280799999999</v>
      </c>
      <c r="S26" s="20">
        <f t="shared" si="2"/>
        <v>1442.6089012999996</v>
      </c>
      <c r="T26" s="20">
        <f t="shared" si="3"/>
        <v>153.29841599999997</v>
      </c>
      <c r="U26" s="20">
        <f t="shared" si="4"/>
        <v>1015.1616844499993</v>
      </c>
      <c r="V26" s="20">
        <f t="shared" si="5"/>
        <v>129.66402399999998</v>
      </c>
      <c r="W26" s="20">
        <f t="shared" si="6"/>
        <v>587.71446759999913</v>
      </c>
      <c r="X26" s="20">
        <f t="shared" si="7"/>
        <v>106.02963199999998</v>
      </c>
      <c r="Y26" s="20">
        <f t="shared" si="8"/>
        <v>160.26725074999877</v>
      </c>
      <c r="Z26" s="20">
        <f t="shared" si="9"/>
        <v>82.395239999999973</v>
      </c>
    </row>
    <row r="27" spans="1:26" x14ac:dyDescent="0.3">
      <c r="A27" s="17" t="s">
        <v>28</v>
      </c>
      <c r="B27" s="17" t="s">
        <v>52</v>
      </c>
      <c r="C27" s="21">
        <v>3031</v>
      </c>
      <c r="D27" s="21">
        <v>3013</v>
      </c>
      <c r="E27" s="21">
        <v>3719.8</v>
      </c>
      <c r="F27" s="22">
        <v>2835</v>
      </c>
      <c r="G27" s="22">
        <v>1807</v>
      </c>
      <c r="H27" s="11">
        <v>276</v>
      </c>
      <c r="I27" s="11">
        <v>230</v>
      </c>
      <c r="J27" s="11">
        <v>265</v>
      </c>
      <c r="K27" s="12">
        <v>229</v>
      </c>
      <c r="L27" s="12">
        <v>127</v>
      </c>
      <c r="M27" s="18"/>
      <c r="N27">
        <f t="shared" si="0"/>
        <v>2093.359999999986</v>
      </c>
      <c r="O27" s="20">
        <f t="shared" si="1"/>
        <v>2093.359999999986</v>
      </c>
      <c r="P27" s="19"/>
      <c r="Q27" s="20">
        <f>_xlfn.FORECAST.ETS($Q$1,C27:G27,$C$1:$G$1)</f>
        <v>1834.7315561675355</v>
      </c>
      <c r="R27" s="20">
        <f>_xlfn.FORECAST.ETS($R$1,H27:L27,$H$1:$L$1)</f>
        <v>112.87627576803511</v>
      </c>
      <c r="S27" s="20">
        <f t="shared" si="2"/>
        <v>1524.0118673064167</v>
      </c>
      <c r="T27" s="20">
        <f t="shared" si="3"/>
        <v>80.256972997301574</v>
      </c>
      <c r="U27" s="20">
        <f t="shared" si="4"/>
        <v>1213.2921784452981</v>
      </c>
      <c r="V27" s="20">
        <f t="shared" si="5"/>
        <v>47.637670226568034</v>
      </c>
      <c r="W27" s="20">
        <f t="shared" si="6"/>
        <v>902.57248958417927</v>
      </c>
      <c r="X27" s="20">
        <f t="shared" si="7"/>
        <v>15.018367455834493</v>
      </c>
      <c r="Y27" s="20">
        <f t="shared" si="8"/>
        <v>591.85280072306045</v>
      </c>
      <c r="Z27" s="20">
        <f t="shared" si="9"/>
        <v>-17.600935314899061</v>
      </c>
    </row>
    <row r="28" spans="1:26" x14ac:dyDescent="0.3">
      <c r="A28" s="17" t="s">
        <v>30</v>
      </c>
      <c r="B28" s="17" t="s">
        <v>66</v>
      </c>
      <c r="C28" s="21">
        <v>667</v>
      </c>
      <c r="D28" s="21">
        <v>760</v>
      </c>
      <c r="E28" s="21">
        <v>905.7</v>
      </c>
      <c r="F28" s="22">
        <v>705.1</v>
      </c>
      <c r="G28" s="22">
        <v>460.9</v>
      </c>
      <c r="H28" s="11"/>
      <c r="I28" s="11"/>
      <c r="J28" s="11"/>
      <c r="K28" s="12">
        <v>167</v>
      </c>
      <c r="L28" s="12">
        <v>68</v>
      </c>
      <c r="M28" s="18"/>
      <c r="N28">
        <f t="shared" si="0"/>
        <v>559.61000000000058</v>
      </c>
      <c r="O28" s="20">
        <f t="shared" si="1"/>
        <v>559.61000000000058</v>
      </c>
      <c r="P28" s="19"/>
      <c r="Q28" s="20">
        <f>_xlfn.FORECAST.ETS($Q$1,C28:G28,$C$1:$G$1)</f>
        <v>494.89927550467485</v>
      </c>
      <c r="R28" s="20">
        <f>_xlfn.FORECAST.ETS($R$1,H28:L28,$H$1:$L$1)</f>
        <v>-31</v>
      </c>
      <c r="S28" s="20">
        <f t="shared" si="2"/>
        <v>435.88585477732727</v>
      </c>
      <c r="T28" s="20">
        <f t="shared" si="3"/>
        <v>-130</v>
      </c>
      <c r="U28" s="20">
        <f t="shared" si="4"/>
        <v>376.87243404997969</v>
      </c>
      <c r="V28" s="20">
        <f t="shared" si="5"/>
        <v>-229</v>
      </c>
      <c r="W28" s="20">
        <f t="shared" si="6"/>
        <v>317.85901332263211</v>
      </c>
      <c r="X28" s="20">
        <f t="shared" si="7"/>
        <v>-328</v>
      </c>
      <c r="Y28" s="20">
        <f t="shared" si="8"/>
        <v>258.84559259528459</v>
      </c>
      <c r="Z28" s="20">
        <f t="shared" si="9"/>
        <v>-427</v>
      </c>
    </row>
    <row r="29" spans="1:26" x14ac:dyDescent="0.3">
      <c r="A29" s="17" t="s">
        <v>31</v>
      </c>
      <c r="B29" s="17" t="s">
        <v>72</v>
      </c>
      <c r="C29" s="21">
        <v>3465</v>
      </c>
      <c r="D29" s="21">
        <v>2493</v>
      </c>
      <c r="E29" s="21">
        <v>3973</v>
      </c>
      <c r="F29" s="22">
        <v>2739</v>
      </c>
      <c r="G29" s="22">
        <v>3382</v>
      </c>
      <c r="H29" s="11">
        <v>176</v>
      </c>
      <c r="I29" s="11">
        <v>191</v>
      </c>
      <c r="J29" s="11">
        <v>213</v>
      </c>
      <c r="K29" s="12">
        <v>190</v>
      </c>
      <c r="L29" s="12">
        <v>155</v>
      </c>
      <c r="M29" s="18"/>
      <c r="N29">
        <f t="shared" si="0"/>
        <v>3234.3999999999996</v>
      </c>
      <c r="O29" s="20">
        <f t="shared" si="1"/>
        <v>3234.3999999999996</v>
      </c>
      <c r="P29" s="19"/>
      <c r="Q29" s="20">
        <f>_xlfn.FORECAST.ETS($Q$1,C29:G29,$C$1:$G$1)</f>
        <v>2517.9208575881826</v>
      </c>
      <c r="R29" s="20">
        <f>_xlfn.FORECAST.ETS($R$1,H29:L29,$H$1:$L$1)</f>
        <v>162.89553586193611</v>
      </c>
      <c r="S29" s="20">
        <f t="shared" si="2"/>
        <v>3734.3645089435086</v>
      </c>
      <c r="T29" s="20">
        <f t="shared" si="3"/>
        <v>156.86533064369718</v>
      </c>
      <c r="U29" s="20">
        <f t="shared" si="4"/>
        <v>2571.5189119949368</v>
      </c>
      <c r="V29" s="20">
        <f t="shared" si="5"/>
        <v>150.83512542545827</v>
      </c>
      <c r="W29" s="20">
        <f t="shared" si="6"/>
        <v>3787.9625633502628</v>
      </c>
      <c r="X29" s="20">
        <f t="shared" si="7"/>
        <v>144.80492020721937</v>
      </c>
      <c r="Y29" s="20">
        <f t="shared" si="8"/>
        <v>2625.1169664016911</v>
      </c>
      <c r="Z29" s="20">
        <f t="shared" si="9"/>
        <v>138.77471498898046</v>
      </c>
    </row>
    <row r="30" spans="1:26" x14ac:dyDescent="0.3">
      <c r="A30" s="17" t="s">
        <v>34</v>
      </c>
      <c r="B30" s="17" t="s">
        <v>67</v>
      </c>
      <c r="C30" s="21">
        <v>1511</v>
      </c>
      <c r="D30" s="21"/>
      <c r="E30" s="21">
        <v>2618.8000000000002</v>
      </c>
      <c r="F30" s="22">
        <v>2263.6</v>
      </c>
      <c r="G30" s="22">
        <v>1589.6</v>
      </c>
      <c r="H30" s="11">
        <v>121</v>
      </c>
      <c r="I30" s="11"/>
      <c r="J30" s="11">
        <v>206</v>
      </c>
      <c r="K30" s="12">
        <v>172</v>
      </c>
      <c r="L30" s="12">
        <v>141</v>
      </c>
      <c r="M30" s="18"/>
      <c r="N30">
        <f t="shared" si="0"/>
        <v>2129.3371428571409</v>
      </c>
      <c r="O30" s="20">
        <f t="shared" si="1"/>
        <v>2129.3371428571409</v>
      </c>
      <c r="P30" s="19"/>
      <c r="Q30" s="20">
        <f>_xlfn.FORECAST.ETS($Q$1,C30:G30,$C$1:$G$1)</f>
        <v>1906.3236136336682</v>
      </c>
      <c r="R30" s="20">
        <f>_xlfn.FORECAST.ETS($R$1,H30:L30,$H$1:$L$1)</f>
        <v>161.39510542758114</v>
      </c>
      <c r="S30" s="20">
        <f t="shared" si="2"/>
        <v>1903.4336102701395</v>
      </c>
      <c r="T30" s="20">
        <f t="shared" si="3"/>
        <v>163.63562878232477</v>
      </c>
      <c r="U30" s="20">
        <f t="shared" si="4"/>
        <v>1900.5436069066109</v>
      </c>
      <c r="V30" s="20">
        <f t="shared" si="5"/>
        <v>165.8761521370684</v>
      </c>
      <c r="W30" s="20">
        <f t="shared" si="6"/>
        <v>1897.6536035430822</v>
      </c>
      <c r="X30" s="20">
        <f t="shared" si="7"/>
        <v>168.11667549181203</v>
      </c>
      <c r="Y30" s="20">
        <f t="shared" si="8"/>
        <v>1894.7636001795536</v>
      </c>
      <c r="Z30" s="20">
        <f t="shared" si="9"/>
        <v>170.35719884655569</v>
      </c>
    </row>
    <row r="31" spans="1:26" x14ac:dyDescent="0.3">
      <c r="A31" s="17" t="s">
        <v>29</v>
      </c>
      <c r="B31" s="17" t="s">
        <v>68</v>
      </c>
      <c r="C31" s="21">
        <v>2272</v>
      </c>
      <c r="D31" s="21">
        <v>1775</v>
      </c>
      <c r="E31" s="21">
        <v>1775</v>
      </c>
      <c r="F31" s="22">
        <v>1404.3</v>
      </c>
      <c r="G31" s="22">
        <v>870.6</v>
      </c>
      <c r="H31" s="11">
        <v>215</v>
      </c>
      <c r="I31" s="11">
        <v>207</v>
      </c>
      <c r="J31" s="11">
        <v>207</v>
      </c>
      <c r="K31" s="12">
        <v>152</v>
      </c>
      <c r="L31" s="12">
        <v>76</v>
      </c>
      <c r="M31" s="18"/>
      <c r="N31">
        <f t="shared" si="0"/>
        <v>667.32999999995809</v>
      </c>
      <c r="O31" s="20">
        <f t="shared" si="1"/>
        <v>667.32999999995809</v>
      </c>
      <c r="P31" s="19"/>
      <c r="Q31" s="20">
        <f>_xlfn.FORECAST.ETS($Q$1,C31:G31,$C$1:$G$1)</f>
        <v>681.65942096404524</v>
      </c>
      <c r="R31" s="20">
        <f>_xlfn.FORECAST.ETS($R$1,H31:L31,$H$1:$L$1)</f>
        <v>59.383087973572415</v>
      </c>
      <c r="S31" s="20">
        <f t="shared" si="2"/>
        <v>558.34903988868064</v>
      </c>
      <c r="T31" s="20">
        <f t="shared" si="3"/>
        <v>23.827392033344818</v>
      </c>
      <c r="U31" s="20">
        <f t="shared" si="4"/>
        <v>119.53097887490912</v>
      </c>
      <c r="V31" s="20">
        <f t="shared" si="5"/>
        <v>-11.72830390688277</v>
      </c>
      <c r="W31" s="20">
        <f t="shared" si="6"/>
        <v>-3.779402200455479</v>
      </c>
      <c r="X31" s="20">
        <f t="shared" si="7"/>
        <v>-47.283999847110366</v>
      </c>
      <c r="Y31" s="20">
        <f t="shared" si="8"/>
        <v>-442.59746321422699</v>
      </c>
      <c r="Z31" s="20">
        <f t="shared" si="9"/>
        <v>-82.839695787337959</v>
      </c>
    </row>
    <row r="32" spans="1:26" x14ac:dyDescent="0.3">
      <c r="A32" s="17" t="s">
        <v>32</v>
      </c>
      <c r="B32" s="17" t="s">
        <v>33</v>
      </c>
      <c r="C32" s="21">
        <v>1660</v>
      </c>
      <c r="D32" s="21">
        <v>1087</v>
      </c>
      <c r="E32" s="21">
        <v>1682.2</v>
      </c>
      <c r="F32" s="22">
        <v>1096.8</v>
      </c>
      <c r="G32" s="22">
        <v>1167.9000000000001</v>
      </c>
      <c r="H32" s="11">
        <v>175</v>
      </c>
      <c r="I32" s="11">
        <v>165</v>
      </c>
      <c r="J32" s="11">
        <v>198</v>
      </c>
      <c r="K32" s="12">
        <v>153</v>
      </c>
      <c r="L32" s="12">
        <v>93</v>
      </c>
      <c r="M32" s="18"/>
      <c r="N32">
        <f t="shared" si="0"/>
        <v>1046.4599999999919</v>
      </c>
      <c r="O32" s="20">
        <f t="shared" si="1"/>
        <v>1046.4599999999919</v>
      </c>
      <c r="P32" s="19"/>
      <c r="Q32" s="20">
        <f>_xlfn.FORECAST.ETS($Q$1,C32:G32,$C$1:$G$1)</f>
        <v>774.82265322414992</v>
      </c>
      <c r="R32" s="20">
        <f>_xlfn.FORECAST.ETS($R$1,H32:L32,$H$1:$L$1)</f>
        <v>91.434912160961289</v>
      </c>
      <c r="S32" s="20">
        <f t="shared" si="2"/>
        <v>1215.5534202977756</v>
      </c>
      <c r="T32" s="20">
        <f t="shared" si="3"/>
        <v>71.408696863013674</v>
      </c>
      <c r="U32" s="20">
        <f t="shared" si="4"/>
        <v>628.79992469516674</v>
      </c>
      <c r="V32" s="20">
        <f t="shared" si="5"/>
        <v>51.382481565066058</v>
      </c>
      <c r="W32" s="20">
        <f t="shared" si="6"/>
        <v>1069.5306917687924</v>
      </c>
      <c r="X32" s="20">
        <f t="shared" si="7"/>
        <v>31.356266267118443</v>
      </c>
      <c r="Y32" s="20">
        <f t="shared" si="8"/>
        <v>482.77719616618339</v>
      </c>
      <c r="Z32" s="20">
        <f t="shared" si="9"/>
        <v>11.330050969170827</v>
      </c>
    </row>
    <row r="33" spans="1:26" x14ac:dyDescent="0.3">
      <c r="A33" s="17" t="s">
        <v>35</v>
      </c>
      <c r="B33" s="17" t="s">
        <v>53</v>
      </c>
      <c r="C33" s="21">
        <v>3988</v>
      </c>
      <c r="D33" s="21">
        <v>5041</v>
      </c>
      <c r="E33" s="23"/>
      <c r="F33" s="24">
        <v>2593</v>
      </c>
      <c r="G33" s="24">
        <v>1987.2</v>
      </c>
      <c r="H33" s="11">
        <v>257</v>
      </c>
      <c r="I33" s="11">
        <v>226</v>
      </c>
      <c r="J33" s="13"/>
      <c r="K33" s="14">
        <v>229</v>
      </c>
      <c r="L33" s="14">
        <v>167</v>
      </c>
      <c r="M33" s="18"/>
      <c r="N33">
        <f t="shared" si="0"/>
        <v>1467.4199999999255</v>
      </c>
      <c r="O33" s="20">
        <f t="shared" si="1"/>
        <v>1467.4199999999255</v>
      </c>
      <c r="P33" s="19"/>
      <c r="Q33" s="20">
        <f>_xlfn.FORECAST.ETS($Q$1,C33:G33,$C$1:$G$1)</f>
        <v>1293.1820458400098</v>
      </c>
      <c r="R33" s="20">
        <f>_xlfn.FORECAST.ETS($R$1,H33:L33,$H$1:$L$1)</f>
        <v>164.04634898698322</v>
      </c>
      <c r="S33" s="20">
        <f t="shared" si="2"/>
        <v>631.40994760610522</v>
      </c>
      <c r="T33" s="20">
        <f t="shared" si="3"/>
        <v>145.45739598652168</v>
      </c>
      <c r="U33" s="20">
        <f t="shared" si="4"/>
        <v>-30.362150627799007</v>
      </c>
      <c r="V33" s="20">
        <f t="shared" si="5"/>
        <v>126.86844298606015</v>
      </c>
      <c r="W33" s="20">
        <f t="shared" si="6"/>
        <v>-692.13424886170367</v>
      </c>
      <c r="X33" s="20">
        <f t="shared" si="7"/>
        <v>108.2794899855986</v>
      </c>
      <c r="Y33" s="20">
        <f t="shared" si="8"/>
        <v>-1353.9063470956078</v>
      </c>
      <c r="Z33" s="20">
        <f t="shared" si="9"/>
        <v>89.690536985137058</v>
      </c>
    </row>
    <row r="34" spans="1:26" x14ac:dyDescent="0.3">
      <c r="A34" s="17" t="s">
        <v>36</v>
      </c>
      <c r="B34" s="17" t="s">
        <v>69</v>
      </c>
      <c r="C34" s="21">
        <v>2962</v>
      </c>
      <c r="D34" s="21"/>
      <c r="E34" s="21">
        <v>2713</v>
      </c>
      <c r="F34" s="22">
        <v>1811</v>
      </c>
      <c r="G34" s="22">
        <v>913.4</v>
      </c>
      <c r="H34" s="11">
        <v>239</v>
      </c>
      <c r="I34" s="11"/>
      <c r="J34" s="11">
        <v>215</v>
      </c>
      <c r="K34" s="12">
        <v>183</v>
      </c>
      <c r="L34" s="12">
        <v>127</v>
      </c>
      <c r="M34" s="18"/>
      <c r="N34">
        <f t="shared" si="0"/>
        <v>721.37714285717811</v>
      </c>
      <c r="O34" s="20">
        <f t="shared" si="1"/>
        <v>721.37714285717811</v>
      </c>
      <c r="P34" s="19"/>
      <c r="Q34" s="20">
        <f>_xlfn.FORECAST.ETS($Q$1,C34:G34,$C$1:$G$1)</f>
        <v>566.11691596998833</v>
      </c>
      <c r="R34" s="20">
        <f>_xlfn.FORECAST.ETS($R$1,H34:L34,$H$1:$L$1)</f>
        <v>111.00472775329824</v>
      </c>
      <c r="S34" s="20">
        <f t="shared" si="2"/>
        <v>26.67592715166937</v>
      </c>
      <c r="T34" s="20">
        <f t="shared" si="3"/>
        <v>83.00019513429649</v>
      </c>
      <c r="U34" s="20">
        <f t="shared" si="4"/>
        <v>-512.76506166664944</v>
      </c>
      <c r="V34" s="20">
        <f t="shared" si="5"/>
        <v>54.995662515294725</v>
      </c>
      <c r="W34" s="20">
        <f t="shared" si="6"/>
        <v>-1052.2060504849685</v>
      </c>
      <c r="X34" s="20">
        <f t="shared" si="7"/>
        <v>26.991129896292971</v>
      </c>
      <c r="Y34" s="20">
        <f t="shared" si="8"/>
        <v>-1591.6470393032876</v>
      </c>
      <c r="Z34" s="20">
        <f t="shared" si="9"/>
        <v>-1.013402722708773</v>
      </c>
    </row>
    <row r="35" spans="1:26" x14ac:dyDescent="0.3">
      <c r="A35" s="17" t="s">
        <v>38</v>
      </c>
      <c r="B35" s="17" t="s">
        <v>70</v>
      </c>
      <c r="C35" s="21">
        <v>2681</v>
      </c>
      <c r="D35" s="21">
        <v>3290</v>
      </c>
      <c r="E35" s="21">
        <v>3419.1</v>
      </c>
      <c r="F35" s="22">
        <v>2824.6</v>
      </c>
      <c r="G35" s="22">
        <v>2844.6</v>
      </c>
      <c r="H35" s="11">
        <v>246</v>
      </c>
      <c r="I35" s="11">
        <v>256</v>
      </c>
      <c r="J35" s="11">
        <v>251</v>
      </c>
      <c r="K35" s="12">
        <v>231</v>
      </c>
      <c r="L35" s="12">
        <v>218</v>
      </c>
      <c r="M35" s="18"/>
      <c r="N35">
        <f t="shared" si="0"/>
        <v>2970.4000000000015</v>
      </c>
      <c r="O35" s="20">
        <f t="shared" si="1"/>
        <v>2970.4000000000015</v>
      </c>
      <c r="P35" s="19"/>
      <c r="Q35" s="20">
        <f>_xlfn.FORECAST.ETS($Q$1,C35:G35,$C$1:$G$1)</f>
        <v>2865.8686008149893</v>
      </c>
      <c r="R35" s="20">
        <f>_xlfn.FORECAST.ETS($R$1,H35:L35,$H$1:$L$1)</f>
        <v>212.68765819718135</v>
      </c>
      <c r="S35" s="20">
        <f t="shared" si="2"/>
        <v>2833.2145929871967</v>
      </c>
      <c r="T35" s="20">
        <f t="shared" si="3"/>
        <v>204.00783846001266</v>
      </c>
      <c r="U35" s="20">
        <f t="shared" si="4"/>
        <v>2800.5605851594041</v>
      </c>
      <c r="V35" s="20">
        <f t="shared" si="5"/>
        <v>195.32801872284398</v>
      </c>
      <c r="W35" s="20">
        <f t="shared" si="6"/>
        <v>2767.906577331612</v>
      </c>
      <c r="X35" s="20">
        <f t="shared" si="7"/>
        <v>186.64819898567529</v>
      </c>
      <c r="Y35" s="20">
        <f t="shared" si="8"/>
        <v>2735.2525695038194</v>
      </c>
      <c r="Z35" s="20">
        <f t="shared" si="9"/>
        <v>177.96837924850661</v>
      </c>
    </row>
    <row r="36" spans="1:26" x14ac:dyDescent="0.3">
      <c r="A36" s="17" t="s">
        <v>37</v>
      </c>
      <c r="B36" s="17" t="s">
        <v>71</v>
      </c>
      <c r="C36" s="21">
        <v>2226</v>
      </c>
      <c r="D36" s="21">
        <v>1916</v>
      </c>
      <c r="E36" s="21">
        <v>4033</v>
      </c>
      <c r="F36" s="22">
        <v>2731</v>
      </c>
      <c r="G36" s="22">
        <v>1265.9000000000001</v>
      </c>
      <c r="H36" s="11">
        <v>196</v>
      </c>
      <c r="I36" s="11">
        <v>219</v>
      </c>
      <c r="J36" s="11">
        <v>251</v>
      </c>
      <c r="K36" s="12">
        <v>202</v>
      </c>
      <c r="L36" s="12">
        <v>168</v>
      </c>
      <c r="M36" s="18"/>
      <c r="N36">
        <f t="shared" si="0"/>
        <v>2102.820000000007</v>
      </c>
      <c r="O36" s="20">
        <f t="shared" si="1"/>
        <v>2102.820000000007</v>
      </c>
      <c r="P36" s="19"/>
      <c r="Q36" s="20">
        <f>_xlfn.FORECAST.ETS($Q$1,C36:G36,$C$1:$G$1)</f>
        <v>1531.5904434162223</v>
      </c>
      <c r="R36" s="20">
        <f>_xlfn.FORECAST.ETS($R$1,H36:L36,$H$1:$L$1)</f>
        <v>173.05379779113869</v>
      </c>
      <c r="S36" s="20">
        <f t="shared" si="2"/>
        <v>1332.5639925174976</v>
      </c>
      <c r="T36" s="20">
        <f t="shared" si="3"/>
        <v>163.36196659447737</v>
      </c>
      <c r="U36" s="20">
        <f t="shared" si="4"/>
        <v>1133.537541618773</v>
      </c>
      <c r="V36" s="20">
        <f t="shared" si="5"/>
        <v>153.67013539781607</v>
      </c>
      <c r="W36" s="20">
        <f t="shared" si="6"/>
        <v>934.51109072004829</v>
      </c>
      <c r="X36" s="20">
        <f t="shared" si="7"/>
        <v>143.97830420115474</v>
      </c>
      <c r="Y36" s="20">
        <f t="shared" si="8"/>
        <v>735.4846398213233</v>
      </c>
      <c r="Z36" s="20">
        <f t="shared" si="9"/>
        <v>134.28647300449344</v>
      </c>
    </row>
    <row r="37" spans="1:26" x14ac:dyDescent="0.3">
      <c r="M37" s="18"/>
      <c r="P37" s="19"/>
    </row>
    <row r="38" spans="1:26" x14ac:dyDescent="0.3">
      <c r="M38" s="18"/>
    </row>
    <row r="41" spans="1:26" x14ac:dyDescent="0.3">
      <c r="L41" s="18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rahma</cp:lastModifiedBy>
  <dcterms:created xsi:type="dcterms:W3CDTF">2014-04-01T07:53:29Z</dcterms:created>
  <dcterms:modified xsi:type="dcterms:W3CDTF">2022-07-04T10:59:58Z</dcterms:modified>
</cp:coreProperties>
</file>