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PETUNJUK PENGERJAAN" sheetId="1" r:id="rId1"/>
    <sheet name="SOP ADMINISTRASI" sheetId="2" r:id="rId2"/>
    <sheet name="WEEKLY FC" sheetId="3" r:id="rId3"/>
    <sheet name="PEMBELIAN KREDIT" sheetId="4" r:id="rId4"/>
    <sheet name="LPKK" sheetId="5" r:id="rId5"/>
    <sheet name="VENDOR" sheetId="6" r:id="rId6"/>
    <sheet name="IKHTISAR FOOD COST" sheetId="7" r:id="rId7"/>
    <sheet name="TO - TI" sheetId="8" r:id="rId8"/>
    <sheet name="HITUNGAN HPP PRODUK" sheetId="9" r:id="rId9"/>
    <sheet name="LEFT OVER" sheetId="10" r:id="rId10"/>
    <sheet name="LAP. CF" sheetId="11" r:id="rId11"/>
    <sheet name="SALES CONTROL" sheetId="12" r:id="rId12"/>
    <sheet name="COST ANALYSIS" sheetId="13" r:id="rId13"/>
    <sheet name="LAPORAN KAS PERIODE" sheetId="14" r:id="rId14"/>
    <sheet name="LAP. PENJUALAN " sheetId="15" r:id="rId15"/>
    <sheet name="LAP. PENJUALAN GRAB FOOD" sheetId="16" r:id="rId16"/>
    <sheet name="LAP. PENJUALAN GO FOOD" sheetId="17" r:id="rId17"/>
    <sheet name="LAP. PENJUALAN SHOPEE FOOD" sheetId="18" r:id="rId18"/>
    <sheet name="LAP TAMBAHAN " sheetId="19" r:id="rId19"/>
    <sheet name="LAP. PENJUALAN PPN 10 %" sheetId="20" r:id="rId20"/>
    <sheet name="kas periode" sheetId="21" r:id="rId21" state="hidden"/>
    <sheet name="FOOD COST ITEM KELAS 2,3A,3B,4" sheetId="22" r:id="rId22" state="hidden"/>
    <sheet name="FC ITEM KELAS 2 " sheetId="23" r:id="rId23" state="hidden"/>
    <sheet name="FC ITEM KELAS 3A" sheetId="24" r:id="rId24" state="hidden"/>
    <sheet name="FC ITEM KELAS 3B" sheetId="25" r:id="rId25" state="hidden"/>
    <sheet name="FC ITEM KELAS 4" sheetId="26" r:id="rId26" state="hidden"/>
    <sheet name="RANDOM COOK" sheetId="27" r:id="rId27"/>
    <sheet name="MCC" sheetId="28" r:id="rId28"/>
    <sheet name="PENANGGALAN " sheetId="29" r:id="rId29"/>
    <sheet name="PHT" sheetId="30" r:id="rId30"/>
    <sheet name="MO" sheetId="31" r:id="rId31"/>
    <sheet name="MO GREEN CRISPY" sheetId="32" r:id="rId32"/>
    <sheet name="LKK" sheetId="33" r:id="rId33" state="hidden"/>
    <sheet name="LKK FULL PAJAK" sheetId="34" r:id="rId34"/>
    <sheet name="LKK FULL PAJAK (2)" sheetId="35" r:id="rId35"/>
    <sheet name="STOCK CONTROL CASHIER" sheetId="36" r:id="rId36"/>
    <sheet name="KOREKSI KASIR" sheetId="37" r:id="rId37"/>
    <sheet name="PLU REGULER" sheetId="38" r:id="rId38"/>
    <sheet name=" PLU GO FOOD" sheetId="39" r:id="rId39"/>
    <sheet name="PLU GRAB" sheetId="40" r:id="rId40"/>
    <sheet name=" PLU SHOPEE" sheetId="41" r:id="rId41"/>
    <sheet name=" PLU PROMO REGION" sheetId="42" r:id="rId42"/>
    <sheet name="LOG BOOK" sheetId="43" r:id="rId43"/>
    <sheet name="MANAGER CEK LIST" sheetId="44" r:id="rId44"/>
    <sheet name="INSENTIF" sheetId="45" r:id="rId45"/>
    <sheet name="MANAGEMENT BOOK" sheetId="46" r:id="rId46"/>
    <sheet name="JADWAL" sheetId="47" r:id="rId47"/>
    <sheet name="Sheet1" sheetId="48" r:id="rId48"/>
    <sheet name="Sheet2" sheetId="49" r:id="rId49"/>
    <sheet name="TO-TI PERKEDEL" sheetId="50" r:id="rId50" state="hidden"/>
    <sheet name="TO CATTERING STAFF" sheetId="51" r:id="rId51" state="hidden"/>
  </sheets>
  <definedNames>
    <definedName name="_xlnm.Print_Area" localSheetId="38">' PLU GO FOOD'!#REF!</definedName>
    <definedName name="_xlnm.Print_Area" localSheetId="41">' PLU PROMO REGION'!#REF!</definedName>
    <definedName name="_xlnm.Print_Area" localSheetId="40">' PLU SHOPEE'!#REF!</definedName>
    <definedName name="_xlnm.Print_Area" localSheetId="6">'IKHTISAR FOOD COST'!$A$2:$E$59</definedName>
    <definedName name="_xlnm.Print_Area" localSheetId="46">JADWAL!$A$1:$AG$35</definedName>
    <definedName name="_xlnm.Print_Area" localSheetId="20">'kas periode'!$A$1:$M$27</definedName>
    <definedName name="_xlnm.Print_Area" localSheetId="36">'KOREKSI KASIR'!$A$1:$D$71</definedName>
    <definedName name="_xlnm.Print_Area" localSheetId="18">'LAP TAMBAHAN '!$A$6:$S$7</definedName>
    <definedName name="_xlnm.Print_Area" localSheetId="10">'LAP. CF'!$B$2:$O$63</definedName>
    <definedName name="_xlnm.Print_Area" localSheetId="14">'LAP. PENJUALAN '!$A$215:$S$281</definedName>
    <definedName name="_xlnm.Print_Area" localSheetId="17">'LAP. PENJUALAN SHOPEE FOOD'!$A$1:$S$178</definedName>
    <definedName name="_xlnm.Print_Area" localSheetId="13">'LAPORAN KAS PERIODE'!$B$1:$M$37</definedName>
    <definedName name="_xlnm.Print_Area" localSheetId="9">'LEFT OVER'!$A$1:$P$46</definedName>
    <definedName name="_xlnm.Print_Area" localSheetId="32">LKK!$A$1:$U$33</definedName>
    <definedName name="_xlnm.Print_Area" localSheetId="4">LPKK!$A$1:$Q$116</definedName>
    <definedName name="_xlnm.Print_Area" localSheetId="43">'MANAGER CEK LIST'!$A$1:$J$75</definedName>
    <definedName name="_xlnm.Print_Area" localSheetId="3">'PEMBELIAN KREDIT'!$A$3:$K$122</definedName>
    <definedName name="_xlnm.Print_Area" localSheetId="39">'PLU GRAB'!#REF!</definedName>
    <definedName name="_xlnm.Print_Area" localSheetId="37">'PLU REGULER'!#REF!</definedName>
    <definedName name="_xlnm.Print_Area" localSheetId="26">'RANDOM COOK'!$A$1:$S$41</definedName>
    <definedName name="_xlnm.Print_Area" localSheetId="11">'SALES CONTROL'!$A$1:$J$54</definedName>
    <definedName name="_xlnm.Print_Area" localSheetId="5">VENDOR!$B$2:$AN$85</definedName>
    <definedName name="_xlnm.Print_Area" localSheetId="2">'WEEKLY FC'!$A$3:$F$406</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32">
    <numFmt numFmtId="8" formatCode="&quot;$&quot;#,##0.00_);[Red]\(&quot;$&quot;#,##0.00\)"/>
    <numFmt numFmtId="41" formatCode="_(* #,##0_);_(* \(#,##0\);_(* &quot;-&quot;_);_(@_)"/>
    <numFmt numFmtId="43" formatCode="_(* #,##0.00_);_(* \(#,##0.00\);_(* &quot;-&quot;??_);_(@_)"/>
    <numFmt numFmtId="56" formatCode="&quot;上午/下午 &quot;hh&quot;時&quot;mm&quot;分&quot;ss&quot;秒 &quot;"/>
    <numFmt numFmtId="164" formatCode="_-&quot;Rp&quot;* #,##0_-;\-&quot;Rp&quot;* #,##0_-;_-&quot;Rp&quot;* &quot;-&quot;_-;_-@_-"/>
    <numFmt numFmtId="165" formatCode="_-* #,##0_-;\-* #,##0_-;_-* &quot;-&quot;_-;_-@_-"/>
    <numFmt numFmtId="166" formatCode="_-* #,##0.00_-;\-* #,##0.00_-;_-* &quot;-&quot;??_-;_-@_-"/>
    <numFmt numFmtId="167" formatCode="_(&quot;Rp&quot;* #,##0.00_);_(&quot;Rp&quot;* \(#,##0.00\);_(&quot;Rp&quot;* &quot;-&quot;??_);_(@_)"/>
    <numFmt numFmtId="168" formatCode="_-&quot;Rp&quot;* #,##0_-;\-&quot;Rp&quot;* #,##0_-;_-&quot;Rp&quot;* &quot;-&quot;??_-;_-@_-"/>
    <numFmt numFmtId="169" formatCode="[$-421]dd\ mmmm\ yyyy;@"/>
    <numFmt numFmtId="170" formatCode="&quot;Rp&quot;#,##0_);[Red]\(&quot;Rp&quot;#,##0\)"/>
    <numFmt numFmtId="171" formatCode="&quot;Rp&quot;#,##0"/>
    <numFmt numFmtId="172" formatCode="_(* #,##0_);_(* \(#,##0\);_(* &quot;-&quot;??_);_(@_)"/>
    <numFmt numFmtId="173" formatCode="#,##0_);[Red]\!\(#,##0\!\)"/>
    <numFmt numFmtId="174" formatCode="_(* #,##0.00_);_(* \(#,##0.00\);_(* &quot;-&quot;_);_(@_)"/>
    <numFmt numFmtId="175" formatCode="0.0%"/>
    <numFmt numFmtId="176" formatCode="dd/mm/yyyy;@"/>
    <numFmt numFmtId="177" formatCode="[$-409]d\-mmm\-yy;@"/>
    <numFmt numFmtId="178" formatCode="[$-F800]dddd\,\ mmmm\ dd\,\ yyyy"/>
    <numFmt numFmtId="179" formatCode="_(* #,##0.0_);_(* \(#,##0.0\);_(* &quot;-&quot;_);_(@_)"/>
    <numFmt numFmtId="180" formatCode="[$-409]d\-mmm\-yyyy;@"/>
    <numFmt numFmtId="181" formatCode="[$-409]dd\-mmm\-yy;@"/>
    <numFmt numFmtId="182" formatCode="#.##"/>
    <numFmt numFmtId="183" formatCode="_(* #.##0_);_(* \(#.##0\);_(* &quot;-&quot;_);_(@_)"/>
    <numFmt numFmtId="184" formatCode="#.##0"/>
    <numFmt numFmtId="185" formatCode="_-* #,##0.0_-;\-* #,##0.0_-;_-* &quot;-&quot;?_-;_-@_-"/>
    <numFmt numFmtId="186" formatCode="_(&quot;Rp&quot;* #,##0_);_(&quot;Rp&quot;* \(#,##0\);_(&quot;Rp&quot;* &quot;-&quot;_);_(@_)"/>
    <numFmt numFmtId="187" formatCode="0.0"/>
    <numFmt numFmtId="188" formatCode="_(* #,##0_);_(* \(#,##0\);_(* &quot;-&quot;?_);_(@_)"/>
    <numFmt numFmtId="189" formatCode="#,##0.0"/>
    <numFmt numFmtId="190" formatCode="_(* #,##0.0_);_(* \(#,##0.0\);_(* &quot;-&quot;?_);_(@_)"/>
    <numFmt numFmtId="191" formatCode="_-* #,##0_-;\-* #,##0_-;_-* &quot;-&quot;?_-;_-@_-"/>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applyNumberFormat="1"/>
    <xf numFmtId="14"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worksheet" Target="worksheets/sheet45.xml"/><Relationship Id="rId46" Type="http://schemas.openxmlformats.org/officeDocument/2006/relationships/worksheet" Target="worksheets/sheet46.xml"/><Relationship Id="rId47" Type="http://schemas.openxmlformats.org/officeDocument/2006/relationships/worksheet" Target="worksheets/sheet47.xml"/><Relationship Id="rId48" Type="http://schemas.openxmlformats.org/officeDocument/2006/relationships/worksheet" Target="worksheets/sheet48.xml"/><Relationship Id="rId49" Type="http://schemas.openxmlformats.org/officeDocument/2006/relationships/worksheet" Target="worksheets/sheet49.xml"/><Relationship Id="rId50" Type="http://schemas.openxmlformats.org/officeDocument/2006/relationships/worksheet" Target="worksheets/sheet50.xml"/><Relationship Id="rId51" Type="http://schemas.openxmlformats.org/officeDocument/2006/relationships/worksheet" Target="worksheets/sheet51.xml"/><Relationship Id="rId52" Type="http://schemas.openxmlformats.org/officeDocument/2006/relationships/theme" Target="theme/theme1.xml"/><Relationship Id="rId53" Type="http://schemas.openxmlformats.org/officeDocument/2006/relationships/styles" Target="styles.xml"/><Relationship Id="rId54"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3:D61"/>
  <sheetViews>
    <sheetView workbookViewId="0" rightToLeft="0"/>
  </sheetViews>
  <sheetData>
    <row r="6">
      <c r="B6" t="str">
        <v>PETUNJUK PENGERJAAN LAPORAN ADMIN TERBARU</v>
      </c>
    </row>
    <row r="7">
      <c r="A7" t="str">
        <v>1.</v>
      </c>
      <c r="B7" t="str">
        <v>LAPORAN LPKK</v>
      </c>
    </row>
    <row r="9">
      <c r="B9" t="str">
        <v>Form laporan LPKK tidak diprotect/dikunci, supervisor dapat menambahkan kolom LPKK apabila nota pembelanjaan dalam satu hari melebihi kolom yang disediakan</v>
      </c>
    </row>
    <row r="10">
      <c r="B10" t="str">
        <v>Pada format laporan LPKK terbaru, kolom Bahan Roti dan Bahan Perkedel dihilangkan.</v>
      </c>
    </row>
    <row r="11">
      <c r="B11" t="str">
        <v>Nota - nota belanja Bahan Roti dialihkan masuk ke kolom Bahan Pelengkap dan untuk nota- nota Bahan Perkedel masuk kolom Bumbu/Groceries</v>
      </c>
    </row>
    <row r="13">
      <c r="A13" t="str">
        <v>2.</v>
      </c>
      <c r="B13" t="str">
        <v>LAPORAN VENDOR</v>
      </c>
    </row>
    <row r="14">
      <c r="B14" t="str">
        <v>Pembelian ayam cash diisi secara manual dan pembelian ayam kredit wajib diisi dikolom khusus pembelian ayam kredit dan marinade</v>
      </c>
    </row>
    <row r="15">
      <c r="B15" t="str">
        <v>Pengerjaan laporan secara online/komputer nota ayam kredit diisi pada kolom kanan atas laporan vendor yang secara otomatis mengisi pada kolom khusus ayam kredit pada vendor</v>
      </c>
    </row>
    <row r="16">
      <c r="B16" t="str">
        <v>Kolom TO/TI pada vendor dikerjakan secara manual dan pencatatan diperhatikan, apabila Ada TO (Transfer Out) pencatatan nominal harus diberi tanda (-).</v>
      </c>
    </row>
    <row r="17">
      <c r="B17" t="str">
        <v>Penambahan keterangan bahan baku pada kolom vendor dapat diisi lewat laporan weekly pada kolom bahan sesuai dengan pengelompokkan bahan bakunya, maka secara langsung akan ngelink ke kolom keterangan bahan baku di laporan vendor</v>
      </c>
    </row>
    <row r="18">
      <c r="B18" t="str">
        <v>Hasil print out laporan vendor pengerjaan secara online/komputer menjadi 3 lembar, pengerjaan secara manual vendor menjadi 5 lembar</v>
      </c>
    </row>
    <row r="20">
      <c r="A20" t="str">
        <v>3.</v>
      </c>
      <c r="B20" t="str">
        <v>COST ANALYSIS</v>
      </c>
    </row>
    <row r="21">
      <c r="B21" t="str">
        <v>Kolom penjualan pada laporan cost analysis diisi secara manual. Kolom penjualan bisa dibuat rumus oleh supervisor sesuai dengan kelas masing - masing dengan cara total unit penjualan ngelink dengan semua laporan penjualan offline/online (gofood, grabfood, shopee food) contoh penghitungan MENCARI PENJUALAN PRODUK P. BAWAH (KETIK = pada laporan cost analysis kolom penjualan P. BAWAH kemudian klik pada laporan LP, Total unit penjualan P. BAWAH pada setiap produk item satuan/paket yang ada produk P. BAWAH dengan menambahkan tanda + pada semua Laporan penjualan termasuk LP online) KEMUDIAN TEKAN ENTER.</v>
      </c>
    </row>
    <row r="23">
      <c r="A23" t="str">
        <v>4.</v>
      </c>
      <c r="B23" t="str">
        <v xml:space="preserve">LAPORAN KAS &amp; PENJUALAN PER PERIODE </v>
      </c>
    </row>
    <row r="24">
      <c r="B24" t="str">
        <v>Kolom Tax/Pajak (FULL PPN) wajib diisi store yang sudah mengenakan harga jual ke customer plus PPN/Pajak (full customer dikenakan pajak) Harga jual produk per item di laporan penjualan harga menu price harus sudah plus PPN</v>
      </c>
    </row>
    <row r="25">
      <c r="B25" t="str">
        <v>Kolom Tax/Pajak (SEBAGIAN PPN), wajib diisi store yang sudah mengenakan harga jual ke customer plus PPN/Pajak (sebagian cutomer yang dikenakan pajak) Harga jual produk per item di laporan penjualan harga menu price tanpa plus PPN</v>
      </c>
    </row>
    <row r="26">
      <c r="B26" t="str">
        <v>Store yang belum mengenakan pajak kepada customer kolom tax atau pajak tidak perlu diisi/dikosongkan</v>
      </c>
    </row>
    <row r="28">
      <c r="A28" t="str">
        <v>5.</v>
      </c>
      <c r="B28" t="str">
        <v xml:space="preserve">LAPORAN TO/TI </v>
      </c>
    </row>
    <row r="29">
      <c r="B29" t="str">
        <v>Laporan TO/TI hasil jumlah akan ngelink dengan laporan ikhtisar food cost</v>
      </c>
    </row>
    <row r="30">
      <c r="B30" t="str">
        <v>Pengerjaan TO/TI terdapat petunjuk pengerjaan di sheet TO/TI</v>
      </c>
    </row>
    <row r="33">
      <c r="A33" t="str">
        <v>6.</v>
      </c>
      <c r="B33" t="str">
        <v>LAPORAN LKK</v>
      </c>
    </row>
    <row r="34">
      <c r="B34" t="str">
        <v>Store yang belum mengenakan PPN kepada customer mengunakan lkk dengan rumus Penjualan Kotor - Komisi - Koreksi - Diskon = Penjualan Bersih</v>
      </c>
    </row>
    <row r="35">
      <c r="B35" t="str">
        <v>Store yang sudah mengenakan PPN kepada customer sebagian mengunakan lkk dengan rumus Penjualan Kotor - Komisi - Koreksi - Diskon = Penjualan Bersih</v>
      </c>
    </row>
    <row r="36">
      <c r="B36" t="str">
        <v>Store yang sudah mengenakan FULL PPN kepada customer mengunakan lkk dengan rumus Penjualan Kotor - Komisi - Koreksi - Diskon - PAJAK/TAX = Penjualan Bersih</v>
      </c>
    </row>
    <row r="38">
      <c r="A38" t="str">
        <v>7.</v>
      </c>
      <c r="B38" t="str">
        <v xml:space="preserve">LAPORAN PENJUALAN </v>
      </c>
    </row>
    <row r="39">
      <c r="B39" t="str">
        <v>Pengisian tanggal pada kolom unit penjualan per hari hanya diisi tanggalnya saja, tidak dengan Bulan dan Tahun agar saat diprint out hasil lebih maksimal</v>
      </c>
    </row>
    <row r="40">
      <c r="B40" t="str">
        <v>Laporan penjualan untuk store yang sudah mengenakan FULL PPN harga wajib disesuaikan + PPN</v>
      </c>
    </row>
    <row r="41">
      <c r="B41" t="str">
        <v>Laporan penjualan PPN 10 % untuk Harga (unit) diisi manual sesuai harga menu price sebelum tambah PPN</v>
      </c>
    </row>
    <row r="42">
      <c r="B42" t="str">
        <v xml:space="preserve">Laporan admin terbaru terdapat 4 laporan penjualan (LP) yaitu LP Penjualan Reguler, LP Gofood, LP Grabfood dan LP Shopee food. Apabila store tidak ada penjualan via online atau hanya salah satu yang ada, maka LP yang lain/yang tidak dipakai TIDAK BOLEH DIHAPUS (CUKUP KOSONGKAN SAJA)                                                                               </v>
      </c>
    </row>
    <row r="43">
      <c r="B43" t="str">
        <v>Laporan penjualan hasil print out menjadi 3 lembar/disesuaikan dengan ukuran yang layak agar dapat dibaca dan dikoreksi</v>
      </c>
    </row>
    <row r="44">
      <c r="B44" t="str">
        <v>Apabila dalam laporan LP kolom yang disediakan kurang karena penambahan produk baru, supervisor bisa konfirm ke Area Manger untuk segera diteruskan dan di follow up/atau di perbaiki oleh team TC</v>
      </c>
    </row>
    <row r="46">
      <c r="A46" t="str">
        <v>8.</v>
      </c>
      <c r="B46" t="str">
        <v>Apabila saat pengerjaan laporan menemukan kendala pada rumus seperti Reff!, solusi awal bisa dilakukan undo typing (ctrl + Z) untuk mengembalikan kesalahan saat pengerjaan atau bisa dengan menutup file pengerjaan laporan dan untuk tidak di simpan atau don't save pada laporan tersebut. Apabila laporan masih erorr supervisor bisa konfirm team TC agar dapat dibantu perbaiki laporan yang error atau tidak sesuai</v>
      </c>
    </row>
    <row r="48">
      <c r="A48" t="str">
        <v>9.</v>
      </c>
      <c r="B48" t="str">
        <v>Sheet food cost per item dibuat untuk acuan cara pengerjaan/mencari food cost pada setiap menu. Food cost item per paket supervisor bisa modifikasi dengan acuan hitungan yang sudah ada sesuai dengan komposisi paket dan kelas masing - masing</v>
      </c>
    </row>
    <row r="50">
      <c r="A50" t="str">
        <v>10.</v>
      </c>
      <c r="B50" t="str">
        <v>Apabila pada setiap format laporan mengharuskan adanya penambahan kolom, supervisor bisa menyampaikan kepada Area Manager untuk diteruskan ke team TC agar segera di follow up</v>
      </c>
    </row>
    <row r="52">
      <c r="A52" t="str">
        <v>11.</v>
      </c>
      <c r="B52" t="str">
        <v>Supervisor dapat memodifikasi laporan pada kolom - kolom yang tidak dikunci oleh team TC dengan catatan tidak untuk merubah rumus yang sudah ada yang akan mempengaruhi hasil penghitungan</v>
      </c>
    </row>
    <row r="54">
      <c r="A54" t="str">
        <v>12.</v>
      </c>
      <c r="B54" t="str">
        <v>Supervisor harus tetap memperhatikan hasil print out dari laporan - laporan yang sudah dikerjakan untuk melakukan pengecekan dari ukuran kertas, ukuran tulisan dan skala print out dan diperhatikan tulisan kiranya dapat dibaca dengan jelas atau tidaknya sebelum dikirim ke kantor dan dicek oleh team acoounting</v>
      </c>
    </row>
    <row r="56">
      <c r="A56">
        <v>13</v>
      </c>
      <c r="B56" t="str">
        <v xml:space="preserve">TO/TI PERKEDEL MANUAL TIDAK TERUMUS PENGERJAAN SECARA MANUAL </v>
      </c>
    </row>
    <row r="58">
      <c r="A58">
        <v>14</v>
      </c>
      <c r="B58" t="str">
        <v>PENCATATAN UNIT CABAI RAWIT PADA KOLOM VENDOR ADALAH GRAMASI CABAI YANG SUDAH DIPETIK (CABAI TANPA TANGKAI)</v>
      </c>
    </row>
  </sheetData>
  <pageMargins left="0.7" right="0.7" top="0.75" bottom="0.75" header="0.3" footer="0.3"/>
  <ignoredErrors>
    <ignoredError numberStoredAsText="1" sqref="A3:D61"/>
  </ignoredErrors>
</worksheet>
</file>

<file path=xl/worksheets/sheet2.xml><?xml version="1.0" encoding="utf-8"?>
<worksheet xmlns="http://schemas.openxmlformats.org/spreadsheetml/2006/main" xmlns:r="http://schemas.openxmlformats.org/officeDocument/2006/relationships">
  <dimension ref="A6:B37"/>
  <sheetViews>
    <sheetView workbookViewId="0" rightToLeft="0"/>
  </sheetViews>
  <sheetData>
    <row r="6">
      <c r="B6" t="str">
        <v>SOP PENGERJAAN ADMINISTRASI STORE</v>
      </c>
    </row>
    <row r="8">
      <c r="A8">
        <v>1</v>
      </c>
      <c r="B8" t="str">
        <v>Pembelian paper polos seperti tutup cup minum polos/karakter, kertas KFC/kertas minyak (kertas warna coklat), kantong kertas ayam/burger, cup saos/cup pudding/cup 35ml, cover nasi polos tidak diperbolehkan beli dari luar warehouse RC dengan alasan apapun (NB : untuk plastik jumbo polos selama warehouse belum tersedia, masih ada toleransi untuk beli di luar)</v>
      </c>
    </row>
    <row r="10">
      <c r="A10">
        <v>2</v>
      </c>
      <c r="B10" t="str">
        <v>Reimburse pulsa store (Rp 40.000) harus disertai screenshoot-an SMS masuk pulsa tersebut/nota asli dari counter dan harus tertera nomor yang diisi pulsa tersebut yaitu nomor store</v>
      </c>
    </row>
    <row r="12">
      <c r="A12">
        <v>3</v>
      </c>
      <c r="B12" t="str">
        <v>Standarisasi nota adalah harus tertera tanggal, nama toko barang/item yang dibeli dengan jelas (jika hanya tertera kode barang, harap dituliskan dengan jelas barang tersebut) disertai stempel dan nomor HP toko, tanda tangan dan nama SPV</v>
      </c>
    </row>
    <row r="14">
      <c r="A14">
        <v>4</v>
      </c>
      <c r="B14" t="str">
        <v xml:space="preserve"> Transport pesanan/klaim free pesanan harus melampirkan nota pesanan dan struk postingan pesanan tersebut</v>
      </c>
    </row>
    <row r="16">
      <c r="A16">
        <v>5</v>
      </c>
      <c r="B16" t="str">
        <v>Untuk vitamin, tidak diperbolehkan (yang termasuk ke dalam P3K adalah obat-obatan untuk kecelakaan yang terjadi saat di store, misalnya luka bakar/luka terkena pisau)</v>
      </c>
    </row>
    <row r="18">
      <c r="A18">
        <v>6</v>
      </c>
      <c r="B18" t="str">
        <v>Gunting kuku, cukur kumis, semir sepatu, sisir (keperluan pribadi) dan lain-lain atau peralatan yang digunakan untuk penunjang kerapihan penampilan karyawan tidak diperbolehkan reimburst store (tunjangan penampilan sudah tertera pada gaji)</v>
      </c>
    </row>
    <row r="20">
      <c r="A20">
        <v>7</v>
      </c>
      <c r="B20" t="str">
        <v>All administrasi staff (LKK, STOCK CONTROL, MCC, LO) dan all administrasi supervisor yang dikirim ke kantor wajib dikroscek dan diparaf supervisor</v>
      </c>
    </row>
    <row r="22">
      <c r="A22">
        <v>8</v>
      </c>
      <c r="B22" t="str">
        <v>All laporan sebelum dikirim ke kantor/accounting, supervisor wajib kroscek form laporan-laporan dari kelengkapan form laporan, ukuran font dan kerapihan cetak/print laporan</v>
      </c>
    </row>
    <row r="24">
      <c r="A24">
        <v>9</v>
      </c>
      <c r="B24" t="str">
        <v xml:space="preserve">BAHAN BAKU TELUR DAN CABAI RAWIT DI VENDOR TIDAK LAGI MASUK KEDALAM BAHAN NASGOR </v>
      </c>
    </row>
    <row r="26">
      <c r="A26">
        <v>10</v>
      </c>
      <c r="B26" t="str">
        <v>PENCATATAN UNIT CABAI RAWIT PADA KOLOM VENDOR ADALAH GRAMASI CABAI YANG SUDAH DIPETIK (CABAI TANPA TANGKAI)</v>
      </c>
    </row>
  </sheetData>
  <pageMargins left="0.7" right="0.7" top="0.75" bottom="0.75" header="0.3" footer="0.3"/>
  <ignoredErrors>
    <ignoredError numberStoredAsText="1" sqref="A6:B37"/>
  </ignoredErrors>
</worksheet>
</file>

<file path=xl/worksheets/sheet3.xml><?xml version="1.0" encoding="utf-8"?>
<worksheet xmlns="http://schemas.openxmlformats.org/spreadsheetml/2006/main" xmlns:r="http://schemas.openxmlformats.org/officeDocument/2006/relationships">
  <dimension ref="A1:T599"/>
  <sheetViews>
    <sheetView workbookViewId="0" rightToLeft="0"/>
  </sheetViews>
  <sheetData>
    <row r="1">
      <c r="B1" t="str">
        <v xml:space="preserve">  </v>
      </c>
    </row>
    <row r="2">
      <c r="E2" t="str">
        <v xml:space="preserve"> </v>
      </c>
    </row>
    <row r="3">
      <c r="A3" t="str">
        <v>WEEKLY / MONTHLY INVENTORI</v>
      </c>
    </row>
    <row r="5">
      <c r="A5" t="str">
        <v xml:space="preserve">  </v>
      </c>
      <c r="E5" t="str">
        <v>Cabang    :</v>
      </c>
      <c r="F5" t="str">
        <f>LPKK!O4</f>
        <v>RC SAMATA GOWA</v>
      </c>
    </row>
    <row r="6">
      <c r="E6" t="str">
        <v>Periode    :</v>
      </c>
      <c r="F6" t="str">
        <f>LPKK!O5</f>
        <v xml:space="preserve">15-21 FEBRUARI </v>
      </c>
    </row>
    <row r="9">
      <c r="A9" t="str">
        <v>NO</v>
      </c>
      <c r="B9" t="str">
        <v>BAHAN</v>
      </c>
      <c r="C9" t="str">
        <v>UNIT</v>
      </c>
      <c r="D9" t="str">
        <v>QTY</v>
      </c>
      <c r="E9" t="str">
        <v>PRICE</v>
      </c>
      <c r="F9" t="str">
        <v>TOTAL (Rp)</v>
      </c>
    </row>
    <row r="10">
      <c r="A10" t="str">
        <v>I</v>
      </c>
      <c r="B10" t="str">
        <v>BAHAN AYAM</v>
      </c>
    </row>
    <row r="11">
      <c r="A11">
        <v>1</v>
      </c>
      <c r="B11" t="str">
        <v>DADA MENTOK</v>
      </c>
      <c r="C11" t="str">
        <v>PCS</v>
      </c>
      <c r="E11" t="e">
        <f>'PEMBELIAN KREDIT'!F22</f>
        <v>#DIV/0!</v>
      </c>
      <c r="F11" t="e">
        <f>D11*E11</f>
        <v>#DIV/0!</v>
      </c>
    </row>
    <row r="12">
      <c r="A12">
        <v>2</v>
      </c>
      <c r="B12" t="str">
        <v xml:space="preserve">DADA </v>
      </c>
      <c r="C12" t="str">
        <v>PCS</v>
      </c>
      <c r="E12" t="e">
        <f>'PEMBELIAN KREDIT'!F23</f>
        <v>#DIV/0!</v>
      </c>
      <c r="F12" t="e">
        <f>D12*E12</f>
        <v>#DIV/0!</v>
      </c>
    </row>
    <row r="13">
      <c r="A13">
        <v>3</v>
      </c>
      <c r="B13" t="str">
        <v>PAHA ATAS</v>
      </c>
      <c r="C13" t="str">
        <v>PCS</v>
      </c>
      <c r="E13" t="e">
        <f>'PEMBELIAN KREDIT'!F24</f>
        <v>#DIV/0!</v>
      </c>
      <c r="F13" t="e">
        <f>D13*E13</f>
        <v>#DIV/0!</v>
      </c>
    </row>
    <row r="14">
      <c r="A14">
        <v>4</v>
      </c>
      <c r="B14" t="str">
        <v>PAHA BAWAH</v>
      </c>
      <c r="C14" t="str">
        <v>PCS</v>
      </c>
      <c r="E14" t="e">
        <f>'PEMBELIAN KREDIT'!F25</f>
        <v>#DIV/0!</v>
      </c>
      <c r="F14" t="e">
        <f>D14*E14</f>
        <v>#DIV/0!</v>
      </c>
    </row>
    <row r="15">
      <c r="A15">
        <v>5</v>
      </c>
      <c r="B15" t="str">
        <v>SAYAP</v>
      </c>
      <c r="C15" t="str">
        <v>PCS</v>
      </c>
      <c r="E15" t="e">
        <f>'PEMBELIAN KREDIT'!F26</f>
        <v>#DIV/0!</v>
      </c>
      <c r="F15" t="e">
        <f>D15*E15</f>
        <v>#DIV/0!</v>
      </c>
      <c r="K15" t="str">
        <v>PRINT LEMBAR 1</v>
      </c>
      <c r="L15">
        <f>SUM(D11:D15)</f>
        <v>0</v>
      </c>
    </row>
    <row r="16">
      <c r="A16">
        <v>6</v>
      </c>
      <c r="B16" t="str">
        <v>CHICKEN PATTY</v>
      </c>
      <c r="C16" t="str">
        <v>PCS</v>
      </c>
      <c r="E16">
        <v>3407.3966817496234</v>
      </c>
      <c r="F16">
        <f>D16*E16</f>
        <v>0</v>
      </c>
      <c r="L16">
        <f>L15/414</f>
        <v>0</v>
      </c>
    </row>
    <row r="17">
      <c r="A17">
        <v>7</v>
      </c>
      <c r="B17" t="str">
        <v>SAYAP TANPA KOLAR</v>
      </c>
      <c r="C17" t="str">
        <v>PCS</v>
      </c>
      <c r="F17">
        <f>D17*E17</f>
        <v>0</v>
      </c>
    </row>
    <row r="18">
      <c r="A18">
        <v>8</v>
      </c>
      <c r="B18" t="str">
        <v>PATTY BEEF</v>
      </c>
      <c r="C18" t="str">
        <v>PCS</v>
      </c>
      <c r="F18">
        <f>D18*E18</f>
        <v>0</v>
      </c>
    </row>
    <row r="19">
      <c r="A19">
        <v>9</v>
      </c>
      <c r="B19" t="str">
        <v>BEEF STEAK</v>
      </c>
      <c r="C19" t="str">
        <v>PCS</v>
      </c>
      <c r="F19">
        <f>D19*E19</f>
        <v>0</v>
      </c>
    </row>
    <row r="20">
      <c r="A20">
        <v>10</v>
      </c>
      <c r="B20" t="str">
        <v>DADA MENTOK TAKJIL</v>
      </c>
      <c r="C20" t="str">
        <v>PCS</v>
      </c>
      <c r="E20">
        <v>4904.88888888889</v>
      </c>
      <c r="F20">
        <f>D20*E20</f>
        <v>0</v>
      </c>
    </row>
    <row r="21">
      <c r="A21">
        <v>11</v>
      </c>
      <c r="B21" t="str">
        <v>DADA TAKJIL</v>
      </c>
      <c r="C21" t="str">
        <v>PCS</v>
      </c>
      <c r="E21">
        <v>5722.37037037037</v>
      </c>
      <c r="F21">
        <f>D21*E21</f>
        <v>0</v>
      </c>
    </row>
    <row r="22">
      <c r="A22">
        <v>12</v>
      </c>
      <c r="B22" t="str">
        <v>PAHA ATAS TAKJIL</v>
      </c>
      <c r="C22" t="str">
        <v>PCS</v>
      </c>
      <c r="E22">
        <v>5313.62962962963</v>
      </c>
      <c r="F22">
        <f>D22*E22</f>
        <v>0</v>
      </c>
    </row>
    <row r="23">
      <c r="A23">
        <v>13</v>
      </c>
      <c r="B23" t="str">
        <v>PAHA BAWAH TAKJIL</v>
      </c>
      <c r="C23" t="str">
        <v>PCS</v>
      </c>
      <c r="E23">
        <v>3269.92592592593</v>
      </c>
      <c r="F23">
        <f>D23*E23</f>
        <v>0</v>
      </c>
    </row>
    <row r="24">
      <c r="A24">
        <v>14</v>
      </c>
      <c r="B24" t="str">
        <v>SAYAP TAKJIL</v>
      </c>
      <c r="C24" t="str">
        <v>PCS</v>
      </c>
      <c r="E24">
        <v>3678.66666666667</v>
      </c>
      <c r="F24">
        <f>D24*E24</f>
        <v>0</v>
      </c>
    </row>
    <row r="25">
      <c r="A25">
        <v>15</v>
      </c>
      <c r="B25" t="str">
        <v>AYAM UTUH</v>
      </c>
      <c r="C25" t="str">
        <v>EKOR</v>
      </c>
      <c r="E25">
        <v>34000</v>
      </c>
      <c r="F25">
        <f>D25*E25</f>
        <v>0</v>
      </c>
    </row>
    <row r="26">
      <c r="A26">
        <v>16</v>
      </c>
      <c r="F26">
        <f>D26*E26</f>
        <v>0</v>
      </c>
    </row>
    <row r="27">
      <c r="A27">
        <v>17</v>
      </c>
      <c r="F27">
        <f>D27*E27</f>
        <v>0</v>
      </c>
    </row>
    <row r="28">
      <c r="A28">
        <v>18</v>
      </c>
      <c r="F28">
        <f>D28*E28</f>
        <v>0</v>
      </c>
    </row>
    <row r="29">
      <c r="A29">
        <v>19</v>
      </c>
      <c r="F29">
        <f>D29*E29</f>
        <v>0</v>
      </c>
    </row>
    <row r="30">
      <c r="A30">
        <v>20</v>
      </c>
      <c r="F30">
        <f>D30*E30</f>
        <v>0</v>
      </c>
    </row>
    <row r="31">
      <c r="E31" t="str">
        <v>JUMLAH</v>
      </c>
      <c r="F31" t="e">
        <f>SUM(F11:F30)</f>
        <v>#DIV/0!</v>
      </c>
    </row>
    <row r="32">
      <c r="A32" t="str">
        <v>II</v>
      </c>
      <c r="B32" t="str">
        <v>BAHAN PELENGKAP</v>
      </c>
    </row>
    <row r="33">
      <c r="A33">
        <v>1</v>
      </c>
      <c r="B33" t="str">
        <v xml:space="preserve">VEGETABLE MIX </v>
      </c>
      <c r="C33" t="str">
        <v>KG</v>
      </c>
      <c r="E33">
        <v>24000</v>
      </c>
      <c r="F33">
        <f>D33*E33</f>
        <v>0</v>
      </c>
    </row>
    <row r="34">
      <c r="A34">
        <v>2</v>
      </c>
      <c r="B34" t="str">
        <v>BERAS</v>
      </c>
      <c r="C34" t="str">
        <v>KG</v>
      </c>
      <c r="E34">
        <v>15000</v>
      </c>
      <c r="F34">
        <f>D34*E34</f>
        <v>0</v>
      </c>
    </row>
    <row r="35">
      <c r="A35">
        <v>3</v>
      </c>
      <c r="B35" t="str">
        <v>FRENCH FRIES</v>
      </c>
      <c r="C35" t="str">
        <v>KG</v>
      </c>
      <c r="E35">
        <v>26600</v>
      </c>
      <c r="F35">
        <f>D35*E35</f>
        <v>0</v>
      </c>
    </row>
    <row r="36">
      <c r="A36">
        <v>4</v>
      </c>
      <c r="B36" t="str">
        <v>ROTI BURGER</v>
      </c>
      <c r="C36" t="str">
        <v>PCS</v>
      </c>
      <c r="E36">
        <v>2907.08333333333</v>
      </c>
      <c r="F36">
        <f>D36*E36</f>
        <v>0</v>
      </c>
    </row>
    <row r="37">
      <c r="A37">
        <v>5</v>
      </c>
      <c r="B37" t="str">
        <v>SOSIS</v>
      </c>
      <c r="C37" t="str">
        <v>PCS</v>
      </c>
      <c r="F37">
        <f>D37*E37</f>
        <v>0</v>
      </c>
    </row>
    <row r="38">
      <c r="A38">
        <v>6</v>
      </c>
      <c r="B38" t="str">
        <v>PERKEDEL</v>
      </c>
      <c r="C38" t="str">
        <v>PCS</v>
      </c>
      <c r="E38" t="e">
        <f>'TO - TI'!D22</f>
        <v>#DIV/0!</v>
      </c>
      <c r="F38" t="e">
        <f>D38*E38</f>
        <v>#DIV/0!</v>
      </c>
    </row>
    <row r="39">
      <c r="A39">
        <v>7</v>
      </c>
      <c r="B39" t="str">
        <v>CRINKLE</v>
      </c>
      <c r="C39" t="str">
        <v>KG</v>
      </c>
      <c r="E39">
        <v>29200</v>
      </c>
      <c r="F39">
        <f>D39*E39</f>
        <v>0</v>
      </c>
    </row>
    <row r="40">
      <c r="A40">
        <v>8</v>
      </c>
      <c r="B40" t="str">
        <v xml:space="preserve">NUGGET COIN </v>
      </c>
      <c r="C40" t="str">
        <v>PCS</v>
      </c>
      <c r="F40">
        <f>D40*E40</f>
        <v>0</v>
      </c>
    </row>
    <row r="41">
      <c r="A41">
        <v>9</v>
      </c>
      <c r="B41" t="str">
        <v>NUGGET STICK</v>
      </c>
      <c r="C41" t="str">
        <v>PCS</v>
      </c>
      <c r="F41">
        <f>D41*E41</f>
        <v>0</v>
      </c>
    </row>
    <row r="42">
      <c r="A42">
        <v>10</v>
      </c>
      <c r="B42" t="str">
        <v>SOSIS MINI JUMBO</v>
      </c>
      <c r="C42" t="str">
        <v>PCS</v>
      </c>
      <c r="F42">
        <f>D42*E42</f>
        <v>0</v>
      </c>
    </row>
    <row r="43">
      <c r="A43">
        <v>11</v>
      </c>
      <c r="B43" t="str">
        <v xml:space="preserve">INDOMIE GORENG </v>
      </c>
      <c r="C43" t="str">
        <v>PACK</v>
      </c>
      <c r="F43">
        <f>D43*E43</f>
        <v>0</v>
      </c>
    </row>
    <row r="44">
      <c r="A44">
        <v>12</v>
      </c>
      <c r="B44" t="str">
        <v>KERUPUK UDANG</v>
      </c>
      <c r="C44" t="str">
        <v>PACK</v>
      </c>
      <c r="F44">
        <f>D44*E44</f>
        <v>0</v>
      </c>
    </row>
    <row r="45">
      <c r="A45">
        <v>13</v>
      </c>
      <c r="B45" t="str">
        <v>BUN BURGER BEEF</v>
      </c>
      <c r="C45" t="str">
        <v>PCS</v>
      </c>
      <c r="F45">
        <f>D45*E45</f>
        <v>0</v>
      </c>
    </row>
    <row r="46">
      <c r="A46">
        <v>14</v>
      </c>
      <c r="B46" t="str">
        <v>CHEESE UNTUK BEEF</v>
      </c>
      <c r="C46" t="str">
        <v>PCS</v>
      </c>
      <c r="F46">
        <f>D46*E46</f>
        <v>0</v>
      </c>
    </row>
    <row r="47">
      <c r="A47">
        <v>15</v>
      </c>
      <c r="F47">
        <f>D47*E47</f>
        <v>0</v>
      </c>
    </row>
    <row r="48">
      <c r="A48">
        <v>16</v>
      </c>
      <c r="F48">
        <f>D48*E48</f>
        <v>0</v>
      </c>
    </row>
    <row r="49">
      <c r="A49">
        <v>17</v>
      </c>
      <c r="F49">
        <f>D49*E49</f>
        <v>0</v>
      </c>
    </row>
    <row r="50">
      <c r="A50">
        <v>18</v>
      </c>
      <c r="F50">
        <f>D50*E50</f>
        <v>0</v>
      </c>
    </row>
    <row r="51">
      <c r="A51">
        <v>19</v>
      </c>
      <c r="F51">
        <f>D51*E51</f>
        <v>0</v>
      </c>
    </row>
    <row r="52">
      <c r="A52">
        <v>20</v>
      </c>
      <c r="F52">
        <f>D52*E52</f>
        <v>0</v>
      </c>
    </row>
    <row r="53">
      <c r="B53" t="str">
        <v>BAHAN ROTI</v>
      </c>
    </row>
    <row r="54">
      <c r="A54">
        <v>1</v>
      </c>
      <c r="B54" t="str">
        <v>SLICED CHEESE</v>
      </c>
      <c r="C54" t="str">
        <v>pcs</v>
      </c>
      <c r="E54">
        <v>942</v>
      </c>
      <c r="F54">
        <f>D54*E54</f>
        <v>0</v>
      </c>
    </row>
    <row r="55">
      <c r="A55">
        <v>2</v>
      </c>
      <c r="B55" t="str">
        <v>KEJU BATANG (170 GR )</v>
      </c>
      <c r="C55" t="str">
        <v>PACK</v>
      </c>
      <c r="E55">
        <v>11100</v>
      </c>
      <c r="F55">
        <f>D55*E55</f>
        <v>0</v>
      </c>
    </row>
    <row r="56">
      <c r="A56">
        <v>3</v>
      </c>
      <c r="B56" t="str">
        <v xml:space="preserve">TEPUNG ROTI </v>
      </c>
      <c r="C56" t="str">
        <v>PACK</v>
      </c>
      <c r="E56">
        <v>10000</v>
      </c>
      <c r="F56">
        <f>D56*E56</f>
        <v>0</v>
      </c>
    </row>
    <row r="57">
      <c r="A57">
        <v>4</v>
      </c>
      <c r="B57" t="str">
        <v>CUKA DIXI 150 ML</v>
      </c>
      <c r="C57" t="str">
        <v>BOTOL</v>
      </c>
      <c r="E57">
        <v>5700</v>
      </c>
      <c r="F57">
        <f>D57*E57</f>
        <v>0</v>
      </c>
    </row>
    <row r="58">
      <c r="A58">
        <v>5</v>
      </c>
      <c r="B58" t="str">
        <v>BAWANG BOMBAY</v>
      </c>
      <c r="C58" t="str">
        <v>KG</v>
      </c>
      <c r="E58">
        <v>5000</v>
      </c>
      <c r="F58">
        <f>D58*E58</f>
        <v>0</v>
      </c>
    </row>
    <row r="59">
      <c r="A59">
        <v>6</v>
      </c>
      <c r="B59" t="str">
        <v>DRESSING BURGER</v>
      </c>
      <c r="C59" t="str">
        <v>RESEP</v>
      </c>
      <c r="E59">
        <f>'[1]HITUNGAN FC ITEM'!H109</f>
        <v>52887.4688888889</v>
      </c>
      <c r="F59">
        <f>D59*E59</f>
        <v>0</v>
      </c>
      <c r="H59" t="str">
        <v xml:space="preserve">   </v>
      </c>
    </row>
    <row r="60">
      <c r="A60">
        <v>7</v>
      </c>
      <c r="B60" t="str">
        <v>MARGARINE (200 GR )</v>
      </c>
      <c r="C60" t="str">
        <v>PACK</v>
      </c>
      <c r="E60">
        <v>5600</v>
      </c>
      <c r="F60">
        <f>D60*E60</f>
        <v>0</v>
      </c>
    </row>
    <row r="61">
      <c r="A61">
        <v>8</v>
      </c>
      <c r="B61" t="str">
        <v>TOMAT</v>
      </c>
      <c r="C61" t="str">
        <v>KG</v>
      </c>
      <c r="E61">
        <v>10000</v>
      </c>
      <c r="F61">
        <f>D61*E61</f>
        <v>0</v>
      </c>
    </row>
    <row r="62">
      <c r="A62">
        <v>9</v>
      </c>
      <c r="B62" t="str">
        <v>ROTI TAWAR</v>
      </c>
      <c r="C62" t="str">
        <v>PCS</v>
      </c>
      <c r="E62">
        <v>1200</v>
      </c>
      <c r="F62">
        <f>D62*E62</f>
        <v>0</v>
      </c>
    </row>
    <row r="63">
      <c r="A63">
        <v>10</v>
      </c>
      <c r="B63" t="str">
        <v>SELADA</v>
      </c>
      <c r="C63" t="str">
        <v>PACK</v>
      </c>
      <c r="E63">
        <v>6000</v>
      </c>
      <c r="F63">
        <f>D63*E63</f>
        <v>0</v>
      </c>
    </row>
    <row r="64">
      <c r="A64">
        <v>11</v>
      </c>
      <c r="B64" t="str">
        <v>GULA HALUS 250 GR</v>
      </c>
      <c r="C64" t="str">
        <v>KG</v>
      </c>
      <c r="E64">
        <v>10200</v>
      </c>
      <c r="F64">
        <f>D64*E64</f>
        <v>0</v>
      </c>
    </row>
    <row r="65">
      <c r="A65">
        <v>12</v>
      </c>
      <c r="B65" t="str">
        <v>SUSU ULTRA (250 ML )</v>
      </c>
      <c r="C65" t="str">
        <v>PACK</v>
      </c>
      <c r="E65">
        <v>4700</v>
      </c>
      <c r="F65">
        <f>D65*E65</f>
        <v>0</v>
      </c>
    </row>
    <row r="66">
      <c r="A66">
        <v>13</v>
      </c>
      <c r="F66">
        <f>D66*E66</f>
        <v>0</v>
      </c>
    </row>
    <row r="67">
      <c r="A67">
        <v>14</v>
      </c>
      <c r="F67">
        <f>D67*E67</f>
        <v>0</v>
      </c>
    </row>
    <row r="68">
      <c r="A68">
        <v>15</v>
      </c>
      <c r="F68">
        <f>D68*E68</f>
        <v>0</v>
      </c>
    </row>
    <row r="69">
      <c r="E69" t="str">
        <v>JUMLAH</v>
      </c>
      <c r="F69" t="e">
        <f>SUM(F33:F68)</f>
        <v>#DIV/0!</v>
      </c>
      <c r="G69" t="str">
        <v>JML BAHAN ROTI</v>
      </c>
      <c r="I69">
        <f>SUM(F54:F68)</f>
        <v>0</v>
      </c>
    </row>
    <row r="70">
      <c r="A70" t="str">
        <v>III</v>
      </c>
      <c r="B70" t="str">
        <v>BAHAN ES</v>
      </c>
      <c r="K70" t="str">
        <v>PRINT LEMBAR 2</v>
      </c>
    </row>
    <row r="72">
      <c r="A72">
        <v>1</v>
      </c>
      <c r="B72" t="str">
        <v>GULA PASIR</v>
      </c>
      <c r="C72" t="str">
        <v>KG</v>
      </c>
      <c r="E72">
        <v>17800</v>
      </c>
      <c r="F72">
        <f>D72*E72</f>
        <v>0</v>
      </c>
    </row>
    <row r="73">
      <c r="A73">
        <v>2</v>
      </c>
      <c r="B73" t="str">
        <v>ICE CREAM ROCKET</v>
      </c>
      <c r="C73" t="str">
        <v>CUP</v>
      </c>
      <c r="F73">
        <f>D73*E73</f>
        <v>0</v>
      </c>
    </row>
    <row r="74">
      <c r="A74">
        <v>3</v>
      </c>
      <c r="B74" t="str">
        <v>ICE CREAM EMBER</v>
      </c>
      <c r="C74" t="str">
        <v>PAIL</v>
      </c>
      <c r="E74">
        <v>160000</v>
      </c>
      <c r="F74">
        <f>D74*E74</f>
        <v>0</v>
      </c>
    </row>
    <row r="75">
      <c r="B75" t="str">
        <v xml:space="preserve">BAHAN ES </v>
      </c>
    </row>
    <row r="76">
      <c r="A76">
        <v>4</v>
      </c>
      <c r="B76" t="str">
        <v>SUSU PUTIH</v>
      </c>
      <c r="C76" t="str">
        <v>KLG</v>
      </c>
      <c r="F76">
        <f>D76*E76</f>
        <v>0</v>
      </c>
    </row>
    <row r="77">
      <c r="A77">
        <v>5</v>
      </c>
      <c r="B77" t="str">
        <v xml:space="preserve">AIR GALON </v>
      </c>
      <c r="C77" t="str">
        <v>GLN</v>
      </c>
      <c r="E77">
        <v>5000</v>
      </c>
      <c r="F77">
        <f>D77*E77</f>
        <v>0</v>
      </c>
    </row>
    <row r="78">
      <c r="A78">
        <v>6</v>
      </c>
      <c r="B78" t="str">
        <v>ES BATU</v>
      </c>
      <c r="C78" t="str">
        <v>PACK</v>
      </c>
      <c r="E78">
        <v>16000</v>
      </c>
      <c r="F78">
        <f>D78*E78</f>
        <v>0</v>
      </c>
    </row>
    <row r="79">
      <c r="A79">
        <v>7</v>
      </c>
      <c r="B79" t="str">
        <v>SIMPLE SYRUP</v>
      </c>
      <c r="C79" t="str">
        <v>LTR</v>
      </c>
      <c r="E79">
        <f>'[1]HITUNGAN FC ITEM'!B17</f>
        <v>17463.1578947368</v>
      </c>
      <c r="F79">
        <f>D79*E79</f>
        <v>0</v>
      </c>
    </row>
    <row r="80">
      <c r="A80">
        <v>8</v>
      </c>
      <c r="B80" t="str">
        <v xml:space="preserve">GULA AREN </v>
      </c>
      <c r="C80" t="str">
        <v>KG</v>
      </c>
      <c r="F80">
        <f>D80*E80</f>
        <v>0</v>
      </c>
    </row>
    <row r="81">
      <c r="A81">
        <v>9</v>
      </c>
      <c r="B81" t="str">
        <v>NESTLE CARNATION (SKM)</v>
      </c>
      <c r="C81" t="str">
        <v>KG</v>
      </c>
      <c r="E81">
        <v>14100</v>
      </c>
      <c r="F81">
        <f>D81*E81</f>
        <v>0</v>
      </c>
    </row>
    <row r="82">
      <c r="A82">
        <v>10</v>
      </c>
      <c r="F82">
        <f>D82*E82</f>
        <v>0</v>
      </c>
      <c r="H82" t="str">
        <v xml:space="preserve"> </v>
      </c>
    </row>
    <row r="83">
      <c r="A83">
        <v>11</v>
      </c>
      <c r="F83">
        <f>D83*E83</f>
        <v>0</v>
      </c>
    </row>
    <row r="84">
      <c r="A84">
        <v>12</v>
      </c>
      <c r="F84">
        <f>D84*E84</f>
        <v>0</v>
      </c>
    </row>
    <row r="85">
      <c r="A85">
        <v>13</v>
      </c>
      <c r="F85">
        <f>D85*E85</f>
        <v>0</v>
      </c>
    </row>
    <row r="86">
      <c r="A86">
        <v>14</v>
      </c>
      <c r="F86">
        <f>D86*E86</f>
        <v>0</v>
      </c>
    </row>
    <row r="87">
      <c r="E87" t="str">
        <v>JUMLAH</v>
      </c>
      <c r="F87">
        <f>SUM(F72:F86)</f>
        <v>0</v>
      </c>
      <c r="G87" t="str">
        <v xml:space="preserve">JUMLAH BAHAN ES </v>
      </c>
      <c r="I87">
        <f>SUM(F76:F86)</f>
        <v>0</v>
      </c>
    </row>
    <row r="88">
      <c r="E88" t="str">
        <v>TOTAL LEMBAR 1</v>
      </c>
      <c r="F88" t="e">
        <f>F31+F69+F87</f>
        <v>#DIV/0!</v>
      </c>
      <c r="I88" t="str">
        <v xml:space="preserve"> </v>
      </c>
    </row>
    <row r="92">
      <c r="A92" t="str">
        <v>NO</v>
      </c>
      <c r="B92" t="str">
        <v>BAHAN</v>
      </c>
      <c r="C92" t="str">
        <v>UNIT</v>
      </c>
      <c r="D92" t="str">
        <v>QTY</v>
      </c>
      <c r="E92" t="str">
        <v>PRICE</v>
      </c>
      <c r="F92" t="str">
        <v>TOTAL (Rp)</v>
      </c>
    </row>
    <row r="93">
      <c r="A93" t="str">
        <v>IV</v>
      </c>
      <c r="B93" t="str">
        <v>BAHAN MINUMAN</v>
      </c>
    </row>
    <row r="94">
      <c r="A94">
        <v>1</v>
      </c>
      <c r="B94" t="str">
        <v>TEH BOTOL SOSRO (TBS)</v>
      </c>
      <c r="C94" t="str">
        <v>PCS</v>
      </c>
      <c r="E94">
        <v>2167</v>
      </c>
      <c r="F94">
        <f>D94*E94</f>
        <v>0</v>
      </c>
    </row>
    <row r="95">
      <c r="A95">
        <v>2</v>
      </c>
      <c r="B95" t="str">
        <v>TEH SOSRO POUCH (TBO)</v>
      </c>
      <c r="C95" t="str">
        <v>PCS</v>
      </c>
      <c r="E95">
        <v>2271</v>
      </c>
      <c r="F95">
        <f>D95*E95</f>
        <v>0</v>
      </c>
    </row>
    <row r="96">
      <c r="A96">
        <v>3</v>
      </c>
      <c r="B96" t="str">
        <v>FRUIT TEA BOTOL</v>
      </c>
      <c r="C96" t="str">
        <v>PCS</v>
      </c>
      <c r="E96">
        <v>3500</v>
      </c>
      <c r="F96">
        <f>D96*E96</f>
        <v>0</v>
      </c>
    </row>
    <row r="97">
      <c r="A97">
        <v>4</v>
      </c>
      <c r="B97" t="str">
        <v>FRUIT TEA POUCH (FTG)</v>
      </c>
      <c r="C97" t="str">
        <v>PCS</v>
      </c>
      <c r="F97">
        <f>D97*E97</f>
        <v>0</v>
      </c>
    </row>
    <row r="98">
      <c r="A98">
        <v>5</v>
      </c>
      <c r="B98" t="str">
        <v>TEBS</v>
      </c>
      <c r="C98" t="str">
        <v>PCS</v>
      </c>
      <c r="E98">
        <v>3500</v>
      </c>
      <c r="F98">
        <f>D98*E98</f>
        <v>0</v>
      </c>
    </row>
    <row r="99">
      <c r="A99">
        <v>6</v>
      </c>
      <c r="B99" t="str">
        <v>AIR MINERAL BOTOL (AMB)</v>
      </c>
      <c r="C99" t="str">
        <v>PCS</v>
      </c>
      <c r="E99">
        <v>1667</v>
      </c>
      <c r="F99">
        <f>D99*E99</f>
        <v>0</v>
      </c>
    </row>
    <row r="100">
      <c r="A100">
        <v>7</v>
      </c>
      <c r="B100" t="str">
        <v>AIR MINERAL CUP (AMC)</v>
      </c>
      <c r="C100" t="str">
        <v>PCS</v>
      </c>
      <c r="E100">
        <v>458</v>
      </c>
      <c r="F100">
        <f>D100*E100</f>
        <v>0</v>
      </c>
    </row>
    <row r="101">
      <c r="A101">
        <v>8</v>
      </c>
      <c r="B101" t="str">
        <v>MILO</v>
      </c>
      <c r="C101" t="str">
        <v>PACK</v>
      </c>
      <c r="E101">
        <v>97450</v>
      </c>
      <c r="F101">
        <f>D101*E101</f>
        <v>0</v>
      </c>
    </row>
    <row r="102">
      <c r="A102">
        <v>9</v>
      </c>
      <c r="B102" t="str">
        <v>NESTEA</v>
      </c>
      <c r="C102" t="str">
        <v>PACK</v>
      </c>
      <c r="E102">
        <v>54570</v>
      </c>
      <c r="F102">
        <f>D102*E102</f>
        <v>0</v>
      </c>
    </row>
    <row r="103">
      <c r="A103">
        <v>10</v>
      </c>
      <c r="B103" t="str">
        <v>ORANGE</v>
      </c>
      <c r="C103" t="str">
        <v>PACK</v>
      </c>
      <c r="E103">
        <v>54100</v>
      </c>
      <c r="F103">
        <f>D103*E103</f>
        <v>0</v>
      </c>
    </row>
    <row r="104">
      <c r="A104">
        <v>11</v>
      </c>
      <c r="B104" t="str">
        <v>BUAH FROZEN JAMBU</v>
      </c>
      <c r="C104" t="str">
        <v>PCS</v>
      </c>
      <c r="F104">
        <f>D104*E104</f>
        <v>0</v>
      </c>
      <c r="N104" t="str">
        <v xml:space="preserve"> </v>
      </c>
    </row>
    <row r="105">
      <c r="A105">
        <v>12</v>
      </c>
      <c r="B105" t="str">
        <v>BUAH FROZEN MELON</v>
      </c>
      <c r="C105" t="str">
        <v>PCS</v>
      </c>
      <c r="F105">
        <f>D105*E105</f>
        <v>0</v>
      </c>
    </row>
    <row r="106">
      <c r="A106">
        <v>13</v>
      </c>
      <c r="B106" t="str">
        <v>BUAH FROZEN STRAWBERRY</v>
      </c>
      <c r="C106" t="str">
        <v>PCS</v>
      </c>
      <c r="F106">
        <f>D106*E106</f>
        <v>0</v>
      </c>
    </row>
    <row r="107">
      <c r="A107">
        <v>14</v>
      </c>
      <c r="B107" t="str">
        <v>BUAH FROZEN SIRSAK</v>
      </c>
      <c r="C107" t="str">
        <v>PCS</v>
      </c>
      <c r="F107">
        <f>D107*E107</f>
        <v>0</v>
      </c>
    </row>
    <row r="108">
      <c r="A108">
        <v>15</v>
      </c>
      <c r="B108" t="str">
        <v>BUAH FROZEN MANGGA</v>
      </c>
      <c r="C108" t="str">
        <v>PCS</v>
      </c>
      <c r="F108">
        <f>D108*E108</f>
        <v>0</v>
      </c>
    </row>
    <row r="109">
      <c r="A109">
        <v>16</v>
      </c>
      <c r="B109" t="str">
        <v>BUAH FROZEN DURIAN</v>
      </c>
      <c r="C109" t="str">
        <v>PCS</v>
      </c>
      <c r="F109">
        <f>D109*E109</f>
        <v>0</v>
      </c>
    </row>
    <row r="110">
      <c r="A110">
        <v>17</v>
      </c>
      <c r="B110" t="str">
        <v>TEH POCI KUNING / VANILA</v>
      </c>
      <c r="C110" t="str">
        <v>PCS</v>
      </c>
      <c r="E110">
        <v>2814</v>
      </c>
      <c r="F110">
        <f>D110*E110</f>
        <v>0</v>
      </c>
    </row>
    <row r="111">
      <c r="A111">
        <v>18</v>
      </c>
      <c r="B111" t="str">
        <v>MILK SHAKE COKLAT</v>
      </c>
      <c r="C111" t="str">
        <v>PCS</v>
      </c>
      <c r="E111">
        <v>4274</v>
      </c>
      <c r="F111">
        <f>D111*E111</f>
        <v>0</v>
      </c>
    </row>
    <row r="112">
      <c r="A112">
        <v>19</v>
      </c>
      <c r="B112" t="str">
        <v>MILK SHAKE CAPPUCINO</v>
      </c>
      <c r="C112" t="str">
        <v>PCS</v>
      </c>
      <c r="F112">
        <f>D112*E112</f>
        <v>0</v>
      </c>
    </row>
    <row r="113">
      <c r="A113">
        <v>20</v>
      </c>
      <c r="B113" t="str">
        <v>MILK SHAKE MANGGA</v>
      </c>
      <c r="C113" t="str">
        <v>PCS</v>
      </c>
      <c r="F113">
        <f>D113*E113</f>
        <v>0</v>
      </c>
    </row>
    <row r="114">
      <c r="A114">
        <v>21</v>
      </c>
      <c r="B114" t="str">
        <v>MILK SHAKE STRAWBERRY</v>
      </c>
      <c r="C114" t="str">
        <v>PCS</v>
      </c>
      <c r="E114">
        <v>2808</v>
      </c>
      <c r="F114">
        <f>D114*E114</f>
        <v>0</v>
      </c>
    </row>
    <row r="115">
      <c r="A115">
        <v>22</v>
      </c>
      <c r="B115" t="str">
        <v>STEE</v>
      </c>
      <c r="C115" t="str">
        <v>PCS</v>
      </c>
      <c r="E115">
        <v>1583.97</v>
      </c>
      <c r="F115">
        <f>D115*E115</f>
        <v>0</v>
      </c>
    </row>
    <row r="116">
      <c r="A116">
        <v>23</v>
      </c>
      <c r="B116" t="str">
        <v>THAI GREEN TEA</v>
      </c>
      <c r="C116" t="str">
        <v>PCS</v>
      </c>
      <c r="E116">
        <v>3235.65</v>
      </c>
      <c r="F116">
        <f>D116*E116</f>
        <v>0</v>
      </c>
    </row>
    <row r="117">
      <c r="A117">
        <v>24</v>
      </c>
      <c r="B117" t="str">
        <v>RED VALVET</v>
      </c>
      <c r="C117" t="str">
        <v>PCS</v>
      </c>
      <c r="E117">
        <v>3663</v>
      </c>
      <c r="F117">
        <f>D117*E117</f>
        <v>0</v>
      </c>
    </row>
    <row r="118">
      <c r="A118">
        <v>25</v>
      </c>
      <c r="B118" t="str">
        <v>MILKY MANGGO</v>
      </c>
      <c r="C118" t="str">
        <v>PCS</v>
      </c>
      <c r="E118">
        <v>2808.3</v>
      </c>
      <c r="F118">
        <f>D118*E118</f>
        <v>0</v>
      </c>
    </row>
    <row r="119">
      <c r="A119">
        <v>26</v>
      </c>
      <c r="B119" t="str">
        <v>AIR MINERAL BOTOL (AMB) 330 ML</v>
      </c>
      <c r="C119" t="str">
        <v>PCS</v>
      </c>
      <c r="E119">
        <v>3500</v>
      </c>
      <c r="F119">
        <f>D119*E119</f>
        <v>0</v>
      </c>
    </row>
    <row r="120">
      <c r="A120">
        <v>27</v>
      </c>
      <c r="B120" t="str">
        <v xml:space="preserve">TEH RC </v>
      </c>
      <c r="C120" t="str">
        <v>PACK</v>
      </c>
      <c r="F120">
        <f>D120*E120</f>
        <v>0</v>
      </c>
    </row>
    <row r="121">
      <c r="A121">
        <v>28</v>
      </c>
      <c r="B121" t="str">
        <v>TEH BOTOL 1 LITER</v>
      </c>
      <c r="E121">
        <v>7875</v>
      </c>
      <c r="F121">
        <f>D121*E121</f>
        <v>0</v>
      </c>
    </row>
    <row r="122">
      <c r="A122">
        <v>29</v>
      </c>
      <c r="F122">
        <f>D122*E122</f>
        <v>0</v>
      </c>
    </row>
    <row r="123">
      <c r="A123">
        <v>30</v>
      </c>
      <c r="F123">
        <f>D123*E123</f>
        <v>0</v>
      </c>
    </row>
    <row r="124">
      <c r="A124">
        <v>31</v>
      </c>
      <c r="F124">
        <f>D124*E124</f>
        <v>0</v>
      </c>
    </row>
    <row r="125">
      <c r="E125" t="str">
        <v>JUMLAH</v>
      </c>
      <c r="F125">
        <f>SUM(F94:F124)</f>
        <v>0</v>
      </c>
    </row>
    <row r="126">
      <c r="A126" t="str">
        <v>V</v>
      </c>
      <c r="B126" t="str">
        <v>BAHAN PEMBUNGKUS</v>
      </c>
    </row>
    <row r="127">
      <c r="A127">
        <v>1</v>
      </c>
      <c r="B127" t="str">
        <v>PLASTIK JAGUNG</v>
      </c>
      <c r="C127" t="str">
        <v>PACK</v>
      </c>
      <c r="E127">
        <v>7000</v>
      </c>
      <c r="F127">
        <f>D127*E127</f>
        <v>0</v>
      </c>
      <c r="K127" t="str">
        <v>PRINT LEMBAR 3</v>
      </c>
    </row>
    <row r="128">
      <c r="A128">
        <v>2</v>
      </c>
      <c r="B128" t="str">
        <v xml:space="preserve">PLASTIK SEDANG </v>
      </c>
      <c r="C128" t="str">
        <v>PCS</v>
      </c>
      <c r="E128">
        <v>192</v>
      </c>
      <c r="F128">
        <f>D128*E128</f>
        <v>0</v>
      </c>
    </row>
    <row r="129">
      <c r="A129">
        <v>3</v>
      </c>
      <c r="B129" t="str">
        <v xml:space="preserve">PLASTIK KECIL </v>
      </c>
      <c r="C129" t="str">
        <v>PCS</v>
      </c>
      <c r="E129">
        <v>156.5</v>
      </c>
      <c r="F129">
        <f>D129*E129</f>
        <v>0</v>
      </c>
    </row>
    <row r="130">
      <c r="A130">
        <v>4</v>
      </c>
      <c r="B130" t="str">
        <v xml:space="preserve">PLASTIK JUMBO </v>
      </c>
      <c r="C130">
        <v>6</v>
      </c>
      <c r="E130">
        <v>666</v>
      </c>
      <c r="F130">
        <f>D130*E130</f>
        <v>0</v>
      </c>
    </row>
    <row r="131">
      <c r="A131">
        <v>5</v>
      </c>
      <c r="B131" t="str">
        <v>SEDOTAN PLASTIK</v>
      </c>
      <c r="C131" t="str">
        <v>PACK</v>
      </c>
      <c r="E131">
        <v>23500</v>
      </c>
      <c r="F131">
        <f>D131*E131</f>
        <v>0</v>
      </c>
    </row>
    <row r="132">
      <c r="A132">
        <v>6</v>
      </c>
      <c r="B132" t="str">
        <v xml:space="preserve">ALAS BOX NASI </v>
      </c>
      <c r="C132" t="str">
        <v>LBR</v>
      </c>
      <c r="E132">
        <v>39</v>
      </c>
      <c r="F132">
        <f>D132*E132</f>
        <v>0</v>
      </c>
    </row>
    <row r="133">
      <c r="A133">
        <v>7</v>
      </c>
      <c r="B133" t="str">
        <v>BOX NASI ROCKET</v>
      </c>
      <c r="C133" t="str">
        <v>LBR</v>
      </c>
      <c r="E133">
        <v>750.36</v>
      </c>
      <c r="F133">
        <f>D133*E133</f>
        <v>0</v>
      </c>
    </row>
    <row r="134">
      <c r="A134">
        <v>8</v>
      </c>
      <c r="B134" t="str">
        <v>BOX CATERING (KARDUS)</v>
      </c>
      <c r="C134" t="str">
        <v>LBR</v>
      </c>
      <c r="E134">
        <v>7104</v>
      </c>
      <c r="F134">
        <f>D134*E134</f>
        <v>0</v>
      </c>
    </row>
    <row r="135">
      <c r="A135">
        <v>9</v>
      </c>
      <c r="B135" t="str">
        <v>BOX MIE</v>
      </c>
      <c r="C135" t="str">
        <v>LBR</v>
      </c>
      <c r="F135">
        <f>D135*E135</f>
        <v>0</v>
      </c>
    </row>
    <row r="136">
      <c r="A136">
        <v>10</v>
      </c>
      <c r="B136" t="str">
        <v xml:space="preserve">BOX STEAK / NASGOR </v>
      </c>
      <c r="C136" t="str">
        <v>LBR</v>
      </c>
      <c r="E136">
        <v>610.5</v>
      </c>
      <c r="F136">
        <f>D136*E136</f>
        <v>0</v>
      </c>
    </row>
    <row r="137">
      <c r="A137">
        <v>11</v>
      </c>
      <c r="B137" t="str">
        <v>COVER NASI BRANDING</v>
      </c>
      <c r="C137" t="str">
        <v>LBR</v>
      </c>
      <c r="E137">
        <v>154</v>
      </c>
      <c r="F137">
        <f>D137*E137</f>
        <v>0</v>
      </c>
    </row>
    <row r="138">
      <c r="A138">
        <v>12</v>
      </c>
      <c r="B138" t="str">
        <v>COVER BURGER</v>
      </c>
      <c r="C138" t="str">
        <v>LBR</v>
      </c>
      <c r="E138">
        <v>259</v>
      </c>
      <c r="F138">
        <f>D138*E138</f>
        <v>0</v>
      </c>
    </row>
    <row r="139">
      <c r="A139">
        <v>13</v>
      </c>
      <c r="B139" t="str">
        <v>COVER NASGOR</v>
      </c>
      <c r="C139" t="str">
        <v>LBR</v>
      </c>
      <c r="E139">
        <v>189</v>
      </c>
      <c r="F139">
        <f>D139*E139</f>
        <v>0</v>
      </c>
    </row>
    <row r="140">
      <c r="A140">
        <v>14</v>
      </c>
      <c r="B140" t="str">
        <v>CUP SEALER</v>
      </c>
      <c r="C140" t="str">
        <v>ROLL</v>
      </c>
      <c r="E140">
        <v>72150</v>
      </c>
      <c r="F140">
        <f>D140*E140</f>
        <v>0</v>
      </c>
    </row>
    <row r="141">
      <c r="A141">
        <v>15</v>
      </c>
      <c r="B141" t="str">
        <v>SENDOK PLASTIK</v>
      </c>
      <c r="C141" t="str">
        <v>PCS</v>
      </c>
      <c r="E141">
        <v>177</v>
      </c>
      <c r="F141">
        <f>D141*E141</f>
        <v>0</v>
      </c>
    </row>
    <row r="142">
      <c r="A142">
        <v>16</v>
      </c>
      <c r="B142" t="str">
        <v>TISSUE</v>
      </c>
      <c r="C142" t="str">
        <v>PACK</v>
      </c>
      <c r="E142">
        <v>3435.9</v>
      </c>
      <c r="F142">
        <f>D142*E142</f>
        <v>0</v>
      </c>
    </row>
    <row r="143">
      <c r="A143">
        <v>17</v>
      </c>
      <c r="B143" t="str">
        <v>KANTONG KERTAS ROCKET</v>
      </c>
      <c r="C143" t="str">
        <v>LBR</v>
      </c>
      <c r="E143">
        <v>259</v>
      </c>
      <c r="F143">
        <f>D143*E143</f>
        <v>0</v>
      </c>
    </row>
    <row r="144">
      <c r="A144">
        <v>18</v>
      </c>
      <c r="B144" t="str">
        <v>CUP MINUM ROCKET</v>
      </c>
      <c r="C144" t="str">
        <v>PCS</v>
      </c>
      <c r="E144">
        <v>373</v>
      </c>
      <c r="F144">
        <f>D144*E144</f>
        <v>0</v>
      </c>
    </row>
    <row r="145">
      <c r="A145">
        <v>19</v>
      </c>
      <c r="B145" t="str">
        <v xml:space="preserve">PAPER PLATE </v>
      </c>
      <c r="C145" t="str">
        <v>LBR</v>
      </c>
      <c r="E145">
        <v>471.75</v>
      </c>
      <c r="F145">
        <f>D145*E145</f>
        <v>0</v>
      </c>
    </row>
    <row r="146">
      <c r="A146">
        <v>20</v>
      </c>
      <c r="B146" t="str">
        <v xml:space="preserve">PAPER FRENCH FRIES </v>
      </c>
      <c r="C146" t="str">
        <v>LBR</v>
      </c>
      <c r="E146">
        <v>144</v>
      </c>
      <c r="F146">
        <f>D146*E146</f>
        <v>0</v>
      </c>
    </row>
    <row r="147">
      <c r="A147">
        <v>21</v>
      </c>
      <c r="B147" t="str">
        <v>PLASTIK KLIP BESAR (SAYUR)</v>
      </c>
      <c r="C147" t="str">
        <v>PACK</v>
      </c>
      <c r="E147">
        <f>35000/250</f>
        <v>140</v>
      </c>
      <c r="F147">
        <f>D147*E147</f>
        <v>0</v>
      </c>
    </row>
    <row r="148">
      <c r="A148">
        <v>22</v>
      </c>
      <c r="B148" t="str">
        <v>PLASTIK KLIP KECIL (TIMUN/MIX VEG)</v>
      </c>
      <c r="C148" t="str">
        <v>PACK</v>
      </c>
      <c r="F148">
        <f>D148*E148</f>
        <v>0</v>
      </c>
    </row>
    <row r="149">
      <c r="A149">
        <v>23</v>
      </c>
      <c r="B149" t="str">
        <v>PLASTIK KLIP SEDANG (SAOS STEAK )</v>
      </c>
      <c r="C149" t="str">
        <v>PACK</v>
      </c>
      <c r="E149">
        <v>7000</v>
      </c>
      <c r="F149">
        <f>D149*E149</f>
        <v>0</v>
      </c>
    </row>
    <row r="150">
      <c r="A150">
        <v>24</v>
      </c>
      <c r="B150" t="str">
        <v>PLASTIK JUMBO POLOS AYAM UTUH</v>
      </c>
      <c r="C150" t="str">
        <v>PCS</v>
      </c>
      <c r="E150">
        <v>710</v>
      </c>
      <c r="F150">
        <f>D150*E150</f>
        <v>0</v>
      </c>
    </row>
    <row r="151">
      <c r="A151">
        <v>25</v>
      </c>
      <c r="B151" t="str">
        <v xml:space="preserve">CUP SAMBAL </v>
      </c>
      <c r="C151" t="str">
        <v>PCS</v>
      </c>
      <c r="E151">
        <v>224</v>
      </c>
      <c r="F151">
        <f>D151*E151</f>
        <v>0</v>
      </c>
    </row>
    <row r="152">
      <c r="A152">
        <v>26</v>
      </c>
      <c r="B152" t="str">
        <v>CUP PUDING 100 ML (STEAK )</v>
      </c>
      <c r="C152" t="str">
        <v>PCS</v>
      </c>
      <c r="E152">
        <v>290</v>
      </c>
      <c r="F152">
        <f>D152*E152</f>
        <v>0</v>
      </c>
    </row>
    <row r="153">
      <c r="A153">
        <v>27</v>
      </c>
      <c r="B153" t="str">
        <v>CUP PUDING 150 ML (AYAM UTUH)</v>
      </c>
      <c r="C153" t="str">
        <v>PCS</v>
      </c>
      <c r="E153">
        <v>266</v>
      </c>
      <c r="F153">
        <f>D153*E153</f>
        <v>0</v>
      </c>
    </row>
    <row r="154">
      <c r="A154">
        <v>28</v>
      </c>
      <c r="B154" t="str">
        <v>BOX AYAM UTUH</v>
      </c>
      <c r="C154" t="str">
        <v>LBR</v>
      </c>
      <c r="E154">
        <v>3480</v>
      </c>
      <c r="F154">
        <f>D154*E154</f>
        <v>0</v>
      </c>
    </row>
    <row r="155">
      <c r="A155">
        <v>29</v>
      </c>
      <c r="B155" t="str">
        <v>BOX BERKAH</v>
      </c>
      <c r="C155" t="str">
        <v>LBR</v>
      </c>
      <c r="E155">
        <v>540</v>
      </c>
      <c r="F155">
        <f>D155*E155</f>
        <v>0</v>
      </c>
    </row>
    <row r="156">
      <c r="A156">
        <v>30</v>
      </c>
      <c r="B156" t="str">
        <v xml:space="preserve">BOX BUCKET </v>
      </c>
      <c r="C156" t="str">
        <v>PCS</v>
      </c>
      <c r="E156">
        <v>8000</v>
      </c>
      <c r="F156">
        <f>D156*E156</f>
        <v>0</v>
      </c>
    </row>
    <row r="157">
      <c r="A157">
        <v>31</v>
      </c>
      <c r="B157" t="str">
        <v>TUSUK GIGI</v>
      </c>
      <c r="C157" t="str">
        <v>PACK</v>
      </c>
      <c r="E157">
        <v>15000</v>
      </c>
      <c r="F157">
        <f>D157*E157</f>
        <v>0</v>
      </c>
    </row>
    <row r="158">
      <c r="A158">
        <v>32</v>
      </c>
      <c r="B158" t="str">
        <v>PLASTIK WRAPPING</v>
      </c>
      <c r="C158" t="str">
        <v>ROLL</v>
      </c>
      <c r="F158">
        <f>D158*E158</f>
        <v>0</v>
      </c>
    </row>
    <row r="159">
      <c r="A159">
        <v>33</v>
      </c>
      <c r="B159" t="str">
        <v>SENDOK ES CREAM</v>
      </c>
      <c r="E159">
        <f>10000/100</f>
        <v>100</v>
      </c>
      <c r="F159">
        <f>D159*E159</f>
        <v>0</v>
      </c>
    </row>
    <row r="160">
      <c r="A160">
        <v>34</v>
      </c>
      <c r="B160" t="str">
        <v>HAND GLOVES</v>
      </c>
      <c r="E160">
        <v>6500</v>
      </c>
      <c r="F160">
        <f>D160*E160</f>
        <v>0</v>
      </c>
    </row>
    <row r="161">
      <c r="A161">
        <v>35</v>
      </c>
      <c r="B161" t="str">
        <v>CABLE TIES</v>
      </c>
      <c r="E161">
        <v>7000</v>
      </c>
      <c r="F161">
        <f>D161*E161</f>
        <v>0</v>
      </c>
    </row>
    <row r="162">
      <c r="A162">
        <v>36</v>
      </c>
      <c r="B162" t="str">
        <v>CUP FF</v>
      </c>
      <c r="E162">
        <v>144</v>
      </c>
      <c r="F162">
        <f>D162*E162</f>
        <v>0</v>
      </c>
    </row>
    <row r="163">
      <c r="A163">
        <v>37</v>
      </c>
      <c r="B163" t="str">
        <v>IPPER BAG</v>
      </c>
      <c r="E163">
        <f>59900/20</f>
        <v>2995</v>
      </c>
      <c r="F163">
        <f>D163*E163</f>
        <v>0</v>
      </c>
    </row>
    <row r="164">
      <c r="A164">
        <v>38</v>
      </c>
      <c r="B164" t="str">
        <v>CUP MILKY</v>
      </c>
      <c r="E164">
        <v>390</v>
      </c>
      <c r="F164">
        <f>D164*E164</f>
        <v>0</v>
      </c>
    </row>
    <row r="165">
      <c r="E165" t="str">
        <v>JUMLAH</v>
      </c>
      <c r="F165">
        <f>SUM(F127:F164)</f>
        <v>0</v>
      </c>
    </row>
    <row r="166">
      <c r="A166" t="str">
        <v>VI</v>
      </c>
      <c r="B166" t="str">
        <v>BAHAN MINYAK</v>
      </c>
    </row>
    <row r="168">
      <c r="A168">
        <v>1</v>
      </c>
      <c r="B168" t="str">
        <v>MINYAK GORENG</v>
      </c>
      <c r="C168" t="str">
        <v>LTR</v>
      </c>
      <c r="E168">
        <v>19001.305555555555</v>
      </c>
      <c r="F168">
        <f>D168*E168</f>
        <v>0</v>
      </c>
    </row>
    <row r="169">
      <c r="A169">
        <v>2</v>
      </c>
      <c r="B169" t="str">
        <v>MINYAK KALENG</v>
      </c>
      <c r="C169" t="str">
        <v>KG</v>
      </c>
      <c r="E169">
        <f>122100/6</f>
        <v>20350</v>
      </c>
      <c r="F169">
        <f>D169*E169</f>
        <v>0</v>
      </c>
    </row>
    <row r="170">
      <c r="E170" t="str">
        <v>JUMLAH</v>
      </c>
      <c r="F170">
        <f>SUM(F168:F169)</f>
        <v>0</v>
      </c>
      <c r="L170" t="str">
        <v xml:space="preserve"> </v>
      </c>
    </row>
    <row r="171">
      <c r="A171" t="str">
        <v>VII</v>
      </c>
      <c r="B171" t="str">
        <v>BAHAN GROCERIES / BUMBU</v>
      </c>
    </row>
    <row r="172">
      <c r="B172" t="e">
        <f>UPPER(#REF!)</f>
        <v>#REF!</v>
      </c>
      <c r="C172" t="str">
        <v>Peck</v>
      </c>
      <c r="F172">
        <f>D172*E172</f>
        <v>0</v>
      </c>
    </row>
    <row r="173">
      <c r="A173">
        <v>1</v>
      </c>
      <c r="B173" t="e">
        <f>UPPER(#REF!)</f>
        <v>#REF!</v>
      </c>
      <c r="C173" t="str">
        <v>Kg</v>
      </c>
      <c r="F173">
        <f>D173*E173</f>
        <v>0</v>
      </c>
    </row>
    <row r="174">
      <c r="A174">
        <v>2</v>
      </c>
      <c r="B174" t="e">
        <f>UPPER(#REF!)</f>
        <v>#REF!</v>
      </c>
      <c r="C174" t="str">
        <v>Peck</v>
      </c>
      <c r="F174">
        <f>D174*E174</f>
        <v>0</v>
      </c>
    </row>
    <row r="175">
      <c r="A175">
        <v>3</v>
      </c>
      <c r="B175" t="e">
        <f>UPPER(#REF!)</f>
        <v>#REF!</v>
      </c>
      <c r="C175" t="str">
        <v>Peck</v>
      </c>
      <c r="F175">
        <f>D175*E175</f>
        <v>0</v>
      </c>
    </row>
    <row r="176">
      <c r="A176">
        <v>4</v>
      </c>
      <c r="B176" t="e">
        <f>UPPER(#REF!)</f>
        <v>#REF!</v>
      </c>
      <c r="C176" t="str">
        <v>Peck</v>
      </c>
      <c r="F176">
        <f>D176*E176</f>
        <v>0</v>
      </c>
    </row>
    <row r="177">
      <c r="A177">
        <v>5</v>
      </c>
      <c r="B177" t="e">
        <f>UPPER(#REF!)</f>
        <v>#REF!</v>
      </c>
      <c r="C177" t="str">
        <v>Kg</v>
      </c>
      <c r="F177">
        <f>D177*E177</f>
        <v>0</v>
      </c>
    </row>
    <row r="178">
      <c r="A178">
        <v>6</v>
      </c>
      <c r="B178" t="e">
        <f>UPPER(#REF!)</f>
        <v>#REF!</v>
      </c>
      <c r="C178" t="str">
        <v>Kg</v>
      </c>
      <c r="F178">
        <f>D178*E178</f>
        <v>0</v>
      </c>
    </row>
    <row r="179">
      <c r="A179">
        <v>7</v>
      </c>
      <c r="B179" t="e">
        <f>UPPER(#REF!)</f>
        <v>#REF!</v>
      </c>
      <c r="C179" t="str">
        <v>Kg</v>
      </c>
      <c r="F179">
        <f>D179*E179</f>
        <v>0</v>
      </c>
    </row>
    <row r="180">
      <c r="B180" t="e">
        <f>UPPER(#REF!)</f>
        <v>#REF!</v>
      </c>
      <c r="C180" t="str">
        <v>Kg</v>
      </c>
      <c r="F180">
        <f>D180*E180</f>
        <v>0</v>
      </c>
    </row>
    <row r="181">
      <c r="B181" t="e">
        <f>UPPER(#REF!)</f>
        <v>#REF!</v>
      </c>
      <c r="C181" t="str">
        <v>Btl</v>
      </c>
      <c r="F181">
        <f>D181*E181</f>
        <v>0</v>
      </c>
    </row>
    <row r="182">
      <c r="B182" t="e">
        <f>UPPER(#REF!)</f>
        <v>#REF!</v>
      </c>
      <c r="C182" t="str">
        <v>Kg</v>
      </c>
      <c r="F182">
        <f>D182*E182</f>
        <v>0</v>
      </c>
    </row>
    <row r="183">
      <c r="B183" t="e">
        <f>UPPER(#REF!)</f>
        <v>#REF!</v>
      </c>
      <c r="C183" t="str">
        <v>Btl</v>
      </c>
      <c r="F183">
        <f>D183*E183</f>
        <v>0</v>
      </c>
    </row>
    <row r="184">
      <c r="B184" t="e">
        <f>UPPER(#REF!)</f>
        <v>#REF!</v>
      </c>
      <c r="C184" t="str">
        <v>Btl</v>
      </c>
      <c r="F184">
        <f>D184*E184</f>
        <v>0</v>
      </c>
    </row>
    <row r="185">
      <c r="B185" t="e">
        <f>UPPER(#REF!)</f>
        <v>#REF!</v>
      </c>
      <c r="C185" t="str">
        <v>Kg</v>
      </c>
      <c r="F185">
        <f>D185*E185</f>
        <v>0</v>
      </c>
    </row>
    <row r="186">
      <c r="B186" t="e">
        <f>UPPER(#REF!)</f>
        <v>#REF!</v>
      </c>
      <c r="C186" t="str">
        <v>Kg</v>
      </c>
      <c r="F186">
        <f>D186*E186</f>
        <v>0</v>
      </c>
    </row>
    <row r="187">
      <c r="B187" t="e">
        <f>UPPER(#REF!)</f>
        <v>#REF!</v>
      </c>
      <c r="C187" t="str">
        <v>Kg</v>
      </c>
      <c r="F187">
        <f>D187*E187</f>
        <v>0</v>
      </c>
    </row>
    <row r="188">
      <c r="B188" t="e">
        <f>UPPER(#REF!)</f>
        <v>#REF!</v>
      </c>
      <c r="F188">
        <f>D188*E188</f>
        <v>0</v>
      </c>
    </row>
    <row r="189">
      <c r="B189" t="e">
        <f>UPPER(#REF!)</f>
        <v>#REF!</v>
      </c>
      <c r="F189">
        <f>D189*E189</f>
        <v>0</v>
      </c>
    </row>
    <row r="190">
      <c r="B190" t="e">
        <f>UPPER(#REF!)</f>
        <v>#REF!</v>
      </c>
      <c r="E190" t="str">
        <v>JUMLAH</v>
      </c>
      <c r="F190">
        <f>SUM(F172:F189)</f>
        <v>0</v>
      </c>
    </row>
    <row r="191">
      <c r="B191" t="e">
        <f>UPPER(#REF!)</f>
        <v>#REF!</v>
      </c>
      <c r="F191">
        <f>D191*E191</f>
        <v>0</v>
      </c>
    </row>
    <row r="192">
      <c r="B192" t="e">
        <f>UPPER(#REF!)</f>
        <v>#REF!</v>
      </c>
      <c r="F192">
        <f>D192*E192</f>
        <v>0</v>
      </c>
    </row>
    <row r="193">
      <c r="B193" t="e">
        <f>UPPER(#REF!)</f>
        <v>#REF!</v>
      </c>
      <c r="C193" t="str">
        <v>Peck</v>
      </c>
      <c r="F193">
        <f>D193*E193</f>
        <v>0</v>
      </c>
    </row>
    <row r="194">
      <c r="B194" t="e">
        <f>UPPER(#REF!)</f>
        <v>#REF!</v>
      </c>
      <c r="C194" t="str">
        <v>Kg</v>
      </c>
      <c r="F194">
        <f>D194*E194</f>
        <v>0</v>
      </c>
    </row>
    <row r="195">
      <c r="B195" t="e">
        <f>UPPER(#REF!)</f>
        <v>#REF!</v>
      </c>
      <c r="C195" t="str">
        <v>Rso</v>
      </c>
      <c r="F195">
        <f>D195*E195</f>
        <v>0</v>
      </c>
    </row>
    <row r="196">
      <c r="B196" t="e">
        <f>UPPER(#REF!)</f>
        <v>#REF!</v>
      </c>
      <c r="C196" t="str">
        <v>Peck</v>
      </c>
      <c r="F196">
        <f>D196*E196</f>
        <v>0</v>
      </c>
    </row>
    <row r="197">
      <c r="B197" t="e">
        <f>UPPER(#REF!)</f>
        <v>#REF!</v>
      </c>
      <c r="C197" t="str">
        <v>Kg</v>
      </c>
      <c r="F197">
        <f>D197*E197</f>
        <v>0</v>
      </c>
    </row>
    <row r="198">
      <c r="B198" t="e">
        <f>UPPER(#REF!)</f>
        <v>#REF!</v>
      </c>
      <c r="C198" t="str">
        <v>Kg</v>
      </c>
      <c r="F198">
        <f>D198*E198</f>
        <v>0</v>
      </c>
    </row>
    <row r="199">
      <c r="B199" t="e">
        <f>UPPER(#REF!)</f>
        <v>#REF!</v>
      </c>
      <c r="C199" t="str">
        <v>Kg</v>
      </c>
      <c r="F199">
        <f>D199*E199</f>
        <v>0</v>
      </c>
    </row>
    <row r="200">
      <c r="B200" t="e">
        <f>UPPER(#REF!)</f>
        <v>#REF!</v>
      </c>
      <c r="C200" t="str">
        <v>Kg</v>
      </c>
      <c r="F200">
        <f>D200*E200</f>
        <v>0</v>
      </c>
    </row>
    <row r="201">
      <c r="B201" t="e">
        <f>UPPER(#REF!)</f>
        <v>#REF!</v>
      </c>
      <c r="F201">
        <f>D201*E201</f>
        <v>0</v>
      </c>
    </row>
    <row r="202">
      <c r="B202" t="e">
        <f>UPPER(#REF!)</f>
        <v>#REF!</v>
      </c>
      <c r="F202">
        <f>D202*E202</f>
        <v>0</v>
      </c>
    </row>
    <row r="203">
      <c r="B203" t="e">
        <f>UPPER(#REF!)</f>
        <v>#REF!</v>
      </c>
      <c r="E203" t="str">
        <v>JUMLAH</v>
      </c>
      <c r="F203">
        <f>SUM(F191:F202)</f>
        <v>0</v>
      </c>
    </row>
    <row r="204">
      <c r="B204" t="e">
        <f>UPPER(#REF!)</f>
        <v>#REF!</v>
      </c>
      <c r="F204">
        <f>D204*E204</f>
        <v>0</v>
      </c>
    </row>
    <row r="205">
      <c r="B205" t="e">
        <f>UPPER(#REF!)</f>
        <v>#REF!</v>
      </c>
      <c r="C205" t="str">
        <v>Peck</v>
      </c>
      <c r="F205">
        <f>D205*E205</f>
        <v>0</v>
      </c>
    </row>
    <row r="206">
      <c r="B206" t="e">
        <f>UPPER(#REF!)</f>
        <v>#REF!</v>
      </c>
      <c r="C206" t="str">
        <v>Peck</v>
      </c>
      <c r="F206">
        <f>D206*E206</f>
        <v>0</v>
      </c>
    </row>
    <row r="207">
      <c r="B207" t="e">
        <f>UPPER(#REF!)</f>
        <v>#REF!</v>
      </c>
      <c r="C207" t="str">
        <v>Peck</v>
      </c>
      <c r="F207">
        <f>D207*E207</f>
        <v>0</v>
      </c>
    </row>
    <row r="208">
      <c r="B208" t="e">
        <f>UPPER(#REF!)</f>
        <v>#REF!</v>
      </c>
      <c r="C208" t="str">
        <v>Peck</v>
      </c>
      <c r="F208">
        <f>D208*E208</f>
        <v>0</v>
      </c>
    </row>
    <row r="209">
      <c r="B209" t="e">
        <f>UPPER(#REF!)</f>
        <v>#REF!</v>
      </c>
      <c r="C209" t="str">
        <v>Kg</v>
      </c>
      <c r="F209">
        <f>D209*E209</f>
        <v>0</v>
      </c>
    </row>
    <row r="210">
      <c r="B210" t="e">
        <f>UPPER(#REF!)</f>
        <v>#REF!</v>
      </c>
      <c r="C210" t="str">
        <v>Jrg</v>
      </c>
      <c r="F210">
        <f>D210*E210</f>
        <v>0</v>
      </c>
    </row>
    <row r="211">
      <c r="B211" t="e">
        <f>UPPER(#REF!)</f>
        <v>#REF!</v>
      </c>
      <c r="C211" t="str">
        <v>Jrg</v>
      </c>
      <c r="F211">
        <f>D211*E211</f>
        <v>0</v>
      </c>
    </row>
    <row r="212">
      <c r="B212" t="e">
        <f>UPPER(#REF!)</f>
        <v>#REF!</v>
      </c>
      <c r="C212" t="str">
        <v>Pcs</v>
      </c>
      <c r="F212">
        <f>D212*E212</f>
        <v>0</v>
      </c>
    </row>
    <row r="213">
      <c r="B213" t="e">
        <f>UPPER(#REF!)</f>
        <v>#REF!</v>
      </c>
      <c r="C213" t="str">
        <v>Pcs</v>
      </c>
      <c r="F213">
        <f>D213*E213</f>
        <v>0</v>
      </c>
    </row>
    <row r="214">
      <c r="B214" t="e">
        <f>UPPER(#REF!)</f>
        <v>#REF!</v>
      </c>
      <c r="F214">
        <f>D214*E214</f>
        <v>0</v>
      </c>
    </row>
    <row r="215">
      <c r="B215" t="e">
        <f>UPPER(#REF!)</f>
        <v>#REF!</v>
      </c>
      <c r="E215" t="str">
        <v>JUMLAH</v>
      </c>
      <c r="F215">
        <f>SUM(F204:F214)</f>
        <v>0</v>
      </c>
    </row>
    <row r="216">
      <c r="B216" t="e">
        <f>UPPER(#REF!)</f>
        <v>#REF!</v>
      </c>
      <c r="F216">
        <f>D216*E216</f>
        <v>0</v>
      </c>
    </row>
    <row r="217">
      <c r="B217" t="e">
        <f>UPPER(#REF!)</f>
        <v>#REF!</v>
      </c>
      <c r="C217" t="str">
        <v>Klg</v>
      </c>
      <c r="F217">
        <f>D217*E217</f>
        <v>0</v>
      </c>
    </row>
    <row r="218">
      <c r="B218" t="e">
        <f>UPPER(#REF!)</f>
        <v>#REF!</v>
      </c>
      <c r="C218" t="str">
        <v>Btl</v>
      </c>
      <c r="F218">
        <f>D218*E218</f>
        <v>0</v>
      </c>
    </row>
    <row r="219">
      <c r="B219" t="e">
        <f>UPPER(#REF!)</f>
        <v>#REF!</v>
      </c>
      <c r="C219" t="str">
        <v>Kg</v>
      </c>
      <c r="F219">
        <f>D219*E219</f>
        <v>0</v>
      </c>
    </row>
    <row r="220">
      <c r="B220" t="e">
        <f>UPPER(#REF!)</f>
        <v>#REF!</v>
      </c>
      <c r="C220" t="str">
        <v>Btl</v>
      </c>
      <c r="F220">
        <f>D220*E220</f>
        <v>0</v>
      </c>
    </row>
    <row r="221">
      <c r="B221" t="e">
        <f>UPPER(#REF!)</f>
        <v>#REF!</v>
      </c>
      <c r="C221" t="str">
        <v>Btl</v>
      </c>
      <c r="F221">
        <f>D221*E221</f>
        <v>0</v>
      </c>
    </row>
    <row r="222">
      <c r="B222" t="e">
        <f>UPPER(#REF!)</f>
        <v>#REF!</v>
      </c>
      <c r="C222" t="str">
        <v>Btl</v>
      </c>
      <c r="F222">
        <f>D222*E222</f>
        <v>0</v>
      </c>
    </row>
    <row r="223">
      <c r="B223" t="e">
        <f>UPPER(#REF!)</f>
        <v>#REF!</v>
      </c>
      <c r="C223" t="str">
        <v>Btl</v>
      </c>
      <c r="F223">
        <f>D223*E223</f>
        <v>0</v>
      </c>
    </row>
    <row r="224">
      <c r="B224" t="e">
        <f>UPPER(#REF!)</f>
        <v>#REF!</v>
      </c>
      <c r="C224" t="str">
        <v>Btl</v>
      </c>
      <c r="F224">
        <f>D224*E224</f>
        <v>0</v>
      </c>
    </row>
    <row r="225">
      <c r="B225" t="e">
        <f>UPPER(#REF!)</f>
        <v>#REF!</v>
      </c>
      <c r="C225" t="str">
        <v>Btl</v>
      </c>
      <c r="F225">
        <f>D225*E225</f>
        <v>0</v>
      </c>
    </row>
    <row r="226">
      <c r="B226" t="e">
        <f>UPPER(#REF!)</f>
        <v>#REF!</v>
      </c>
      <c r="C226" t="str">
        <v>Btl</v>
      </c>
      <c r="F226">
        <f>D226*E226</f>
        <v>0</v>
      </c>
    </row>
    <row r="227">
      <c r="B227" t="e">
        <f>UPPER(#REF!)</f>
        <v>#REF!</v>
      </c>
      <c r="E227" t="str">
        <v>JUMLAH</v>
      </c>
      <c r="F227">
        <f>SUM(F216:F226)</f>
        <v>0</v>
      </c>
    </row>
    <row r="228">
      <c r="B228" t="e">
        <f>UPPER(#REF!)</f>
        <v>#REF!</v>
      </c>
      <c r="F228">
        <f>D228*E228</f>
        <v>0</v>
      </c>
    </row>
    <row r="229">
      <c r="B229" t="e">
        <f>UPPER(#REF!)</f>
        <v>#REF!</v>
      </c>
      <c r="C229" t="str">
        <v>Gr</v>
      </c>
      <c r="F229">
        <f>D229*E229</f>
        <v>0</v>
      </c>
    </row>
    <row r="230">
      <c r="B230" t="e">
        <f>UPPER(#REF!)</f>
        <v>#REF!</v>
      </c>
      <c r="C230" t="str">
        <v>Gr</v>
      </c>
      <c r="F230">
        <f>D230*E230</f>
        <v>0</v>
      </c>
    </row>
    <row r="231">
      <c r="B231" t="e">
        <f>UPPER(#REF!)</f>
        <v>#REF!</v>
      </c>
      <c r="C231" t="str">
        <v>Gr</v>
      </c>
      <c r="F231">
        <f>D231*E231</f>
        <v>0</v>
      </c>
    </row>
    <row r="232">
      <c r="B232" t="e">
        <f>UPPER(#REF!)</f>
        <v>#REF!</v>
      </c>
      <c r="C232" t="str">
        <v>Gr</v>
      </c>
      <c r="F232">
        <f>D232*E232</f>
        <v>0</v>
      </c>
    </row>
    <row r="233">
      <c r="B233" t="e">
        <f>UPPER(#REF!)</f>
        <v>#REF!</v>
      </c>
      <c r="C233" t="str">
        <v>Gr</v>
      </c>
      <c r="F233">
        <f>D233*E233</f>
        <v>0</v>
      </c>
    </row>
    <row r="234">
      <c r="B234" t="e">
        <f>UPPER(#REF!)</f>
        <v>#REF!</v>
      </c>
      <c r="C234" t="str">
        <v>Gr</v>
      </c>
      <c r="F234">
        <f>D234*E234</f>
        <v>0</v>
      </c>
    </row>
    <row r="235">
      <c r="B235" t="e">
        <f>UPPER(#REF!)</f>
        <v>#REF!</v>
      </c>
      <c r="C235" t="str">
        <v>Gr</v>
      </c>
      <c r="F235">
        <f>D235*E235</f>
        <v>0</v>
      </c>
    </row>
    <row r="236">
      <c r="B236" t="e">
        <f>UPPER(#REF!)</f>
        <v>#REF!</v>
      </c>
      <c r="C236" t="str">
        <v>Gr</v>
      </c>
      <c r="F236">
        <f>D236*E236</f>
        <v>0</v>
      </c>
    </row>
    <row r="237">
      <c r="B237" t="e">
        <f>UPPER(#REF!)</f>
        <v>#REF!</v>
      </c>
      <c r="C237" t="str">
        <v>Gr</v>
      </c>
      <c r="F237">
        <f>D237*E237</f>
        <v>0</v>
      </c>
    </row>
    <row r="238">
      <c r="B238" t="e">
        <f>UPPER(#REF!)</f>
        <v>#REF!</v>
      </c>
      <c r="E238" t="str">
        <v>JUMLAH</v>
      </c>
      <c r="F238">
        <f>SUM(F228:F237)</f>
        <v>0</v>
      </c>
    </row>
    <row r="239">
      <c r="B239" t="e">
        <f>UPPER(#REF!)</f>
        <v>#REF!</v>
      </c>
      <c r="F239">
        <f>D239*E239</f>
        <v>0</v>
      </c>
    </row>
    <row r="240">
      <c r="B240" t="e">
        <f>UPPER(#REF!)</f>
        <v>#REF!</v>
      </c>
      <c r="C240" t="str">
        <v>Peck</v>
      </c>
      <c r="F240">
        <f>D240*E240</f>
        <v>0</v>
      </c>
    </row>
    <row r="241">
      <c r="B241" t="e">
        <f>UPPER(#REF!)</f>
        <v>#REF!</v>
      </c>
      <c r="C241" t="str">
        <v>Peck</v>
      </c>
      <c r="F241">
        <f>D241*E241</f>
        <v>0</v>
      </c>
    </row>
    <row r="242">
      <c r="B242" t="e">
        <f>UPPER(#REF!)</f>
        <v>#REF!</v>
      </c>
      <c r="C242" t="str">
        <v>Peck</v>
      </c>
      <c r="F242">
        <f>D242*E242</f>
        <v>0</v>
      </c>
    </row>
    <row r="243">
      <c r="B243" t="e">
        <f>UPPER(#REF!)</f>
        <v>#REF!</v>
      </c>
      <c r="C243" t="str">
        <v>Peck</v>
      </c>
      <c r="F243">
        <f>D243*E243</f>
        <v>0</v>
      </c>
    </row>
    <row r="244">
      <c r="B244" t="e">
        <f>UPPER(#REF!)</f>
        <v>#REF!</v>
      </c>
      <c r="C244" t="str">
        <v>Kg</v>
      </c>
      <c r="F244">
        <f>D244*E244</f>
        <v>0</v>
      </c>
    </row>
    <row r="245">
      <c r="B245" t="e">
        <f>UPPER(#REF!)</f>
        <v>#REF!</v>
      </c>
      <c r="C245" t="str">
        <v>Jrg</v>
      </c>
      <c r="F245">
        <f>D245*E245</f>
        <v>0</v>
      </c>
    </row>
    <row r="246">
      <c r="B246" t="e">
        <f>UPPER(#REF!)</f>
        <v>#REF!</v>
      </c>
      <c r="C246" t="str">
        <v>Jrg</v>
      </c>
      <c r="F246">
        <f>D246*E246</f>
        <v>0</v>
      </c>
    </row>
    <row r="247">
      <c r="B247" t="e">
        <f>UPPER(#REF!)</f>
        <v>#REF!</v>
      </c>
      <c r="C247" t="str">
        <v>Pcs</v>
      </c>
      <c r="F247">
        <f>D247*E247</f>
        <v>0</v>
      </c>
    </row>
    <row r="248">
      <c r="B248" t="e">
        <f>UPPER(#REF!)</f>
        <v>#REF!</v>
      </c>
      <c r="C248" t="str">
        <v>Pcs</v>
      </c>
      <c r="F248">
        <f>D248*E248</f>
        <v>0</v>
      </c>
    </row>
    <row r="249">
      <c r="B249" t="e">
        <f>UPPER(#REF!)</f>
        <v>#REF!</v>
      </c>
      <c r="F249">
        <f>D249*E249</f>
        <v>0</v>
      </c>
    </row>
    <row r="250">
      <c r="B250" t="e">
        <f>UPPER(#REF!)</f>
        <v>#REF!</v>
      </c>
      <c r="E250" t="str">
        <v>JUMLAH</v>
      </c>
      <c r="F250">
        <f>SUM(F239:F249)</f>
        <v>0</v>
      </c>
    </row>
    <row r="251">
      <c r="B251" t="e">
        <f>UPPER(#REF!)</f>
        <v>#REF!</v>
      </c>
      <c r="E251" t="str">
        <v>SUB TOTAL</v>
      </c>
    </row>
    <row r="252">
      <c r="B252" t="e">
        <f>UPPER(#REF!)</f>
        <v>#REF!</v>
      </c>
    </row>
    <row r="253">
      <c r="B253" t="e">
        <f>UPPER(#REF!)</f>
        <v>#REF!</v>
      </c>
      <c r="E253" t="str">
        <v>GRAND TOTAL</v>
      </c>
    </row>
    <row r="254">
      <c r="B254" t="e">
        <f>UPPER(#REF!)</f>
        <v>#REF!</v>
      </c>
      <c r="F254">
        <f>D254*E254</f>
        <v>0</v>
      </c>
    </row>
    <row r="255">
      <c r="B255" t="e">
        <f>UPPER(#REF!)</f>
        <v>#REF!</v>
      </c>
      <c r="C255" t="str">
        <v>Lbr</v>
      </c>
      <c r="F255">
        <f>D255*E255</f>
        <v>0</v>
      </c>
    </row>
    <row r="256">
      <c r="B256" t="e">
        <f>UPPER(#REF!)</f>
        <v>#REF!</v>
      </c>
      <c r="C256" t="str">
        <v>Tab</v>
      </c>
      <c r="F256">
        <f>D256*E256</f>
        <v>0</v>
      </c>
    </row>
    <row r="257">
      <c r="B257" t="e">
        <f>UPPER(#REF!)</f>
        <v>#REF!</v>
      </c>
      <c r="C257" t="str">
        <v>Glg</v>
      </c>
      <c r="F257">
        <f>D257*E257</f>
        <v>0</v>
      </c>
    </row>
    <row r="258">
      <c r="B258" t="e">
        <f>UPPER(#REF!)</f>
        <v>#REF!</v>
      </c>
      <c r="F258">
        <f>D258*E258</f>
        <v>0</v>
      </c>
    </row>
    <row r="259">
      <c r="B259" t="e">
        <f>UPPER(#REF!)</f>
        <v>#REF!</v>
      </c>
      <c r="E259" t="str">
        <v>JUMLAH</v>
      </c>
    </row>
    <row r="260">
      <c r="B260" t="e">
        <f>UPPER(#REF!)</f>
        <v>#REF!</v>
      </c>
      <c r="F260">
        <f>D260*E260</f>
        <v>0</v>
      </c>
    </row>
    <row r="261">
      <c r="B261" t="e">
        <f>UPPER(#REF!)</f>
        <v>#REF!</v>
      </c>
      <c r="C261" t="str">
        <v>Lbr</v>
      </c>
      <c r="F261">
        <f>D261*E261</f>
        <v>0</v>
      </c>
    </row>
    <row r="262">
      <c r="B262" t="e">
        <f>UPPER(#REF!)</f>
        <v>#REF!</v>
      </c>
      <c r="C262" t="str">
        <v>Kg</v>
      </c>
      <c r="F262">
        <f>D262*E262</f>
        <v>0</v>
      </c>
    </row>
    <row r="263">
      <c r="B263" t="e">
        <f>UPPER(#REF!)</f>
        <v>#REF!</v>
      </c>
      <c r="C263" t="str">
        <v>Pcs</v>
      </c>
      <c r="F263">
        <f>D263*E263</f>
        <v>0</v>
      </c>
    </row>
    <row r="264">
      <c r="B264" t="e">
        <f>UPPER(#REF!)</f>
        <v>#REF!</v>
      </c>
      <c r="C264" t="str">
        <v>Jrg</v>
      </c>
      <c r="F264">
        <f>D264*E264</f>
        <v>0</v>
      </c>
    </row>
    <row r="265">
      <c r="B265" t="e">
        <f>UPPER(#REF!)</f>
        <v>#REF!</v>
      </c>
      <c r="C265" t="str">
        <v>Jrg</v>
      </c>
      <c r="F265">
        <f>D265*E265</f>
        <v>0</v>
      </c>
    </row>
    <row r="266">
      <c r="B266" t="e">
        <f>UPPER(#REF!)</f>
        <v>#REF!</v>
      </c>
      <c r="C266" t="str">
        <v>Dus</v>
      </c>
      <c r="F266">
        <f>D266*E266</f>
        <v>0</v>
      </c>
    </row>
    <row r="267">
      <c r="B267" t="e">
        <f>UPPER(#REF!)</f>
        <v>#REF!</v>
      </c>
      <c r="E267" t="str">
        <v>JUMLAH</v>
      </c>
    </row>
    <row r="268">
      <c r="B268" t="e">
        <f>UPPER(#REF!)</f>
        <v>#REF!</v>
      </c>
      <c r="E268" t="str">
        <v>Total Lembar 1</v>
      </c>
    </row>
    <row r="269">
      <c r="B269" t="e">
        <f>UPPER(#REF!)</f>
        <v>#REF!</v>
      </c>
      <c r="F269">
        <f>D269*E269</f>
        <v>0</v>
      </c>
    </row>
    <row r="270">
      <c r="B270" t="e">
        <f>UPPER(#REF!)</f>
        <v>#REF!</v>
      </c>
      <c r="C270" t="str">
        <v>Lbr</v>
      </c>
      <c r="F270">
        <f>D270*E270</f>
        <v>0</v>
      </c>
    </row>
    <row r="271">
      <c r="B271" t="e">
        <f>UPPER(#REF!)</f>
        <v>#REF!</v>
      </c>
      <c r="C271" t="str">
        <v>Lbr</v>
      </c>
      <c r="F271">
        <f>D271*E271</f>
        <v>0</v>
      </c>
    </row>
    <row r="272">
      <c r="B272" t="e">
        <f>UPPER(#REF!)</f>
        <v>#REF!</v>
      </c>
      <c r="C272" t="str">
        <v>Pcs</v>
      </c>
      <c r="F272">
        <f>D272*E272</f>
        <v>0</v>
      </c>
    </row>
    <row r="273">
      <c r="B273" t="e">
        <f>UPPER(#REF!)</f>
        <v>#REF!</v>
      </c>
      <c r="C273" t="str">
        <v>Pcs</v>
      </c>
      <c r="F273">
        <f>D273*E273</f>
        <v>0</v>
      </c>
    </row>
    <row r="274">
      <c r="B274" t="e">
        <f>UPPER(#REF!)</f>
        <v>#REF!</v>
      </c>
      <c r="C274" t="str">
        <v>Pcs</v>
      </c>
      <c r="F274">
        <f>D274*E274</f>
        <v>0</v>
      </c>
    </row>
    <row r="275">
      <c r="B275" t="e">
        <f>UPPER(#REF!)</f>
        <v>#REF!</v>
      </c>
      <c r="C275" t="str">
        <v>Pcs</v>
      </c>
      <c r="F275">
        <f>D275*E275</f>
        <v>0</v>
      </c>
    </row>
    <row r="276">
      <c r="B276" t="e">
        <f>UPPER(#REF!)</f>
        <v>#REF!</v>
      </c>
      <c r="C276" t="str">
        <v>Lbr</v>
      </c>
      <c r="F276">
        <f>D276*E276</f>
        <v>0</v>
      </c>
    </row>
    <row r="277">
      <c r="B277" t="e">
        <f>UPPER(#REF!)</f>
        <v>#REF!</v>
      </c>
      <c r="C277" t="str">
        <v>Pcs</v>
      </c>
      <c r="F277">
        <f>D277*E277</f>
        <v>0</v>
      </c>
    </row>
    <row r="278">
      <c r="B278" t="e">
        <f>UPPER(#REF!)</f>
        <v>#REF!</v>
      </c>
      <c r="C278" t="str">
        <v>Pcs</v>
      </c>
      <c r="F278">
        <f>D278*E278</f>
        <v>0</v>
      </c>
    </row>
    <row r="279">
      <c r="B279" t="e">
        <f>UPPER(#REF!)</f>
        <v>#REF!</v>
      </c>
      <c r="C279" t="str">
        <v>Pcs</v>
      </c>
      <c r="F279">
        <f>D279*E279</f>
        <v>0</v>
      </c>
    </row>
    <row r="280">
      <c r="B280" t="e">
        <f>UPPER(#REF!)</f>
        <v>#REF!</v>
      </c>
      <c r="C280" t="str">
        <v>Pcs</v>
      </c>
      <c r="F280">
        <f>D280*E280</f>
        <v>0</v>
      </c>
    </row>
    <row r="281">
      <c r="B281" t="e">
        <f>UPPER(#REF!)</f>
        <v>#REF!</v>
      </c>
      <c r="C281" t="str">
        <v>Lbr</v>
      </c>
      <c r="F281">
        <f>D281*E281</f>
        <v>0</v>
      </c>
    </row>
    <row r="282">
      <c r="B282" t="e">
        <f>UPPER(#REF!)</f>
        <v>#REF!</v>
      </c>
      <c r="C282" t="str">
        <v>Pcs</v>
      </c>
      <c r="F282">
        <f>D282*E282</f>
        <v>0</v>
      </c>
    </row>
    <row r="283">
      <c r="B283" t="e">
        <f>UPPER(#REF!)</f>
        <v>#REF!</v>
      </c>
      <c r="C283" t="str">
        <v>Pcs</v>
      </c>
      <c r="F283">
        <f>D283*E283</f>
        <v>0</v>
      </c>
    </row>
    <row r="284">
      <c r="B284" t="e">
        <f>UPPER(#REF!)</f>
        <v>#REF!</v>
      </c>
      <c r="C284" t="str">
        <v>Pcs</v>
      </c>
      <c r="F284">
        <f>D284*E284</f>
        <v>0</v>
      </c>
    </row>
    <row r="285">
      <c r="B285" t="e">
        <f>UPPER(#REF!)</f>
        <v>#REF!</v>
      </c>
      <c r="C285" t="str">
        <v>Lbr</v>
      </c>
      <c r="F285">
        <f>D285*E285</f>
        <v>0</v>
      </c>
    </row>
    <row r="286">
      <c r="B286" t="e">
        <f>UPPER(#REF!)</f>
        <v>#REF!</v>
      </c>
      <c r="C286" t="str">
        <v>Lbr</v>
      </c>
      <c r="F286">
        <f>D286*E286</f>
        <v>0</v>
      </c>
    </row>
    <row r="287">
      <c r="F287">
        <f>D287*E287</f>
        <v>0</v>
      </c>
    </row>
    <row r="288">
      <c r="F288">
        <f>D288*E288</f>
        <v>0</v>
      </c>
    </row>
    <row r="289">
      <c r="F289">
        <f>D289*E289</f>
        <v>0</v>
      </c>
    </row>
    <row r="290">
      <c r="E290" t="str">
        <v>JUMLAH</v>
      </c>
    </row>
    <row r="291">
      <c r="B291" t="e">
        <f>UPPER(#REF!)</f>
        <v>#REF!</v>
      </c>
      <c r="F291">
        <f>D291*E291</f>
        <v>0</v>
      </c>
    </row>
    <row r="292">
      <c r="B292" t="e">
        <f>UPPER(#REF!)</f>
        <v>#REF!</v>
      </c>
      <c r="C292" t="str">
        <v>Klg</v>
      </c>
      <c r="F292">
        <f>D292*E292</f>
        <v>0</v>
      </c>
    </row>
    <row r="293">
      <c r="B293" t="e">
        <f>UPPER(#REF!)</f>
        <v>#REF!</v>
      </c>
      <c r="C293" t="str">
        <v>Dus</v>
      </c>
      <c r="F293">
        <f>D293*E293</f>
        <v>0</v>
      </c>
    </row>
    <row r="294">
      <c r="E294" t="str">
        <v>JUMLAH</v>
      </c>
    </row>
    <row r="295">
      <c r="B295" t="str">
        <v>BAHAN SAYUR LAIN</v>
      </c>
      <c r="F295">
        <f>D295*E295</f>
        <v>0</v>
      </c>
    </row>
    <row r="296">
      <c r="B296" t="str">
        <v>BAHAN PERKEDEL</v>
      </c>
      <c r="F296">
        <f>D296*E296</f>
        <v>0</v>
      </c>
    </row>
    <row r="297">
      <c r="A297">
        <v>1</v>
      </c>
      <c r="B297" t="str">
        <v>KENTANG SAYUR</v>
      </c>
      <c r="C297" t="str">
        <v>KG</v>
      </c>
      <c r="F297">
        <f>D297*E297</f>
        <v>0</v>
      </c>
    </row>
    <row r="298">
      <c r="A298">
        <v>2</v>
      </c>
      <c r="B298" t="str">
        <v>VETSIN</v>
      </c>
      <c r="C298" t="str">
        <v>PACK</v>
      </c>
      <c r="F298">
        <f>D298*E298</f>
        <v>0</v>
      </c>
    </row>
    <row r="299">
      <c r="A299">
        <v>3</v>
      </c>
      <c r="B299" t="str">
        <v>GARAM (250 GR)</v>
      </c>
      <c r="C299" t="str">
        <v>PACK</v>
      </c>
      <c r="E299">
        <v>35000</v>
      </c>
      <c r="F299">
        <f>D299*E299</f>
        <v>0</v>
      </c>
    </row>
    <row r="300">
      <c r="A300">
        <v>4</v>
      </c>
      <c r="B300" t="str">
        <v>LADA (4 GR)</v>
      </c>
      <c r="C300" t="str">
        <v>KG</v>
      </c>
      <c r="E300">
        <v>1000</v>
      </c>
      <c r="F300">
        <f>D300*E300</f>
        <v>0</v>
      </c>
    </row>
    <row r="301">
      <c r="A301">
        <v>5</v>
      </c>
      <c r="B301" t="str">
        <v xml:space="preserve">DAUN SELEDRI </v>
      </c>
      <c r="C301" t="str">
        <v>PACK</v>
      </c>
      <c r="E301">
        <v>42000</v>
      </c>
      <c r="F301">
        <f>D301*E301</f>
        <v>0</v>
      </c>
    </row>
    <row r="302">
      <c r="A302">
        <v>6</v>
      </c>
      <c r="B302" t="str">
        <v>BAWANG PUTIH</v>
      </c>
      <c r="C302" t="str">
        <v>KG</v>
      </c>
      <c r="E302">
        <v>46000</v>
      </c>
      <c r="F302">
        <f>D302*E302</f>
        <v>0</v>
      </c>
    </row>
    <row r="303">
      <c r="A303">
        <v>7</v>
      </c>
      <c r="B303" t="str">
        <v>BAWANG MERAH</v>
      </c>
      <c r="C303" t="str">
        <v>KG</v>
      </c>
      <c r="E303">
        <v>46000</v>
      </c>
      <c r="F303">
        <f>D303*E303</f>
        <v>0</v>
      </c>
    </row>
    <row r="304">
      <c r="G304" t="str">
        <v>JUMLAH BAHAN PERKEDEL</v>
      </c>
      <c r="I304">
        <f>SUM(F296:F303)</f>
        <v>0</v>
      </c>
    </row>
    <row r="305">
      <c r="B305" t="str">
        <v>BAHAN NASGOR</v>
      </c>
      <c r="K305" t="str">
        <v>PRINT LEMBAR 4</v>
      </c>
    </row>
    <row r="306">
      <c r="A306">
        <v>8</v>
      </c>
      <c r="B306" t="str">
        <v>DAUN BAWANG</v>
      </c>
      <c r="C306" t="str">
        <v>KG</v>
      </c>
      <c r="E306">
        <v>15000</v>
      </c>
      <c r="F306">
        <f>D306*E306</f>
        <v>0</v>
      </c>
    </row>
    <row r="307">
      <c r="A307">
        <v>9</v>
      </c>
      <c r="B307" t="str">
        <v>CABE MERAH BESAR/TEROPONG</v>
      </c>
      <c r="C307" t="str">
        <v>KG</v>
      </c>
      <c r="E307">
        <v>10000</v>
      </c>
      <c r="F307">
        <f>D307*E307</f>
        <v>0</v>
      </c>
    </row>
    <row r="308">
      <c r="A308">
        <v>10</v>
      </c>
      <c r="B308" t="str">
        <v>TIMUN</v>
      </c>
      <c r="C308" t="str">
        <v>KG</v>
      </c>
      <c r="E308">
        <v>2000</v>
      </c>
      <c r="F308">
        <f>D308*E308</f>
        <v>0</v>
      </c>
    </row>
    <row r="309">
      <c r="A309">
        <v>11</v>
      </c>
      <c r="B309" t="str">
        <v>KECAP</v>
      </c>
      <c r="C309" t="str">
        <v>PACK</v>
      </c>
      <c r="E309">
        <v>31300</v>
      </c>
      <c r="F309">
        <f>D309*E309</f>
        <v>0</v>
      </c>
    </row>
    <row r="310">
      <c r="A310">
        <v>12</v>
      </c>
      <c r="B310" t="str">
        <v>JERUK NIPIS</v>
      </c>
      <c r="C310" t="str">
        <v>KG</v>
      </c>
      <c r="E310">
        <v>20000</v>
      </c>
      <c r="F310">
        <f>D310*E310</f>
        <v>0</v>
      </c>
    </row>
    <row r="311">
      <c r="A311">
        <v>13</v>
      </c>
      <c r="B311" t="str">
        <v>SERAI</v>
      </c>
      <c r="C311" t="str">
        <v>KG</v>
      </c>
      <c r="E311">
        <v>20000</v>
      </c>
      <c r="F311">
        <f>D311*E311</f>
        <v>0</v>
      </c>
    </row>
    <row r="312">
      <c r="A312">
        <v>14</v>
      </c>
      <c r="B312" t="str">
        <v>DAUN JERUK</v>
      </c>
      <c r="E312">
        <v>20000</v>
      </c>
      <c r="F312">
        <f>D312*E312</f>
        <v>0</v>
      </c>
    </row>
    <row r="313">
      <c r="A313">
        <v>15</v>
      </c>
      <c r="B313" t="str">
        <v>SAMBAL GEPREK</v>
      </c>
      <c r="C313" t="str">
        <v>RESEP</v>
      </c>
      <c r="E313">
        <f>'[1]HITUNGAN FC ITEM'!H50</f>
        <v>51485.75</v>
      </c>
      <c r="F313">
        <f>D313*E313</f>
        <v>0</v>
      </c>
    </row>
    <row r="314">
      <c r="A314">
        <v>16</v>
      </c>
      <c r="B314" t="str">
        <v>SAMBAL MATAH</v>
      </c>
      <c r="C314" t="str">
        <v>RESEP</v>
      </c>
      <c r="E314">
        <f>'[1]HITUNGAN FC ITEM'!E132</f>
        <v>23388.75</v>
      </c>
      <c r="F314">
        <f>D314*E314</f>
        <v>0</v>
      </c>
    </row>
    <row r="315">
      <c r="A315">
        <v>17</v>
      </c>
      <c r="B315" t="str">
        <v>SAMBAL TERASI</v>
      </c>
      <c r="C315" t="str">
        <v>RESEP</v>
      </c>
      <c r="E315">
        <f>'[1]HITUNGAN FC ITEM'!E147</f>
        <v>36655.8</v>
      </c>
      <c r="F315">
        <f>D315*E315</f>
        <v>0</v>
      </c>
    </row>
    <row r="316">
      <c r="A316">
        <v>18</v>
      </c>
      <c r="B316" t="str">
        <v>CABAI MERAH KRITING</v>
      </c>
      <c r="C316" t="str">
        <v>KG</v>
      </c>
      <c r="E316">
        <v>30000</v>
      </c>
      <c r="F316">
        <f>D316*E316</f>
        <v>0</v>
      </c>
    </row>
    <row r="317">
      <c r="A317">
        <v>19</v>
      </c>
      <c r="F317">
        <f>D317*E317</f>
        <v>0</v>
      </c>
    </row>
    <row r="318">
      <c r="A318">
        <v>20</v>
      </c>
      <c r="F318">
        <f>D318*E318</f>
        <v>0</v>
      </c>
      <c r="G318" t="str">
        <v>JUMLAH BAHAN NASGOR</v>
      </c>
      <c r="I318">
        <f>SUM(F306:F318)</f>
        <v>0</v>
      </c>
    </row>
    <row r="319">
      <c r="A319">
        <v>21</v>
      </c>
      <c r="F319">
        <f>D319*E319</f>
        <v>0</v>
      </c>
    </row>
    <row r="320">
      <c r="A320">
        <v>22</v>
      </c>
      <c r="B320" t="str">
        <v>TELUR</v>
      </c>
      <c r="C320" t="str">
        <v>BUTIR</v>
      </c>
      <c r="E320">
        <v>1867</v>
      </c>
      <c r="F320">
        <f>D320*E320</f>
        <v>0</v>
      </c>
    </row>
    <row r="321">
      <c r="A321">
        <v>23</v>
      </c>
      <c r="B321" t="str">
        <v>CABE RAWIT MERAH PETIK</v>
      </c>
      <c r="C321" t="str">
        <v>KG</v>
      </c>
      <c r="E321">
        <v>60000</v>
      </c>
      <c r="F321">
        <f>D321*E321</f>
        <v>0</v>
      </c>
    </row>
    <row r="322">
      <c r="A322">
        <v>24</v>
      </c>
      <c r="B322" t="str">
        <v>CABE RAWIT HIJAU PETIK</v>
      </c>
      <c r="C322" t="str">
        <v>KG</v>
      </c>
      <c r="F322">
        <f>D322*E322</f>
        <v>0</v>
      </c>
    </row>
    <row r="323">
      <c r="A323">
        <v>25</v>
      </c>
    </row>
    <row r="324">
      <c r="A324">
        <v>26</v>
      </c>
      <c r="B324" t="str">
        <v>MARINADE 1000 GR</v>
      </c>
      <c r="C324" t="str">
        <v>KG</v>
      </c>
      <c r="D324">
        <f>M324+M326</f>
        <v>0</v>
      </c>
      <c r="E324">
        <v>82362</v>
      </c>
      <c r="F324">
        <f>D324*E324</f>
        <v>0</v>
      </c>
      <c r="L324">
        <f>SUM(D11:D15)</f>
        <v>0</v>
      </c>
      <c r="M324">
        <f>L324/414</f>
        <v>0</v>
      </c>
    </row>
    <row r="325">
      <c r="A325">
        <v>27</v>
      </c>
      <c r="B325" t="str">
        <v>TEPUNG BRIDER 500 GR</v>
      </c>
      <c r="C325" t="str">
        <v>PCS</v>
      </c>
      <c r="E325">
        <v>23410</v>
      </c>
      <c r="F325">
        <f>D325*E325</f>
        <v>0</v>
      </c>
      <c r="L325">
        <f>SUM(D20:D24)</f>
        <v>0</v>
      </c>
      <c r="M325">
        <f>L325/486</f>
        <v>0</v>
      </c>
    </row>
    <row r="326">
      <c r="A326">
        <v>28</v>
      </c>
      <c r="B326" t="str">
        <v>BUTTER MIX</v>
      </c>
      <c r="C326" t="str">
        <v>PCS</v>
      </c>
      <c r="E326">
        <v>8547</v>
      </c>
      <c r="F326">
        <f>D326*E326</f>
        <v>0</v>
      </c>
      <c r="L326">
        <f>D25</f>
        <v>0</v>
      </c>
      <c r="M326">
        <f>L326/60</f>
        <v>0</v>
      </c>
    </row>
    <row r="327">
      <c r="A327">
        <v>29</v>
      </c>
      <c r="B327" t="str">
        <v>P. STEAK</v>
      </c>
      <c r="C327" t="str">
        <v>PCS</v>
      </c>
      <c r="E327">
        <v>17094</v>
      </c>
      <c r="F327">
        <f>D327*E327</f>
        <v>0</v>
      </c>
      <c r="L327">
        <f>E327*5</f>
        <v>85470</v>
      </c>
    </row>
    <row r="328">
      <c r="A328">
        <v>30</v>
      </c>
      <c r="B328" t="str">
        <v>P. NASGOR</v>
      </c>
      <c r="C328" t="str">
        <v>PCS</v>
      </c>
      <c r="E328">
        <v>1832</v>
      </c>
      <c r="F328">
        <f>D328*E328</f>
        <v>0</v>
      </c>
    </row>
    <row r="329">
      <c r="A329">
        <v>31</v>
      </c>
      <c r="B329" t="str">
        <v>MAYONAISE</v>
      </c>
      <c r="C329" t="str">
        <v>PCS</v>
      </c>
      <c r="E329">
        <v>31280</v>
      </c>
      <c r="F329">
        <f>D329*E329</f>
        <v>0</v>
      </c>
    </row>
    <row r="330">
      <c r="A330">
        <v>32</v>
      </c>
      <c r="B330" t="str">
        <v>T. KENTANG</v>
      </c>
      <c r="C330" t="str">
        <v>PCS</v>
      </c>
      <c r="E330">
        <v>38055.24</v>
      </c>
      <c r="F330">
        <f>D330*E330</f>
        <v>0</v>
      </c>
    </row>
    <row r="331">
      <c r="A331">
        <v>33</v>
      </c>
      <c r="B331" t="str">
        <v>TEPUNG CAKRA</v>
      </c>
      <c r="C331" t="str">
        <v>KG</v>
      </c>
      <c r="E331">
        <v>9363</v>
      </c>
      <c r="F331">
        <f>D331*E331</f>
        <v>0</v>
      </c>
    </row>
    <row r="332">
      <c r="A332">
        <v>34</v>
      </c>
      <c r="B332" t="str">
        <v>SAMBAL JERIGEN</v>
      </c>
      <c r="C332" t="str">
        <v>JRG</v>
      </c>
      <c r="E332">
        <v>64854</v>
      </c>
      <c r="F332">
        <f>D332*E332</f>
        <v>0</v>
      </c>
    </row>
    <row r="333">
      <c r="A333">
        <v>35</v>
      </c>
      <c r="B333" t="str">
        <v>TOMATO JERIGEN</v>
      </c>
      <c r="C333" t="str">
        <v>JRG</v>
      </c>
      <c r="E333">
        <v>65968</v>
      </c>
      <c r="F333">
        <f>D333*E333</f>
        <v>0</v>
      </c>
    </row>
    <row r="334">
      <c r="A334">
        <v>36</v>
      </c>
      <c r="B334" t="str">
        <v>SAMBAL SACHET</v>
      </c>
      <c r="C334" t="str">
        <v>PCS</v>
      </c>
      <c r="E334">
        <v>201</v>
      </c>
      <c r="F334">
        <f>D334*E334</f>
        <v>0</v>
      </c>
    </row>
    <row r="335">
      <c r="A335">
        <v>37</v>
      </c>
      <c r="B335" t="str">
        <v>TOMATO SACHET</v>
      </c>
      <c r="C335" t="str">
        <v>PCS</v>
      </c>
      <c r="E335">
        <v>206</v>
      </c>
      <c r="F335">
        <f>D335*E335</f>
        <v>0</v>
      </c>
    </row>
    <row r="336">
      <c r="A336">
        <v>38</v>
      </c>
      <c r="B336" t="str">
        <v>LEVEL 1</v>
      </c>
      <c r="C336" t="str">
        <v>PACK</v>
      </c>
      <c r="E336">
        <v>37296</v>
      </c>
      <c r="F336">
        <f>D336*E336</f>
        <v>0</v>
      </c>
    </row>
    <row r="337">
      <c r="A337">
        <v>39</v>
      </c>
      <c r="B337" t="str">
        <v>LEVEL 2</v>
      </c>
      <c r="C337" t="str">
        <v>PACK</v>
      </c>
      <c r="E337">
        <v>37296</v>
      </c>
      <c r="F337">
        <f>D337*E337</f>
        <v>0</v>
      </c>
    </row>
    <row r="338">
      <c r="A338">
        <v>40</v>
      </c>
      <c r="B338" t="str">
        <v>CHEESE MELT 100 GR</v>
      </c>
      <c r="C338" t="str">
        <v>PACK</v>
      </c>
      <c r="E338">
        <v>12937</v>
      </c>
      <c r="F338">
        <f>D338*E338</f>
        <v>0</v>
      </c>
    </row>
    <row r="339">
      <c r="A339">
        <v>41</v>
      </c>
      <c r="B339" t="str">
        <v>PREMIK SAMBAL TERASI</v>
      </c>
      <c r="C339" t="str">
        <v>PACK</v>
      </c>
      <c r="E339">
        <v>26488</v>
      </c>
      <c r="F339">
        <f>D339*E339</f>
        <v>0</v>
      </c>
    </row>
    <row r="340">
      <c r="A340">
        <v>42</v>
      </c>
      <c r="B340" t="str">
        <v>P. GEPREK</v>
      </c>
      <c r="C340" t="str">
        <v>PCS</v>
      </c>
      <c r="E340">
        <v>1887</v>
      </c>
      <c r="F340">
        <f>D340*E340</f>
        <v>0</v>
      </c>
    </row>
    <row r="341">
      <c r="A341">
        <v>43</v>
      </c>
      <c r="B341" t="str">
        <v>P. SAMBAL MATAH</v>
      </c>
      <c r="C341" t="str">
        <v>PCS</v>
      </c>
      <c r="E341">
        <v>1609.5</v>
      </c>
      <c r="F341">
        <f>D341*E341</f>
        <v>0</v>
      </c>
    </row>
    <row r="342">
      <c r="A342">
        <v>44</v>
      </c>
      <c r="B342" t="str">
        <v>P. PERKEDEL</v>
      </c>
      <c r="C342" t="str">
        <v>PCS</v>
      </c>
      <c r="E342">
        <v>3108</v>
      </c>
      <c r="F342">
        <f>D342*E342</f>
        <v>0</v>
      </c>
    </row>
    <row r="343">
      <c r="A343">
        <v>47</v>
      </c>
      <c r="B343" t="str">
        <v>P. PATTY</v>
      </c>
      <c r="C343" t="str">
        <v>PCS</v>
      </c>
      <c r="E343">
        <v>6660</v>
      </c>
      <c r="F343">
        <f>D343*E343</f>
        <v>0</v>
      </c>
    </row>
    <row r="344">
      <c r="A344">
        <v>48</v>
      </c>
      <c r="B344" t="str">
        <v>BUMBU KRIUK (BIANG BREADER)</v>
      </c>
      <c r="C344" t="str">
        <v>PACK</v>
      </c>
      <c r="E344">
        <v>4189</v>
      </c>
      <c r="F344">
        <f>D344*E344</f>
        <v>0</v>
      </c>
    </row>
    <row r="345">
      <c r="A345">
        <v>49</v>
      </c>
      <c r="B345" t="str">
        <v>TOMAT POUCH</v>
      </c>
      <c r="C345" t="str">
        <v>1KG</v>
      </c>
      <c r="E345">
        <v>11192</v>
      </c>
      <c r="F345">
        <f>D345*E345</f>
        <v>0</v>
      </c>
    </row>
    <row r="346">
      <c r="A346">
        <v>50</v>
      </c>
      <c r="B346" t="str">
        <v>SAMBAL POUCH</v>
      </c>
      <c r="C346" t="str">
        <v>PACK</v>
      </c>
      <c r="E346">
        <v>31100</v>
      </c>
      <c r="F346">
        <f>D346*E346</f>
        <v>0</v>
      </c>
    </row>
    <row r="347">
      <c r="A347">
        <v>51</v>
      </c>
      <c r="B347" t="str">
        <v>MAIZENA</v>
      </c>
      <c r="C347" t="str">
        <v>KG</v>
      </c>
      <c r="F347">
        <f>D347*E347</f>
        <v>0</v>
      </c>
    </row>
    <row r="348">
      <c r="A348">
        <v>52</v>
      </c>
      <c r="B348" t="str">
        <v>CHILLI POWDER</v>
      </c>
      <c r="C348" t="str">
        <v>PACK</v>
      </c>
      <c r="E348">
        <v>53724</v>
      </c>
      <c r="F348">
        <f>D348*E348</f>
        <v>0</v>
      </c>
    </row>
    <row r="349">
      <c r="A349">
        <v>53</v>
      </c>
      <c r="B349" t="str">
        <v>DAUN BAYAM</v>
      </c>
      <c r="C349" t="str">
        <v>KG</v>
      </c>
      <c r="F349">
        <f>D349*E349</f>
        <v>0</v>
      </c>
    </row>
    <row r="350">
      <c r="A350">
        <v>54</v>
      </c>
      <c r="B350" t="str">
        <v xml:space="preserve">P. GREEN CRISPY </v>
      </c>
      <c r="C350" t="str">
        <v>PACK</v>
      </c>
      <c r="F350">
        <f>D350*E350</f>
        <v>0</v>
      </c>
    </row>
    <row r="351">
      <c r="A351">
        <v>55</v>
      </c>
      <c r="B351" t="str">
        <v xml:space="preserve">BRIDER HOT SPICY </v>
      </c>
      <c r="C351" t="str">
        <v>PACK</v>
      </c>
      <c r="E351">
        <v>150183</v>
      </c>
      <c r="F351">
        <f>D351*E351</f>
        <v>0</v>
      </c>
    </row>
    <row r="352">
      <c r="A352">
        <v>56</v>
      </c>
      <c r="F352">
        <f>D352*E352</f>
        <v>0</v>
      </c>
    </row>
    <row r="353">
      <c r="A353">
        <v>57</v>
      </c>
      <c r="F353">
        <f>D353*E353</f>
        <v>0</v>
      </c>
    </row>
    <row r="354">
      <c r="A354">
        <v>58</v>
      </c>
      <c r="F354">
        <f>D354*E354</f>
        <v>0</v>
      </c>
    </row>
    <row r="355">
      <c r="A355">
        <v>59</v>
      </c>
      <c r="F355">
        <f>D355*E355</f>
        <v>0</v>
      </c>
    </row>
    <row r="356">
      <c r="A356">
        <v>60</v>
      </c>
      <c r="F356">
        <f>D356*E356</f>
        <v>0</v>
      </c>
    </row>
    <row r="357">
      <c r="A357">
        <v>61</v>
      </c>
      <c r="F357">
        <f>D357*E357</f>
        <v>0</v>
      </c>
    </row>
    <row r="358">
      <c r="A358">
        <v>62</v>
      </c>
      <c r="F358">
        <f>D358*E358</f>
        <v>0</v>
      </c>
    </row>
    <row r="359">
      <c r="E359" t="str">
        <v>JUMLAH</v>
      </c>
      <c r="F359">
        <f>SUM(F295:F358)</f>
        <v>0</v>
      </c>
    </row>
    <row r="360">
      <c r="E360" t="str">
        <v>TOTAL LEMBAR 2</v>
      </c>
      <c r="F360">
        <f>F125+F165+F170+F359</f>
        <v>0</v>
      </c>
    </row>
    <row r="361">
      <c r="B361" t="str">
        <v>TOTAL FOOD DAN PAPER</v>
      </c>
      <c r="F361" t="e">
        <f>F31+F69+F87+F125+F165+F170+F359</f>
        <v>#DIV/0!</v>
      </c>
    </row>
    <row r="362">
      <c r="B362" t="str">
        <v>TOTAL FOOD</v>
      </c>
      <c r="F362" t="e">
        <f>F361-F165</f>
        <v>#DIV/0!</v>
      </c>
    </row>
    <row r="363">
      <c r="B363" t="str">
        <v>TOTAL PAPER</v>
      </c>
      <c r="F363">
        <f>F165</f>
        <v>0</v>
      </c>
    </row>
    <row r="364">
      <c r="E364" t="str">
        <v xml:space="preserve"> </v>
      </c>
      <c r="F364" t="str">
        <v xml:space="preserve"> </v>
      </c>
    </row>
    <row r="365">
      <c r="A365" t="str">
        <v>NO</v>
      </c>
      <c r="B365" t="str">
        <v>BIAYA</v>
      </c>
      <c r="C365" t="str">
        <v>UNIT</v>
      </c>
      <c r="D365" t="str">
        <v>QTY</v>
      </c>
      <c r="E365" t="str">
        <v>PRICE</v>
      </c>
      <c r="F365" t="str">
        <v>TOTAL (Rp)</v>
      </c>
    </row>
    <row r="366">
      <c r="A366" t="str">
        <v>VIII</v>
      </c>
      <c r="B366" t="str">
        <v>PROMO</v>
      </c>
      <c r="K366" t="str">
        <v>PRINT LEMBAR 4</v>
      </c>
    </row>
    <row r="367">
      <c r="A367">
        <v>1</v>
      </c>
      <c r="B367" t="str">
        <v xml:space="preserve">BALON </v>
      </c>
      <c r="C367" t="str">
        <v>PCS</v>
      </c>
      <c r="E367">
        <v>1415.25</v>
      </c>
      <c r="F367">
        <f>D367*E367</f>
        <v>0</v>
      </c>
    </row>
    <row r="368">
      <c r="A368">
        <v>2</v>
      </c>
      <c r="B368" t="str">
        <v>UNDANGAN</v>
      </c>
      <c r="C368" t="str">
        <v>PACK</v>
      </c>
      <c r="E368">
        <v>397.38</v>
      </c>
      <c r="F368">
        <f>D368*E368</f>
        <v>0</v>
      </c>
    </row>
    <row r="369">
      <c r="A369">
        <v>3</v>
      </c>
      <c r="B369" t="str">
        <v>MOBIL - MOBILAN (PAKET PROMO)</v>
      </c>
      <c r="C369" t="str">
        <v>PCS</v>
      </c>
      <c r="F369">
        <f>D369*E369</f>
        <v>0</v>
      </c>
    </row>
    <row r="370">
      <c r="A370">
        <v>4</v>
      </c>
      <c r="B370" t="str">
        <v>TOPI ULTAH</v>
      </c>
      <c r="C370" t="str">
        <v>PCS</v>
      </c>
      <c r="E370">
        <v>397.38</v>
      </c>
      <c r="F370">
        <f>D370*E370</f>
        <v>0</v>
      </c>
    </row>
    <row r="371">
      <c r="A371">
        <v>5</v>
      </c>
      <c r="B371" t="str">
        <v>TELUR CATERING STAFF</v>
      </c>
      <c r="C371" t="str">
        <v>PCS</v>
      </c>
      <c r="E371">
        <v>2000</v>
      </c>
      <c r="F371">
        <f>D371*E371</f>
        <v>0</v>
      </c>
    </row>
    <row r="372">
      <c r="F372">
        <f>D372*E372</f>
        <v>0</v>
      </c>
    </row>
    <row r="373">
      <c r="E373" t="str">
        <v>TOTAL</v>
      </c>
      <c r="F373">
        <f>SUM(F367:F372)</f>
        <v>0</v>
      </c>
    </row>
    <row r="374">
      <c r="A374" t="str">
        <v>IX</v>
      </c>
      <c r="B374" t="str">
        <v>GAS</v>
      </c>
    </row>
    <row r="375">
      <c r="A375">
        <v>1</v>
      </c>
      <c r="B375" t="str">
        <v>GAS ELPIJI</v>
      </c>
      <c r="C375" t="str">
        <v>TAB</v>
      </c>
      <c r="E375">
        <v>205000</v>
      </c>
      <c r="F375">
        <f>D375*E375</f>
        <v>0</v>
      </c>
    </row>
    <row r="376">
      <c r="A376">
        <v>2</v>
      </c>
      <c r="B376" t="str">
        <v>GAS FIRE TORCH</v>
      </c>
      <c r="C376" t="str">
        <v>TAB</v>
      </c>
      <c r="F376">
        <f>D376*E376</f>
        <v>0</v>
      </c>
    </row>
    <row r="377">
      <c r="A377">
        <v>3</v>
      </c>
      <c r="F377">
        <f>D377*E377</f>
        <v>0</v>
      </c>
    </row>
    <row r="378">
      <c r="A378">
        <v>4</v>
      </c>
      <c r="F378">
        <f>D378*E378</f>
        <v>0</v>
      </c>
    </row>
    <row r="379">
      <c r="F379">
        <f>D379*E379</f>
        <v>0</v>
      </c>
    </row>
    <row r="380">
      <c r="E380" t="str">
        <v>TOTAL</v>
      </c>
      <c r="F380">
        <f>SUM(F375:F379)</f>
        <v>0</v>
      </c>
    </row>
    <row r="381">
      <c r="A381" t="str">
        <v>X</v>
      </c>
      <c r="B381" t="str">
        <v>PEMBERSIH</v>
      </c>
    </row>
    <row r="382">
      <c r="A382">
        <v>1</v>
      </c>
      <c r="B382" t="str">
        <v>PEMBERSIH KACA</v>
      </c>
      <c r="C382" t="str">
        <v>JRG</v>
      </c>
      <c r="E382">
        <v>8800</v>
      </c>
      <c r="F382">
        <f>D382*E382</f>
        <v>0</v>
      </c>
    </row>
    <row r="383">
      <c r="A383">
        <v>2</v>
      </c>
      <c r="B383" t="str">
        <v>SABUN TANGAN</v>
      </c>
      <c r="C383" t="str">
        <v>JRG</v>
      </c>
      <c r="E383">
        <v>19300</v>
      </c>
      <c r="F383">
        <f>D383*E383</f>
        <v>0</v>
      </c>
    </row>
    <row r="384">
      <c r="A384">
        <v>3</v>
      </c>
      <c r="B384" t="str">
        <v>SABUN LANTAI</v>
      </c>
      <c r="C384" t="str">
        <v>JRG</v>
      </c>
      <c r="E384">
        <v>12800</v>
      </c>
      <c r="F384">
        <f>D384*E384</f>
        <v>0</v>
      </c>
    </row>
    <row r="385">
      <c r="A385">
        <v>4</v>
      </c>
      <c r="B385" t="str">
        <v>PENCUCI PIRING</v>
      </c>
      <c r="C385" t="str">
        <v>JRG</v>
      </c>
      <c r="E385">
        <v>7300</v>
      </c>
      <c r="F385">
        <f>D385*E385</f>
        <v>0</v>
      </c>
    </row>
    <row r="386">
      <c r="A386">
        <v>5</v>
      </c>
      <c r="B386" t="str">
        <v>GLOSSY</v>
      </c>
      <c r="C386" t="str">
        <v>JRG</v>
      </c>
      <c r="E386">
        <v>15500</v>
      </c>
      <c r="F386">
        <f>D386*E386</f>
        <v>0</v>
      </c>
    </row>
    <row r="387">
      <c r="A387">
        <v>6</v>
      </c>
      <c r="B387" t="str">
        <v>PEMBERSIH MEJA</v>
      </c>
      <c r="C387" t="str">
        <v>KLG</v>
      </c>
      <c r="F387">
        <f>D387*E387</f>
        <v>0</v>
      </c>
    </row>
    <row r="388">
      <c r="A388">
        <v>7</v>
      </c>
      <c r="B388" t="str">
        <v>PLASTIK SAMPAH</v>
      </c>
      <c r="C388" t="str">
        <v>JRG</v>
      </c>
      <c r="E388">
        <v>1277</v>
      </c>
      <c r="F388">
        <f>D388*E388</f>
        <v>0</v>
      </c>
    </row>
    <row r="389">
      <c r="A389">
        <v>8</v>
      </c>
      <c r="B389" t="str">
        <v>DETERJEN</v>
      </c>
      <c r="C389" t="str">
        <v>KG</v>
      </c>
      <c r="E389">
        <v>14300</v>
      </c>
      <c r="F389">
        <f>D389*E389</f>
        <v>0</v>
      </c>
    </row>
    <row r="390">
      <c r="B390" t="str">
        <v>KARBOL</v>
      </c>
      <c r="C390" t="str">
        <v>JRG</v>
      </c>
      <c r="E390">
        <v>14000</v>
      </c>
      <c r="F390">
        <f>D390*E390</f>
        <v>0</v>
      </c>
    </row>
    <row r="391">
      <c r="A391">
        <v>10</v>
      </c>
      <c r="B391" t="str">
        <v>HARPIC</v>
      </c>
      <c r="E391">
        <v>11400</v>
      </c>
      <c r="F391">
        <f>D391*E391</f>
        <v>0</v>
      </c>
    </row>
    <row r="392">
      <c r="A392">
        <v>11</v>
      </c>
      <c r="B392" t="str">
        <v>BAYCLIN 500ML</v>
      </c>
      <c r="E392">
        <v>11900</v>
      </c>
      <c r="F392">
        <f>D392*E392</f>
        <v>0</v>
      </c>
    </row>
    <row r="393">
      <c r="A393">
        <v>12</v>
      </c>
      <c r="B393" t="str">
        <v>BAYGON</v>
      </c>
      <c r="E393">
        <v>34100</v>
      </c>
      <c r="F393">
        <f>D393*E393</f>
        <v>0</v>
      </c>
    </row>
    <row r="394">
      <c r="A394">
        <v>13</v>
      </c>
      <c r="B394" t="str">
        <v>STELLA MATIC</v>
      </c>
      <c r="E394">
        <v>32200</v>
      </c>
      <c r="F394">
        <f>D394*E394</f>
        <v>0</v>
      </c>
    </row>
    <row r="395">
      <c r="A395">
        <v>14</v>
      </c>
      <c r="B395" t="str">
        <v>SPONS</v>
      </c>
      <c r="E395">
        <v>9000</v>
      </c>
      <c r="F395">
        <f>D395*E395</f>
        <v>0</v>
      </c>
    </row>
    <row r="396">
      <c r="A396">
        <v>15</v>
      </c>
      <c r="B396" t="str">
        <v>SABUT</v>
      </c>
      <c r="E396">
        <v>11700</v>
      </c>
      <c r="F396">
        <f>D396*E396</f>
        <v>0</v>
      </c>
    </row>
    <row r="397">
      <c r="B397" t="str">
        <v>SIKAT</v>
      </c>
      <c r="E397">
        <v>4500</v>
      </c>
      <c r="F397">
        <f>D397*E397</f>
        <v>0</v>
      </c>
    </row>
    <row r="398">
      <c r="E398" t="str">
        <v>TOTAL</v>
      </c>
      <c r="F398">
        <f>SUM(F382:F397)</f>
        <v>0</v>
      </c>
    </row>
    <row r="399">
      <c r="A399" t="str">
        <v>XI</v>
      </c>
      <c r="B399" t="str">
        <v>ATK</v>
      </c>
    </row>
    <row r="400">
      <c r="A400">
        <v>1</v>
      </c>
      <c r="B400" t="str">
        <v>NOTA PESANAN</v>
      </c>
      <c r="C400" t="str">
        <v>PCS</v>
      </c>
      <c r="E400">
        <v>12210</v>
      </c>
      <c r="F400">
        <f>D400*E400</f>
        <v>0</v>
      </c>
    </row>
    <row r="401">
      <c r="A401">
        <v>2</v>
      </c>
      <c r="B401" t="str">
        <v>ISOLASI</v>
      </c>
      <c r="C401" t="str">
        <v>PCS</v>
      </c>
      <c r="E401">
        <v>3000</v>
      </c>
      <c r="F401">
        <f>D401*E401</f>
        <v>0</v>
      </c>
    </row>
    <row r="402">
      <c r="A402">
        <v>3</v>
      </c>
      <c r="B402" t="str">
        <v>STRUK REGISTER</v>
      </c>
      <c r="C402" t="str">
        <v>PCS</v>
      </c>
      <c r="E402">
        <v>4440</v>
      </c>
      <c r="F402">
        <f>D402*E402</f>
        <v>0</v>
      </c>
    </row>
    <row r="403">
      <c r="A403">
        <v>4</v>
      </c>
      <c r="B403" t="str">
        <v xml:space="preserve">NOTA TULIS </v>
      </c>
      <c r="C403" t="str">
        <v>PCS</v>
      </c>
      <c r="E403">
        <v>4000</v>
      </c>
      <c r="F403">
        <f>D403*E403</f>
        <v>0</v>
      </c>
    </row>
    <row r="404">
      <c r="C404" t="str">
        <v>PCS</v>
      </c>
      <c r="E404">
        <v>1600</v>
      </c>
      <c r="F404">
        <f>D404*E404</f>
        <v>0</v>
      </c>
    </row>
    <row r="405">
      <c r="E405" t="str">
        <v>TOTAL</v>
      </c>
      <c r="F405">
        <f>SUM(F400:F404)</f>
        <v>0</v>
      </c>
    </row>
    <row r="407">
      <c r="B407" t="str">
        <v xml:space="preserve">  NAMA BAHAN BAKU TIDAK BOLEH DIUBAH ATAU DI HAPUS, APABILA ADA PENAMBAHAN PRODUK DAPAT DI ISI DI KOLOM KOSONG </v>
      </c>
      <c r="F407" t="str">
        <v>PARAF SUPERVISOR</v>
      </c>
    </row>
    <row r="411">
      <c r="F411" t="str">
        <v>(                                               )</v>
      </c>
    </row>
    <row r="412">
      <c r="B412" t="str">
        <v>NOTE :</v>
      </c>
    </row>
    <row r="413">
      <c r="B413" t="str">
        <v>1. SELECT BAGIAN YANG AKAN DIPRINT</v>
      </c>
    </row>
    <row r="414">
      <c r="B414" t="str">
        <v>2. SETELAH ITU PILIH FILE =&gt; PRINT</v>
      </c>
    </row>
    <row r="415">
      <c r="B415" t="str">
        <v>3. PADA BAGIAN SETTINGS ATUR SEBAGAI BERIKUT :</v>
      </c>
    </row>
    <row r="416">
      <c r="B416" t="str">
        <v xml:space="preserve">    - PILIH PRINT SELECTION</v>
      </c>
    </row>
    <row r="417">
      <c r="B417" t="str">
        <v xml:space="preserve">    - LANDSCAPE ORIENTATION</v>
      </c>
    </row>
    <row r="418">
      <c r="B418" t="str">
        <v xml:space="preserve">    - SESUAIKAN UKURAN KERTAS YANG AKAN DIPRINT, A4/F4</v>
      </c>
    </row>
    <row r="419">
      <c r="B419" t="str">
        <v xml:space="preserve">    - ATUR MARGIN SEBAGAI BERIKUT :</v>
      </c>
    </row>
    <row r="420">
      <c r="B420" t="str">
        <v xml:space="preserve">       - TOP : 1</v>
      </c>
    </row>
    <row r="421">
      <c r="B421" t="str">
        <v xml:space="preserve">       - RIGHT : 0,3 - 1</v>
      </c>
    </row>
    <row r="422">
      <c r="B422" t="str">
        <v xml:space="preserve">       - LEFT : 0,3</v>
      </c>
    </row>
    <row r="423">
      <c r="B423" t="str">
        <v xml:space="preserve">       - BOTTOM : 0,3</v>
      </c>
    </row>
    <row r="424">
      <c r="B424" t="str">
        <v xml:space="preserve">    - LALU PILIH FIT ALL COLUMNS ON ONE PAGE</v>
      </c>
    </row>
    <row r="451">
      <c r="B451" t="str">
        <v>#  HASIL  PRINT WEKLLY JADI 5 LEMBAR.</v>
      </c>
    </row>
  </sheetData>
  <mergeCells count="40">
    <mergeCell ref="K127:K303"/>
    <mergeCell ref="K305:K364"/>
    <mergeCell ref="K366:K410"/>
    <mergeCell ref="B407:D409"/>
    <mergeCell ref="G318:H319"/>
    <mergeCell ref="G304:H305"/>
    <mergeCell ref="B166:F166"/>
    <mergeCell ref="B171:F171"/>
    <mergeCell ref="B366:F366"/>
    <mergeCell ref="B374:F374"/>
    <mergeCell ref="B381:F381"/>
    <mergeCell ref="B421:D421"/>
    <mergeCell ref="B422:D422"/>
    <mergeCell ref="B423:D423"/>
    <mergeCell ref="B424:D424"/>
    <mergeCell ref="I304:I305"/>
    <mergeCell ref="I318:I319"/>
    <mergeCell ref="B416:D416"/>
    <mergeCell ref="B417:D417"/>
    <mergeCell ref="B418:D418"/>
    <mergeCell ref="B419:D419"/>
    <mergeCell ref="B420:D420"/>
    <mergeCell ref="B399:F399"/>
    <mergeCell ref="B412:D412"/>
    <mergeCell ref="B413:D413"/>
    <mergeCell ref="B414:D414"/>
    <mergeCell ref="B415:D415"/>
    <mergeCell ref="B70:F70"/>
    <mergeCell ref="G87:H87"/>
    <mergeCell ref="B93:F93"/>
    <mergeCell ref="B126:F126"/>
    <mergeCell ref="J126:K126"/>
    <mergeCell ref="K70:K124"/>
    <mergeCell ref="A3:F3"/>
    <mergeCell ref="B10:F10"/>
    <mergeCell ref="B32:F32"/>
    <mergeCell ref="G69:H69"/>
    <mergeCell ref="J69:K69"/>
    <mergeCell ref="K3:K14"/>
    <mergeCell ref="K15:K38"/>
  </mergeCells>
  <pageMargins left="0" right="0" top="0" bottom="0" header="0.31" footer="0.31"/>
  <ignoredErrors>
    <ignoredError numberStoredAsText="1" sqref="A1:T599"/>
  </ignoredErrors>
</worksheet>
</file>

<file path=xl/worksheets/sheet4.xml><?xml version="1.0" encoding="utf-8"?>
<worksheet xmlns="http://schemas.openxmlformats.org/spreadsheetml/2006/main" xmlns:r="http://schemas.openxmlformats.org/officeDocument/2006/relationships">
  <dimension ref="A1:N136"/>
  <sheetViews>
    <sheetView workbookViewId="0" rightToLeft="0"/>
  </sheetViews>
  <sheetData>
    <row r="5">
      <c r="A5" t="str">
        <v>LAPORAN PEMBELIAN BAHAN ( KREDIT )</v>
      </c>
    </row>
    <row r="7">
      <c r="H7" t="str">
        <v>CABANG</v>
      </c>
      <c r="I7" t="str">
        <v>:</v>
      </c>
      <c r="J7" t="str">
        <f>LPKK!O4</f>
        <v>RC SAMATA GOWA</v>
      </c>
    </row>
    <row r="8">
      <c r="H8" t="str">
        <v>PERIODE</v>
      </c>
      <c r="I8" t="str">
        <v>:</v>
      </c>
      <c r="J8" t="str">
        <f>LPKK!O5</f>
        <v xml:space="preserve">15-21 FEBRUARI </v>
      </c>
    </row>
    <row r="10">
      <c r="A10" t="str">
        <v>TANGGAL</v>
      </c>
      <c r="B10" t="str">
        <v>NAMA SUPLIER</v>
      </c>
      <c r="C10" t="str">
        <v>NAMA BAHAN</v>
      </c>
      <c r="D10" t="str">
        <v>NOMOR</v>
      </c>
      <c r="E10" t="str">
        <v>JUMLAH</v>
      </c>
      <c r="F10" t="str">
        <v>HARGA</v>
      </c>
      <c r="G10" t="str">
        <v>TOTAL</v>
      </c>
      <c r="H10" t="str">
        <v>LAMA</v>
      </c>
      <c r="J10" t="str">
        <v xml:space="preserve">   </v>
      </c>
      <c r="K10" t="str">
        <v>TANGGAL</v>
      </c>
      <c r="L10" t="str">
        <v xml:space="preserve"> </v>
      </c>
    </row>
    <row r="11">
      <c r="D11" t="str">
        <v>FAKTUR</v>
      </c>
      <c r="E11" t="str">
        <v>( UNIT )</v>
      </c>
      <c r="F11" t="str">
        <v>( UNIT )</v>
      </c>
      <c r="H11" t="str">
        <v>KREDIT</v>
      </c>
      <c r="J11" t="str">
        <v>JATUH TEMPO</v>
      </c>
      <c r="K11" t="str">
        <v>DIBAYAR</v>
      </c>
    </row>
    <row r="14">
      <c r="C14" t="str">
        <v>MENTOK</v>
      </c>
      <c r="F14" t="e">
        <f>G14/E14</f>
        <v>#DIV/0!</v>
      </c>
      <c r="L14">
        <f>(E14+E22)/46</f>
        <v>0</v>
      </c>
    </row>
    <row r="15">
      <c r="C15" t="str">
        <v>DADA</v>
      </c>
      <c r="F15" t="e">
        <f>G15/E15</f>
        <v>#DIV/0!</v>
      </c>
      <c r="M15">
        <f>(E20+E39)/60</f>
        <v>0</v>
      </c>
    </row>
    <row r="16">
      <c r="C16" t="str">
        <v>PAHA ATAS</v>
      </c>
      <c r="F16" t="e">
        <f>G16/E16</f>
        <v>#DIV/0!</v>
      </c>
    </row>
    <row r="17">
      <c r="C17" t="str">
        <v>PAHA BAWAH</v>
      </c>
      <c r="F17" t="e">
        <f>G17/E17</f>
        <v>#DIV/0!</v>
      </c>
    </row>
    <row r="18">
      <c r="C18" t="str">
        <v>SAYAP</v>
      </c>
      <c r="F18" t="e">
        <f>G18/E18</f>
        <v>#DIV/0!</v>
      </c>
    </row>
    <row r="20">
      <c r="C20" t="str">
        <v>AYAM UTUH</v>
      </c>
      <c r="F20" t="e">
        <f>G20/E20</f>
        <v>#DIV/0!</v>
      </c>
    </row>
    <row r="21">
      <c r="G21">
        <f>SUM(G14:G20)</f>
        <v>0</v>
      </c>
      <c r="L21">
        <f>G14*11%</f>
        <v>0</v>
      </c>
    </row>
    <row r="22">
      <c r="C22" t="str">
        <v>MENTOK</v>
      </c>
      <c r="F22" t="e">
        <f>G22/E22</f>
        <v>#DIV/0!</v>
      </c>
      <c r="G22">
        <f>VENDOR!AS10</f>
        <v>0</v>
      </c>
    </row>
    <row r="23">
      <c r="C23" t="str">
        <v>DADA</v>
      </c>
      <c r="F23" t="e">
        <f>G23/E23</f>
        <v>#DIV/0!</v>
      </c>
      <c r="G23">
        <f>VENDOR!AS11</f>
        <v>0</v>
      </c>
    </row>
    <row r="24">
      <c r="C24" t="str">
        <v>PAHA ATAS</v>
      </c>
      <c r="F24" t="e">
        <f>G24/E24</f>
        <v>#DIV/0!</v>
      </c>
      <c r="G24">
        <f>VENDOR!AS12</f>
        <v>0</v>
      </c>
    </row>
    <row r="25">
      <c r="C25" t="str">
        <v>PAHA BAWAH</v>
      </c>
      <c r="F25" t="e">
        <f>G25/E25</f>
        <v>#DIV/0!</v>
      </c>
      <c r="G25">
        <f>VENDOR!AS13</f>
        <v>0</v>
      </c>
    </row>
    <row r="26">
      <c r="C26" t="str">
        <v>SAYAP</v>
      </c>
      <c r="F26" t="e">
        <f>G26/E26</f>
        <v>#DIV/0!</v>
      </c>
      <c r="G26">
        <f>VENDOR!AS14</f>
        <v>0</v>
      </c>
    </row>
    <row r="27">
      <c r="F27" t="e">
        <f>G27/E27</f>
        <v>#DIV/0!</v>
      </c>
    </row>
    <row r="28">
      <c r="C28" t="str">
        <v>AYAM UTUH</v>
      </c>
      <c r="F28" t="e">
        <f>G28/E28</f>
        <v>#DIV/0!</v>
      </c>
    </row>
    <row r="29">
      <c r="F29" t="e">
        <f>G29/E29</f>
        <v>#DIV/0!</v>
      </c>
    </row>
    <row r="30">
      <c r="F30" t="e">
        <f>G30/E30</f>
        <v>#DIV/0!</v>
      </c>
    </row>
    <row r="31">
      <c r="F31" t="e">
        <f>G31/E31</f>
        <v>#DIV/0!</v>
      </c>
    </row>
    <row r="32">
      <c r="F32" t="e">
        <f>G32/E32</f>
        <v>#DIV/0!</v>
      </c>
    </row>
    <row r="33">
      <c r="F33" t="e">
        <f>G33/E33</f>
        <v>#DIV/0!</v>
      </c>
    </row>
    <row r="34">
      <c r="F34" t="e">
        <f>G34/E34</f>
        <v>#DIV/0!</v>
      </c>
    </row>
    <row r="35">
      <c r="F35" t="e">
        <f>G35/E35</f>
        <v>#DIV/0!</v>
      </c>
    </row>
    <row r="36">
      <c r="F36" t="e">
        <f>G36/E36</f>
        <v>#DIV/0!</v>
      </c>
    </row>
    <row r="37">
      <c r="F37" t="e">
        <f>G37/E37</f>
        <v>#DIV/0!</v>
      </c>
    </row>
    <row r="39">
      <c r="C39" t="str">
        <v>AYAM UTUH</v>
      </c>
      <c r="F39" t="e">
        <f>G39/E39</f>
        <v>#DIV/0!</v>
      </c>
      <c r="G39">
        <f>VENDOR!AS28</f>
        <v>0</v>
      </c>
    </row>
    <row r="40">
      <c r="G40">
        <f>SUM(G22:G39)</f>
        <v>0</v>
      </c>
    </row>
    <row r="41">
      <c r="B41" t="str">
        <v>PT ROCKET CHICKEN INDONESIA</v>
      </c>
      <c r="C41" t="str">
        <v>MARINASI</v>
      </c>
      <c r="E41">
        <f>L14+M15</f>
        <v>0</v>
      </c>
      <c r="F41">
        <f>'WEEKLY FC'!E324</f>
        <v>82362</v>
      </c>
      <c r="G41">
        <f>F41*E41</f>
        <v>0</v>
      </c>
    </row>
    <row r="42">
      <c r="G42">
        <f>G41</f>
        <v>0</v>
      </c>
    </row>
    <row r="44">
      <c r="F44" t="e">
        <f>G44/E44</f>
        <v>#DIV/0!</v>
      </c>
      <c r="L44">
        <f>M44/486</f>
        <v>0</v>
      </c>
      <c r="M44" cm="1">
        <f t="array" ref="M44">SUM(E20:E24+E33:E37)</f>
        <v>0</v>
      </c>
    </row>
    <row r="48">
      <c r="L48">
        <f>M48/414</f>
        <v>0</v>
      </c>
      <c r="M48" cm="1">
        <f t="array" ref="M48">SUM(E14:E18+E27:E31)</f>
        <v>0</v>
      </c>
    </row>
    <row r="49">
      <c r="G49">
        <f>G44</f>
        <v>0</v>
      </c>
      <c r="L49">
        <f>30/60</f>
        <v>0.5</v>
      </c>
    </row>
    <row r="50">
      <c r="F50" t="e">
        <f>G50/E50</f>
        <v>#DIV/0!</v>
      </c>
    </row>
    <row r="51">
      <c r="G51">
        <f>G50</f>
        <v>0</v>
      </c>
    </row>
    <row r="52">
      <c r="F52" t="e">
        <f>G52/E52</f>
        <v>#DIV/0!</v>
      </c>
    </row>
    <row r="53">
      <c r="G53">
        <f>G52</f>
        <v>0</v>
      </c>
    </row>
    <row r="54">
      <c r="F54" t="e">
        <f>G54/E54</f>
        <v>#DIV/0!</v>
      </c>
      <c r="L54">
        <f>G26+G40+G49+G51+G53+G54+G59+G60+G61</f>
        <v>0</v>
      </c>
    </row>
    <row r="55">
      <c r="F55" t="e">
        <f>G55/E55</f>
        <v>#DIV/0!</v>
      </c>
    </row>
    <row r="57">
      <c r="F57" t="e">
        <f>G57/E57</f>
        <v>#DIV/0!</v>
      </c>
      <c r="N57" t="str">
        <v xml:space="preserve">  </v>
      </c>
    </row>
    <row r="58">
      <c r="F58" t="e">
        <f>G58/E58</f>
        <v>#DIV/0!</v>
      </c>
    </row>
    <row r="59">
      <c r="F59" t="e">
        <f>G59/E59</f>
        <v>#DIV/0!</v>
      </c>
    </row>
    <row r="60">
      <c r="F60" t="e">
        <f>G60/E60</f>
        <v>#DIV/0!</v>
      </c>
    </row>
    <row r="61">
      <c r="F61" t="e">
        <f>G61/E61</f>
        <v>#DIV/0!</v>
      </c>
    </row>
    <row r="62">
      <c r="G62">
        <f>SUM(G54:G56)</f>
        <v>0</v>
      </c>
    </row>
    <row r="63">
      <c r="F63" t="e">
        <f>G63/E63</f>
        <v>#DIV/0!</v>
      </c>
    </row>
    <row r="64">
      <c r="G64">
        <f>G63</f>
        <v>0</v>
      </c>
    </row>
    <row r="65">
      <c r="F65" t="e">
        <f>G65/E65</f>
        <v>#DIV/0!</v>
      </c>
    </row>
    <row r="66">
      <c r="F66" t="e">
        <f>G66/E66</f>
        <v>#DIV/0!</v>
      </c>
    </row>
    <row r="67">
      <c r="F67" t="e">
        <f>G67/E67</f>
        <v>#DIV/0!</v>
      </c>
    </row>
    <row r="68">
      <c r="F68" t="e">
        <f>G68/E68</f>
        <v>#DIV/0!</v>
      </c>
    </row>
    <row r="69">
      <c r="F69" t="e">
        <f>G69/E69</f>
        <v>#DIV/0!</v>
      </c>
    </row>
    <row r="70">
      <c r="F70" t="e">
        <f>G70/E70</f>
        <v>#DIV/0!</v>
      </c>
    </row>
    <row r="71">
      <c r="F71" t="e">
        <f>G71/E71</f>
        <v>#DIV/0!</v>
      </c>
    </row>
    <row r="72">
      <c r="F72" t="e">
        <f>G72/E72</f>
        <v>#DIV/0!</v>
      </c>
    </row>
    <row r="73">
      <c r="F73" t="e">
        <f>G73/E73</f>
        <v>#DIV/0!</v>
      </c>
    </row>
    <row r="74">
      <c r="F74" t="e">
        <f>G74/E74</f>
        <v>#DIV/0!</v>
      </c>
    </row>
    <row r="75">
      <c r="F75" t="e">
        <f>G75/E75</f>
        <v>#DIV/0!</v>
      </c>
    </row>
    <row r="76">
      <c r="F76" t="e">
        <f>G76/E76</f>
        <v>#DIV/0!</v>
      </c>
    </row>
    <row r="77">
      <c r="F77" t="e">
        <f>G77/E77</f>
        <v>#DIV/0!</v>
      </c>
    </row>
    <row r="78">
      <c r="F78" t="e">
        <f>G78/E78</f>
        <v>#DIV/0!</v>
      </c>
    </row>
    <row r="79">
      <c r="F79" t="e">
        <f>G79/E79</f>
        <v>#DIV/0!</v>
      </c>
    </row>
    <row r="80">
      <c r="F80" t="e">
        <f>G80/E80</f>
        <v>#DIV/0!</v>
      </c>
    </row>
    <row r="81">
      <c r="F81" t="e">
        <f>G81/E81</f>
        <v>#DIV/0!</v>
      </c>
    </row>
    <row r="82">
      <c r="F82" t="e">
        <f>G82/E82</f>
        <v>#DIV/0!</v>
      </c>
    </row>
    <row r="83">
      <c r="F83" t="e">
        <f>G83/E83</f>
        <v>#DIV/0!</v>
      </c>
    </row>
    <row r="84">
      <c r="F84" t="e">
        <f>G84/E84</f>
        <v>#DIV/0!</v>
      </c>
    </row>
    <row r="85">
      <c r="F85" t="e">
        <f>G85/E85</f>
        <v>#DIV/0!</v>
      </c>
    </row>
    <row r="86">
      <c r="F86" t="e">
        <f>G86/E86</f>
        <v>#DIV/0!</v>
      </c>
    </row>
    <row r="87">
      <c r="F87" t="e">
        <f>G87/E87</f>
        <v>#DIV/0!</v>
      </c>
    </row>
    <row r="88">
      <c r="F88" t="e">
        <f>G88/E88</f>
        <v>#DIV/0!</v>
      </c>
    </row>
    <row r="89">
      <c r="F89" t="e">
        <f>G89/E89</f>
        <v>#DIV/0!</v>
      </c>
      <c r="L89">
        <f>H92+H91+H90+H61+H44+G48+G39</f>
        <v>0</v>
      </c>
    </row>
    <row r="90">
      <c r="F90" t="e">
        <f>G90/E90</f>
        <v>#DIV/0!</v>
      </c>
    </row>
    <row r="91">
      <c r="F91" t="e">
        <f>G91/E91</f>
        <v>#DIV/0!</v>
      </c>
      <c r="L91">
        <f>(E33+E49)/46</f>
        <v>0</v>
      </c>
    </row>
    <row r="92">
      <c r="F92" t="e">
        <f>G92/E92</f>
        <v>#DIV/0!</v>
      </c>
      <c r="L92">
        <f>(E40+E41+E42+E43+E44+E58+E59+E60+E61+E62)/486</f>
        <v>0</v>
      </c>
    </row>
    <row r="93">
      <c r="F93" t="e">
        <f>G93/E93</f>
        <v>#DIV/0!</v>
      </c>
      <c r="L93">
        <f>(E48+E63)/60</f>
        <v>0</v>
      </c>
    </row>
    <row r="94">
      <c r="F94" t="e">
        <f>G94/E94</f>
        <v>#DIV/0!</v>
      </c>
    </row>
    <row r="113">
      <c r="L113">
        <f>E48+E63</f>
        <v>0</v>
      </c>
      <c r="M113">
        <f>L113/60</f>
        <v>0</v>
      </c>
    </row>
    <row r="114">
      <c r="G114">
        <f>SUM(G65:G94)</f>
        <v>0</v>
      </c>
    </row>
    <row r="115">
      <c r="A115" t="str">
        <v xml:space="preserve"> </v>
      </c>
      <c r="G115">
        <f>G21+G40+G42+G49+G51+G53+G62</f>
        <v>0</v>
      </c>
    </row>
    <row r="116">
      <c r="E116" t="str">
        <v xml:space="preserve"> </v>
      </c>
    </row>
    <row r="117">
      <c r="J117" t="str">
        <v>Paraf Supervisor</v>
      </c>
    </row>
    <row r="121">
      <c r="J121" t="str">
        <v>(                                               )</v>
      </c>
    </row>
    <row r="124">
      <c r="A124" t="str">
        <v>NOTE :</v>
      </c>
    </row>
    <row r="125">
      <c r="A125" t="str">
        <v>1. SELECT BAGIAN YANG AKAN DIPRINT</v>
      </c>
    </row>
    <row r="126">
      <c r="A126" t="str">
        <v>2. SETELAH ITU PILIH FILE =&gt; PRINT</v>
      </c>
    </row>
    <row r="127">
      <c r="A127" t="str">
        <v>3. PADA BAGIAN SETTINGS ATUR SEBAGAI BERIKUT :</v>
      </c>
    </row>
    <row r="128">
      <c r="A128" t="str">
        <v xml:space="preserve">    - PILIH PRINT SELECTION</v>
      </c>
    </row>
    <row r="129">
      <c r="A129" t="str">
        <v xml:space="preserve">    - LANDSCAPE ORIENTATION</v>
      </c>
    </row>
    <row r="130">
      <c r="A130" t="str">
        <v xml:space="preserve">    - SESUAIKAN UKURAN KERTAS YANG AKAN DIPRINT, A4/F4</v>
      </c>
    </row>
    <row r="131">
      <c r="A131" t="str">
        <v xml:space="preserve">    - ATUR MARGIN SEBAGAI BERIKUT :</v>
      </c>
    </row>
    <row r="132">
      <c r="A132" t="str">
        <v xml:space="preserve">       - TOP : 1</v>
      </c>
    </row>
    <row r="133">
      <c r="A133" t="str">
        <v xml:space="preserve">       - RIGHT : 0,3 </v>
      </c>
    </row>
    <row r="134">
      <c r="A134" t="str">
        <v xml:space="preserve">       - LEFT : 0,3</v>
      </c>
    </row>
    <row r="135">
      <c r="A135" t="str">
        <v xml:space="preserve">       - BOTTOM : 0,3</v>
      </c>
    </row>
    <row r="136">
      <c r="A136" t="str">
        <v xml:space="preserve">    - LALU PILIH FIT ALL COLUMNS ON ONE PAGE</v>
      </c>
    </row>
  </sheetData>
  <mergeCells count="52">
    <mergeCell ref="D43:D44"/>
    <mergeCell ref="G10:G11"/>
    <mergeCell ref="A22:A39"/>
    <mergeCell ref="A43:A44"/>
    <mergeCell ref="B14:B21"/>
    <mergeCell ref="B22:B39"/>
    <mergeCell ref="B43:B48"/>
    <mergeCell ref="A136:C136"/>
    <mergeCell ref="A127:C127"/>
    <mergeCell ref="A128:C128"/>
    <mergeCell ref="A129:C129"/>
    <mergeCell ref="A130:C130"/>
    <mergeCell ref="A131:C131"/>
    <mergeCell ref="A132:C132"/>
    <mergeCell ref="A133:C133"/>
    <mergeCell ref="A134:C134"/>
    <mergeCell ref="A135:C135"/>
    <mergeCell ref="J117:K117"/>
    <mergeCell ref="J121:K121"/>
    <mergeCell ref="A124:C124"/>
    <mergeCell ref="A125:C125"/>
    <mergeCell ref="A126:C126"/>
    <mergeCell ref="H48:I48"/>
    <mergeCell ref="H49:I49"/>
    <mergeCell ref="H113:I113"/>
    <mergeCell ref="A115:F115"/>
    <mergeCell ref="H115:I115"/>
    <mergeCell ref="A59:A61"/>
    <mergeCell ref="A65:A113"/>
    <mergeCell ref="B65:B113"/>
    <mergeCell ref="B59:B61"/>
    <mergeCell ref="A54:A56"/>
    <mergeCell ref="D54:D56"/>
    <mergeCell ref="B54:B56"/>
    <mergeCell ref="H40:I40"/>
    <mergeCell ref="H41:I41"/>
    <mergeCell ref="H42:I42"/>
    <mergeCell ref="H43:I43"/>
    <mergeCell ref="H44:I44"/>
    <mergeCell ref="H34:I34"/>
    <mergeCell ref="H35:I35"/>
    <mergeCell ref="H36:I36"/>
    <mergeCell ref="H37:I37"/>
    <mergeCell ref="H39:I39"/>
    <mergeCell ref="A5:K5"/>
    <mergeCell ref="J7:K7"/>
    <mergeCell ref="J8:K8"/>
    <mergeCell ref="H10:I10"/>
    <mergeCell ref="H11:I11"/>
    <mergeCell ref="A10:A11"/>
    <mergeCell ref="C10:C11"/>
    <mergeCell ref="B10:B11"/>
  </mergeCells>
  <pageMargins left="0" right="0" top="0" bottom="0" header="0.31" footer="0.31"/>
  <ignoredErrors>
    <ignoredError numberStoredAsText="1" sqref="A1:N136"/>
  </ignoredErrors>
</worksheet>
</file>

<file path=xl/worksheets/sheet5.xml><?xml version="1.0" encoding="utf-8"?>
<worksheet xmlns="http://schemas.openxmlformats.org/spreadsheetml/2006/main" xmlns:r="http://schemas.openxmlformats.org/officeDocument/2006/relationships">
  <dimension ref="A1:S409"/>
  <sheetViews>
    <sheetView workbookViewId="0" rightToLeft="0"/>
  </sheetViews>
  <sheetData>
    <row r="2">
      <c r="A2" t="str">
        <v>LAPORAN PENGELUARAN KAS KECIL</v>
      </c>
    </row>
    <row r="4">
      <c r="N4" t="str">
        <v>CABANG :</v>
      </c>
      <c r="O4" t="str">
        <v>RC SAMATA GOWA</v>
      </c>
    </row>
    <row r="5">
      <c r="N5" t="str">
        <v>PERIODE :</v>
      </c>
      <c r="O5" t="str">
        <v xml:space="preserve">15-21 FEBRUARI </v>
      </c>
    </row>
    <row r="6">
      <c r="O6" t="str">
        <v xml:space="preserve">  </v>
      </c>
    </row>
    <row r="8">
      <c r="A8" t="str">
        <v>TGL</v>
      </c>
      <c r="B8" t="str">
        <v>NO</v>
      </c>
      <c r="C8" t="str">
        <v xml:space="preserve">BAHAN </v>
      </c>
      <c r="D8" t="str">
        <v>BAHAN</v>
      </c>
      <c r="E8" t="str">
        <v>BAHAN</v>
      </c>
      <c r="F8" t="str">
        <v>BAHAN</v>
      </c>
      <c r="G8" t="str">
        <v>BAHAN</v>
      </c>
      <c r="H8" t="str">
        <v>MINYAK</v>
      </c>
      <c r="I8" t="str">
        <v xml:space="preserve">GROCERIES / </v>
      </c>
      <c r="J8" t="str">
        <v>BAHAN</v>
      </c>
      <c r="K8" t="str">
        <v>TRANSPORT</v>
      </c>
      <c r="L8" t="str">
        <v>FOTO COPY /</v>
      </c>
      <c r="M8" t="str">
        <v>NO ACC</v>
      </c>
      <c r="N8" t="str">
        <v>LAIN - LAIN</v>
      </c>
      <c r="Q8" t="str">
        <v xml:space="preserve">SALDO </v>
      </c>
    </row>
    <row r="9">
      <c r="B9" t="str">
        <v>NOTA</v>
      </c>
      <c r="C9" t="str">
        <v>AYAM</v>
      </c>
      <c r="D9" t="str">
        <v>PELENGKAP</v>
      </c>
      <c r="E9" t="str">
        <v>ES</v>
      </c>
      <c r="F9" t="str">
        <v>MINUMAN</v>
      </c>
      <c r="G9" t="str">
        <v>PEMBUNGKUS</v>
      </c>
      <c r="H9" t="str">
        <v>GORENG</v>
      </c>
      <c r="I9" t="str">
        <v>BUMBU</v>
      </c>
      <c r="J9" t="str">
        <v>PEMBERSIH</v>
      </c>
      <c r="L9" t="str">
        <v>ATK</v>
      </c>
      <c r="N9" t="str">
        <v>( Rp )</v>
      </c>
      <c r="O9" t="str">
        <v>KETERANGAN</v>
      </c>
      <c r="P9" t="str">
        <v>JUMLAH</v>
      </c>
    </row>
    <row r="10">
      <c r="A10" t="str">
        <v>15/2/26</v>
      </c>
      <c r="B10">
        <v>15</v>
      </c>
      <c r="E10">
        <v>16000</v>
      </c>
      <c r="O10" t="str">
        <v>U/ES KRISTAL</v>
      </c>
      <c r="P10">
        <f>SUM(C10:N10)</f>
        <v>16000</v>
      </c>
    </row>
    <row r="11">
      <c r="B11">
        <v>16</v>
      </c>
      <c r="N11">
        <v>615000</v>
      </c>
      <c r="O11" t="str">
        <v>U/GAS LPG</v>
      </c>
      <c r="P11">
        <f>SUM(C11:N11)</f>
        <v>615000</v>
      </c>
    </row>
    <row r="12">
      <c r="B12">
        <v>17</v>
      </c>
      <c r="I12">
        <v>28000</v>
      </c>
      <c r="O12" t="str">
        <v>U/SAYURAN</v>
      </c>
      <c r="P12">
        <f>SUM(C12:N12)</f>
        <v>28000</v>
      </c>
    </row>
    <row r="13">
      <c r="P13">
        <f>SUM(C13:N13)</f>
        <v>0</v>
      </c>
    </row>
    <row r="14">
      <c r="P14">
        <f>SUM(C14:N14)</f>
        <v>0</v>
      </c>
      <c r="Q14">
        <f>SUM(P10:P17)</f>
        <v>659000</v>
      </c>
    </row>
    <row r="15">
      <c r="P15">
        <f>SUM(C15:N15)</f>
        <v>0</v>
      </c>
    </row>
    <row r="16">
      <c r="P16">
        <f>SUM(C16:N16)</f>
        <v>0</v>
      </c>
    </row>
    <row r="17">
      <c r="P17">
        <f>SUM(C17:N17)</f>
        <v>0</v>
      </c>
    </row>
    <row r="18">
      <c r="P18">
        <f>SUM(C18:N18)</f>
        <v>0</v>
      </c>
    </row>
    <row r="19">
      <c r="P19">
        <f>SUM(C19:N19)</f>
        <v>0</v>
      </c>
    </row>
    <row r="20">
      <c r="P20">
        <f>SUM(C20:N20)</f>
        <v>0</v>
      </c>
    </row>
    <row r="21">
      <c r="P21">
        <f>SUM(C21:N21)</f>
        <v>0</v>
      </c>
    </row>
    <row r="22">
      <c r="N22">
        <f>'LAPORAN KAS PERIODE'!C18</f>
        <v>0</v>
      </c>
      <c r="O22" t="str">
        <v>TF OWNER GOFOOD</v>
      </c>
      <c r="P22">
        <f>SUM(C22:N22)</f>
        <v>0</v>
      </c>
    </row>
    <row r="23">
      <c r="N23">
        <f>'LAPORAN KAS PERIODE'!C19</f>
        <v>0</v>
      </c>
      <c r="O23" t="str">
        <v>TF OWNER GRAB FOOD</v>
      </c>
      <c r="P23">
        <f>SUM(C23:N23)</f>
        <v>0</v>
      </c>
      <c r="Q23">
        <f>SUM(P22:P25)</f>
        <v>0</v>
      </c>
    </row>
    <row r="24">
      <c r="N24">
        <f>'LAPORAN KAS PERIODE'!C20</f>
        <v>0</v>
      </c>
      <c r="O24" t="str">
        <v>TF OWNER SHOPEE FOOD'</v>
      </c>
      <c r="P24">
        <f>SUM(C24:N24)</f>
        <v>0</v>
      </c>
    </row>
    <row r="25">
      <c r="H25" t="str">
        <v xml:space="preserve"> </v>
      </c>
      <c r="N25">
        <f>'LAPORAN KAS PERIODE'!C21</f>
        <v>0</v>
      </c>
      <c r="O25" t="str">
        <v>TF OWNER QRIS</v>
      </c>
      <c r="P25">
        <f>SUM(C25:N25)</f>
        <v>0</v>
      </c>
    </row>
    <row r="26">
      <c r="N26">
        <f>'LAPORAN KAS PERIODE'!C24</f>
        <v>0</v>
      </c>
      <c r="O26" t="str">
        <v>ADMIN OVO</v>
      </c>
      <c r="P26">
        <f>SUM(C26:N26)</f>
        <v>0</v>
      </c>
    </row>
    <row r="27">
      <c r="P27">
        <f>SUM(C27:N27)</f>
        <v>0</v>
      </c>
    </row>
    <row r="28">
      <c r="P28">
        <f>SUM(C28:N28)</f>
        <v>0</v>
      </c>
    </row>
    <row r="29">
      <c r="B29">
        <v>14</v>
      </c>
      <c r="P29">
        <f>SUM(C29:N29)</f>
        <v>0</v>
      </c>
    </row>
    <row r="30">
      <c r="B30">
        <v>15</v>
      </c>
      <c r="P30">
        <f>SUM(C30:N30)</f>
        <v>0</v>
      </c>
    </row>
    <row r="31">
      <c r="B31">
        <v>16</v>
      </c>
      <c r="P31">
        <f>SUM(C31:N31)</f>
        <v>0</v>
      </c>
    </row>
    <row r="32">
      <c r="B32">
        <v>17</v>
      </c>
      <c r="P32">
        <f>SUM(C32:N32)</f>
        <v>0</v>
      </c>
    </row>
    <row r="33">
      <c r="B33">
        <v>18</v>
      </c>
      <c r="P33">
        <f>SUM(C33:N33)</f>
        <v>0</v>
      </c>
    </row>
    <row r="34">
      <c r="B34">
        <v>19</v>
      </c>
      <c r="P34">
        <f>SUM(C34:N34)</f>
        <v>0</v>
      </c>
    </row>
    <row r="35">
      <c r="B35">
        <v>20</v>
      </c>
      <c r="P35">
        <f>SUM(C35:N35)</f>
        <v>0</v>
      </c>
    </row>
    <row r="36">
      <c r="B36">
        <v>21</v>
      </c>
      <c r="P36">
        <f>SUM(C36:N36)</f>
        <v>0</v>
      </c>
    </row>
    <row r="37">
      <c r="B37">
        <v>22</v>
      </c>
      <c r="P37">
        <f>SUM(C37:N37)</f>
        <v>0</v>
      </c>
    </row>
    <row r="38">
      <c r="B38">
        <v>23</v>
      </c>
      <c r="P38">
        <f>SUM(C38:N38)</f>
        <v>0</v>
      </c>
    </row>
    <row r="39">
      <c r="B39">
        <v>24</v>
      </c>
      <c r="P39">
        <f>SUM(C39:N39)</f>
        <v>0</v>
      </c>
    </row>
    <row r="40">
      <c r="B40">
        <v>25</v>
      </c>
      <c r="P40">
        <f>SUM(C40:N40)</f>
        <v>0</v>
      </c>
    </row>
    <row r="41">
      <c r="C41">
        <f>SUM(C10:C40)</f>
        <v>0</v>
      </c>
      <c r="D41">
        <f>SUM(D10:D40)</f>
        <v>0</v>
      </c>
      <c r="E41">
        <f>SUM(E10:E40)</f>
        <v>16000</v>
      </c>
      <c r="F41">
        <f>SUM(F10:F40)</f>
        <v>0</v>
      </c>
      <c r="G41">
        <f>SUM(G10:G40)</f>
        <v>0</v>
      </c>
      <c r="H41">
        <f>SUM(H10:H40)</f>
        <v>0</v>
      </c>
      <c r="I41">
        <f>SUM(I10:I40)</f>
        <v>28000</v>
      </c>
      <c r="J41">
        <f>SUM(J10:J40)</f>
        <v>0</v>
      </c>
      <c r="K41">
        <f>SUM(K10:K40)</f>
        <v>0</v>
      </c>
      <c r="L41">
        <f>SUM(L10:L40)</f>
        <v>0</v>
      </c>
      <c r="M41">
        <f>SUM(M10:M40)</f>
        <v>0</v>
      </c>
      <c r="N41">
        <f>SUM(N10:N40)</f>
        <v>615000</v>
      </c>
      <c r="P41">
        <f>SUM(P10:P40)</f>
        <v>659000</v>
      </c>
      <c r="Q41">
        <f>P41</f>
        <v>659000</v>
      </c>
    </row>
    <row r="42">
      <c r="P42">
        <f>SUM(C42:N42)</f>
        <v>0</v>
      </c>
    </row>
    <row r="43">
      <c r="P43">
        <f>SUM(C43:N43)</f>
        <v>0</v>
      </c>
    </row>
    <row r="44">
      <c r="P44">
        <f>SUM(C44:N44)</f>
        <v>0</v>
      </c>
    </row>
    <row r="45">
      <c r="P45">
        <f>SUM(C45:N45)</f>
        <v>0</v>
      </c>
    </row>
    <row r="46">
      <c r="P46">
        <f>SUM(C46:N46)</f>
        <v>0</v>
      </c>
      <c r="Q46">
        <f>SUM(P42:P49)</f>
        <v>0</v>
      </c>
    </row>
    <row r="47">
      <c r="P47">
        <f>SUM(C47:N47)</f>
        <v>0</v>
      </c>
      <c r="Q47">
        <f>Q46-P44</f>
        <v>0</v>
      </c>
    </row>
    <row r="48">
      <c r="P48">
        <f>SUM(C48:N48)</f>
        <v>0</v>
      </c>
    </row>
    <row r="49">
      <c r="P49">
        <f>SUM(C49:N49)</f>
        <v>0</v>
      </c>
    </row>
    <row r="50">
      <c r="N50">
        <f>'LAPORAN KAS PERIODE'!D18</f>
        <v>0</v>
      </c>
      <c r="O50" t="str">
        <v>TF OWNER GOFOOD</v>
      </c>
      <c r="P50">
        <f>SUM(C50:N50)</f>
        <v>0</v>
      </c>
    </row>
    <row r="51">
      <c r="N51">
        <f>'LAPORAN KAS PERIODE'!D19</f>
        <v>0</v>
      </c>
      <c r="O51" t="str">
        <v>TF OWNER GRAB FOOD</v>
      </c>
      <c r="P51">
        <f>SUM(C51:N51)</f>
        <v>0</v>
      </c>
    </row>
    <row r="52">
      <c r="N52">
        <f>'LAPORAN KAS PERIODE'!D20</f>
        <v>0</v>
      </c>
      <c r="O52" t="str">
        <v>TF OWNER SHOPEE FOOD'</v>
      </c>
      <c r="P52">
        <f>SUM(C52:N52)</f>
        <v>0</v>
      </c>
    </row>
    <row r="53">
      <c r="P53">
        <f>SUM(C53:N53)</f>
        <v>0</v>
      </c>
    </row>
    <row r="54">
      <c r="O54" t="str">
        <v>TF OWNER SHOPEE FOOD'</v>
      </c>
      <c r="P54">
        <f>SUM(C54:N54)</f>
        <v>0</v>
      </c>
    </row>
    <row r="55">
      <c r="O55" t="str">
        <v>TF OWNER QRIS</v>
      </c>
      <c r="P55">
        <f>SUM(C55:N55)</f>
        <v>0</v>
      </c>
    </row>
    <row r="56">
      <c r="O56" t="str">
        <v>ADMIN OVO</v>
      </c>
      <c r="P56">
        <f>SUM(C56:N56)</f>
        <v>0</v>
      </c>
    </row>
    <row r="57">
      <c r="P57">
        <f>SUM(C57:N57)</f>
        <v>0</v>
      </c>
    </row>
    <row r="58">
      <c r="N58">
        <f>'LAPORAN KAS PERIODE'!D21</f>
        <v>0</v>
      </c>
      <c r="O58" t="str">
        <v>TF OWNER QRIS</v>
      </c>
      <c r="P58">
        <f>SUM(C58:N58)</f>
        <v>0</v>
      </c>
      <c r="R58">
        <f>SUM(P43:P57)</f>
        <v>0</v>
      </c>
    </row>
    <row r="59">
      <c r="N59">
        <f>'LAPORAN KAS PERIODE'!D24</f>
        <v>0</v>
      </c>
      <c r="O59" t="str">
        <v>ADMINOVO</v>
      </c>
      <c r="P59">
        <f>SUM(C59:N59)</f>
        <v>0</v>
      </c>
    </row>
    <row r="60">
      <c r="P60">
        <f>SUM(C60:N60)</f>
        <v>0</v>
      </c>
    </row>
    <row r="61">
      <c r="P61">
        <f>SUM(C61:N61)</f>
        <v>0</v>
      </c>
    </row>
    <row r="62">
      <c r="P62">
        <f>SUM(C62:N62)</f>
        <v>0</v>
      </c>
    </row>
    <row r="63">
      <c r="P63">
        <f>SUM(C63:N63)</f>
        <v>0</v>
      </c>
    </row>
    <row r="64">
      <c r="P64">
        <f>SUM(C64:N64)</f>
        <v>0</v>
      </c>
    </row>
    <row r="65">
      <c r="P65">
        <f>SUM(C65:N65)</f>
        <v>0</v>
      </c>
    </row>
    <row r="66">
      <c r="P66">
        <f>SUM(C66:N66)</f>
        <v>0</v>
      </c>
    </row>
    <row r="67">
      <c r="P67">
        <f>SUM(C67:N67)</f>
        <v>0</v>
      </c>
    </row>
    <row r="68">
      <c r="P68">
        <f>SUM(C68:N68)</f>
        <v>0</v>
      </c>
    </row>
    <row r="69">
      <c r="P69">
        <f>SUM(C69:N69)</f>
        <v>0</v>
      </c>
    </row>
    <row r="70">
      <c r="P70">
        <f>SUM(C70:N70)</f>
        <v>0</v>
      </c>
    </row>
    <row r="71">
      <c r="P71">
        <f>SUM(C71:N71)</f>
        <v>0</v>
      </c>
    </row>
    <row r="72">
      <c r="P72">
        <f>SUM(C72:N72)</f>
        <v>0</v>
      </c>
    </row>
    <row r="73">
      <c r="P73">
        <f>SUM(C73:N73)</f>
        <v>0</v>
      </c>
    </row>
    <row r="74">
      <c r="C74">
        <f>SUM(C42:C73)</f>
        <v>0</v>
      </c>
      <c r="D74">
        <f>SUM(D42:D73)</f>
        <v>0</v>
      </c>
      <c r="E74">
        <f>SUM(E42:E73)</f>
        <v>0</v>
      </c>
      <c r="F74">
        <f>SUM(F42:F73)</f>
        <v>0</v>
      </c>
      <c r="G74">
        <f>SUM(G42:G73)</f>
        <v>0</v>
      </c>
      <c r="H74">
        <f>SUM(H42:H73)</f>
        <v>0</v>
      </c>
      <c r="I74">
        <f>SUM(I42:I73)</f>
        <v>0</v>
      </c>
      <c r="J74">
        <f>SUM(J42:J73)</f>
        <v>0</v>
      </c>
      <c r="K74">
        <f>SUM(K42:K73)</f>
        <v>0</v>
      </c>
      <c r="L74">
        <f>SUM(L42:L73)</f>
        <v>0</v>
      </c>
      <c r="M74">
        <f>SUM(M42:M73)</f>
        <v>0</v>
      </c>
      <c r="N74">
        <f>SUM(N42:N73)</f>
        <v>0</v>
      </c>
      <c r="P74">
        <f>SUM(P42:P73)</f>
        <v>0</v>
      </c>
      <c r="Q74">
        <f>Q41+P74</f>
        <v>659000</v>
      </c>
    </row>
    <row r="75">
      <c r="P75">
        <f>SUM(C75:N75)</f>
        <v>0</v>
      </c>
    </row>
    <row r="76">
      <c r="P76">
        <f>SUM(C76:N76)</f>
        <v>0</v>
      </c>
    </row>
    <row r="77">
      <c r="P77">
        <f>SUM(C77:N77)</f>
        <v>0</v>
      </c>
    </row>
    <row r="78">
      <c r="P78">
        <f>SUM(C78:N78)</f>
        <v>0</v>
      </c>
    </row>
    <row r="79">
      <c r="P79">
        <f>SUM(C79:N79)</f>
        <v>0</v>
      </c>
      <c r="Q79">
        <f>SUM(P75:P79)</f>
        <v>0</v>
      </c>
    </row>
    <row r="80">
      <c r="P80">
        <f>SUM(C80:N80)</f>
        <v>0</v>
      </c>
      <c r="Q80">
        <f>SUM(P75:P91)</f>
        <v>0</v>
      </c>
    </row>
    <row r="81">
      <c r="P81">
        <f>SUM(C81:N81)</f>
        <v>0</v>
      </c>
    </row>
    <row r="82">
      <c r="P82">
        <f>SUM(C82:N82)</f>
        <v>0</v>
      </c>
    </row>
    <row r="83">
      <c r="P83">
        <f>SUM(C83:N83)</f>
        <v>0</v>
      </c>
    </row>
    <row r="84">
      <c r="P84">
        <f>SUM(C84:N84)</f>
        <v>0</v>
      </c>
    </row>
    <row r="85">
      <c r="P85">
        <f>SUM(C85:N85)</f>
        <v>0</v>
      </c>
    </row>
    <row r="86">
      <c r="P86">
        <f>SUM(C86:N86)</f>
        <v>0</v>
      </c>
    </row>
    <row r="87">
      <c r="P87">
        <f>SUM(C87:N87)</f>
        <v>0</v>
      </c>
    </row>
    <row r="88">
      <c r="P88">
        <f>SUM(C88:N88)</f>
        <v>0</v>
      </c>
    </row>
    <row r="89">
      <c r="P89">
        <f>SUM(C89:N89)</f>
        <v>0</v>
      </c>
    </row>
    <row r="90">
      <c r="P90">
        <f>SUM(C90:N90)</f>
        <v>0</v>
      </c>
    </row>
    <row r="91">
      <c r="P91">
        <f>SUM(C91:N91)</f>
        <v>0</v>
      </c>
    </row>
    <row r="92">
      <c r="N92">
        <f>'LAPORAN KAS PERIODE'!E18</f>
        <v>0</v>
      </c>
      <c r="O92" t="str">
        <v>TF OWNER GOFOOD</v>
      </c>
      <c r="P92">
        <f>SUM(C92:N92)</f>
        <v>0</v>
      </c>
    </row>
    <row r="93">
      <c r="N93">
        <f>'LAPORAN KAS PERIODE'!E19</f>
        <v>0</v>
      </c>
      <c r="O93" t="str">
        <v>TF OWNER GRAB FOOD</v>
      </c>
      <c r="P93">
        <f>SUM(C93:N93)</f>
        <v>0</v>
      </c>
    </row>
    <row r="94">
      <c r="N94">
        <f>'LAPORAN KAS PERIODE'!E20</f>
        <v>0</v>
      </c>
      <c r="O94" t="str">
        <v>TF OWNER SHOPEE FOOD'</v>
      </c>
      <c r="P94">
        <f>SUM(C94:N94)</f>
        <v>0</v>
      </c>
    </row>
    <row r="95">
      <c r="N95">
        <f>'LAPORAN KAS PERIODE'!E21</f>
        <v>0</v>
      </c>
      <c r="O95" t="str">
        <v>TF OWNER QRIS</v>
      </c>
      <c r="P95">
        <f>SUM(C95:N95)</f>
        <v>0</v>
      </c>
    </row>
    <row r="96">
      <c r="N96">
        <f>'LAPORAN KAS PERIODE'!E24</f>
        <v>0</v>
      </c>
      <c r="O96" t="str">
        <v>ADMIN OVO</v>
      </c>
      <c r="P96">
        <f>SUM(C96:N96)</f>
        <v>0</v>
      </c>
    </row>
    <row r="97">
      <c r="A97" t="str">
        <v>SUB TOTAL</v>
      </c>
      <c r="C97">
        <f>SUM(C75:C96)</f>
        <v>0</v>
      </c>
      <c r="D97">
        <f>SUM(D75:D96)</f>
        <v>0</v>
      </c>
      <c r="E97">
        <f>SUM(E75:E96)</f>
        <v>0</v>
      </c>
      <c r="F97">
        <f>SUM(F75:F96)</f>
        <v>0</v>
      </c>
      <c r="G97">
        <f>SUM(G75:G96)</f>
        <v>0</v>
      </c>
      <c r="H97">
        <f>SUM(H75:H96)</f>
        <v>0</v>
      </c>
      <c r="I97">
        <f>SUM(I75:I96)</f>
        <v>0</v>
      </c>
      <c r="J97">
        <f>SUM(J75:J96)</f>
        <v>0</v>
      </c>
      <c r="K97">
        <f>SUM(K75:K96)</f>
        <v>0</v>
      </c>
      <c r="L97">
        <f>SUM(L75:L96)</f>
        <v>0</v>
      </c>
      <c r="M97">
        <f>SUM(M75:M96)</f>
        <v>0</v>
      </c>
      <c r="N97">
        <f>SUM(N75:N96)</f>
        <v>0</v>
      </c>
      <c r="P97">
        <f>SUM(P75:P96)</f>
        <v>0</v>
      </c>
      <c r="Q97">
        <f>Q74+P97</f>
        <v>659000</v>
      </c>
    </row>
    <row r="99">
      <c r="P99">
        <f>SUM(C99:N99)</f>
        <v>0</v>
      </c>
    </row>
    <row r="100">
      <c r="P100">
        <f>SUM(C100:N100)</f>
        <v>0</v>
      </c>
      <c r="Q100">
        <f>SUM(P99:P100)</f>
        <v>0</v>
      </c>
    </row>
    <row r="101">
      <c r="P101">
        <f>SUM(C101:N101)</f>
        <v>0</v>
      </c>
    </row>
    <row r="102">
      <c r="P102">
        <f>SUM(C102:N102)</f>
        <v>0</v>
      </c>
    </row>
    <row r="103">
      <c r="P103">
        <f>SUM(C103:N103)</f>
        <v>0</v>
      </c>
    </row>
    <row r="104">
      <c r="P104">
        <f>SUM(C104:N104)</f>
        <v>0</v>
      </c>
    </row>
    <row r="105">
      <c r="P105">
        <f>SUM(C105:N105)</f>
        <v>0</v>
      </c>
    </row>
    <row r="106">
      <c r="P106">
        <f>SUM(C106:N106)</f>
        <v>0</v>
      </c>
    </row>
    <row r="107">
      <c r="P107">
        <f>SUM(C107:N107)</f>
        <v>0</v>
      </c>
    </row>
    <row r="108">
      <c r="P108">
        <f>SUM(C108:N108)</f>
        <v>0</v>
      </c>
    </row>
    <row r="109">
      <c r="P109">
        <f>SUM(C109:N109)</f>
        <v>0</v>
      </c>
    </row>
    <row r="110">
      <c r="P110">
        <f>SUM(C110:N110)</f>
        <v>0</v>
      </c>
      <c r="R110">
        <f>SUM(P99:P106)</f>
        <v>0</v>
      </c>
    </row>
    <row r="111">
      <c r="N111">
        <f>'LAPORAN KAS PERIODE'!F18</f>
        <v>0</v>
      </c>
      <c r="O111" t="str">
        <v>TF OWNER GOFOOD</v>
      </c>
      <c r="P111">
        <f>SUM(C111:N111)</f>
        <v>0</v>
      </c>
    </row>
    <row r="112">
      <c r="N112">
        <f>'LAPORAN KAS PERIODE'!F19</f>
        <v>0</v>
      </c>
      <c r="O112" t="str">
        <v>TF OWNER GRAB FOOD</v>
      </c>
      <c r="P112">
        <f>SUM(C112:N112)</f>
        <v>0</v>
      </c>
    </row>
    <row r="113">
      <c r="N113">
        <f>'LAPORAN KAS PERIODE'!F20</f>
        <v>0</v>
      </c>
      <c r="O113" t="str">
        <v>TF OWNER SHOPEE FOOD'</v>
      </c>
      <c r="P113">
        <f>SUM(C113:N113)</f>
        <v>0</v>
      </c>
    </row>
    <row r="114">
      <c r="N114">
        <f>'LAPORAN KAS PERIODE'!F21</f>
        <v>0</v>
      </c>
      <c r="O114" t="str">
        <v>TF OWNER QRIS</v>
      </c>
      <c r="P114">
        <f>SUM(C114:N114)</f>
        <v>0</v>
      </c>
    </row>
    <row r="115">
      <c r="N115">
        <f>'LAPORAN KAS PERIODE'!F24</f>
        <v>0</v>
      </c>
      <c r="O115" t="str">
        <v>ADMIN OVO</v>
      </c>
      <c r="P115">
        <f>SUM(C115:N115)</f>
        <v>0</v>
      </c>
    </row>
    <row r="116">
      <c r="A116" t="str">
        <v>SUB TOTAL</v>
      </c>
      <c r="C116">
        <f>SUM(C99:C115)</f>
        <v>0</v>
      </c>
      <c r="D116">
        <f>SUM(D99:D115)</f>
        <v>0</v>
      </c>
      <c r="E116">
        <f>SUM(E99:E115)</f>
        <v>0</v>
      </c>
      <c r="F116">
        <f>SUM(F99:F115)</f>
        <v>0</v>
      </c>
      <c r="G116">
        <f>SUM(G99:G115)</f>
        <v>0</v>
      </c>
      <c r="H116">
        <f>SUM(H99:H115)</f>
        <v>0</v>
      </c>
      <c r="I116">
        <f>SUM(I99:I115)</f>
        <v>0</v>
      </c>
      <c r="J116">
        <f>SUM(J99:J115)</f>
        <v>0</v>
      </c>
      <c r="K116">
        <f>SUM(K99:K115)</f>
        <v>0</v>
      </c>
      <c r="L116">
        <f>SUM(L99:L115)</f>
        <v>0</v>
      </c>
      <c r="M116">
        <f>SUM(M99:M115)</f>
        <v>0</v>
      </c>
      <c r="N116">
        <f>SUM(N99:N115)</f>
        <v>0</v>
      </c>
      <c r="O116" t="str">
        <v xml:space="preserve"> </v>
      </c>
      <c r="P116">
        <f>SUM(P99:P115)</f>
        <v>0</v>
      </c>
      <c r="Q116">
        <f>Q97+P116</f>
        <v>659000</v>
      </c>
    </row>
    <row r="117">
      <c r="P117">
        <f>SUM(C117:N117)</f>
        <v>0</v>
      </c>
    </row>
    <row r="118">
      <c r="P118">
        <f>SUM(C118:N118)</f>
        <v>0</v>
      </c>
    </row>
    <row r="119">
      <c r="P119">
        <f>SUM(C119:N119)</f>
        <v>0</v>
      </c>
      <c r="Q119">
        <f>SUM(P117:P120)</f>
        <v>0</v>
      </c>
    </row>
    <row r="120">
      <c r="P120">
        <f>SUM(C120:N120)</f>
        <v>0</v>
      </c>
    </row>
    <row r="121">
      <c r="P121">
        <f>SUM(C121:N121)</f>
        <v>0</v>
      </c>
      <c r="Q121">
        <f>SUM(P117:P130)</f>
        <v>0</v>
      </c>
    </row>
    <row r="122">
      <c r="P122">
        <f>SUM(C122:N122)</f>
        <v>0</v>
      </c>
    </row>
    <row r="123">
      <c r="P123">
        <f>SUM(C123:N123)</f>
        <v>0</v>
      </c>
    </row>
    <row r="124">
      <c r="P124">
        <f>SUM(C124:N124)</f>
        <v>0</v>
      </c>
    </row>
    <row r="125">
      <c r="P125">
        <f>SUM(C125:N125)</f>
        <v>0</v>
      </c>
    </row>
    <row r="126">
      <c r="P126">
        <f>SUM(C126:N126)</f>
        <v>0</v>
      </c>
    </row>
    <row r="127">
      <c r="P127">
        <f>SUM(C127:N127)</f>
        <v>0</v>
      </c>
    </row>
    <row r="128">
      <c r="P128">
        <f>SUM(C128:N128)</f>
        <v>0</v>
      </c>
    </row>
    <row r="129">
      <c r="P129">
        <f>SUM(C129:N129)</f>
        <v>0</v>
      </c>
    </row>
    <row r="130">
      <c r="P130">
        <f>SUM(C130:N130)</f>
        <v>0</v>
      </c>
    </row>
    <row r="131">
      <c r="N131">
        <f>'LAPORAN KAS PERIODE'!G18</f>
        <v>0</v>
      </c>
      <c r="O131" t="str">
        <v>TF OWNER GOFOOD</v>
      </c>
      <c r="P131">
        <f>SUM(C131:N131)</f>
        <v>0</v>
      </c>
    </row>
    <row r="132">
      <c r="N132">
        <f>'LAPORAN KAS PERIODE'!G19</f>
        <v>0</v>
      </c>
      <c r="O132" t="str">
        <v>TF OWNER GRAB FOOD</v>
      </c>
      <c r="P132">
        <f>SUM(C132:N132)</f>
        <v>0</v>
      </c>
    </row>
    <row r="133">
      <c r="N133">
        <f>'LAPORAN KAS PERIODE'!G20</f>
        <v>0</v>
      </c>
      <c r="O133" t="str">
        <v>TF OWNER SHOPEE FOOD'</v>
      </c>
      <c r="P133">
        <f>SUM(C133:N133)</f>
        <v>0</v>
      </c>
    </row>
    <row r="134">
      <c r="N134">
        <f>'LAPORAN KAS PERIODE'!G21</f>
        <v>0</v>
      </c>
      <c r="O134" t="str">
        <v>TF OWNER QRIS</v>
      </c>
      <c r="P134">
        <f>SUM(C134:N134)</f>
        <v>0</v>
      </c>
    </row>
    <row r="135">
      <c r="N135">
        <f>'LAPORAN KAS PERIODE'!G24</f>
        <v>0</v>
      </c>
      <c r="O135" t="str">
        <v>ADMIN OVO</v>
      </c>
      <c r="P135">
        <f>SUM(C135:N135)</f>
        <v>0</v>
      </c>
    </row>
    <row r="136">
      <c r="P136">
        <f>SUM(C136:N136)</f>
        <v>0</v>
      </c>
    </row>
    <row r="137">
      <c r="P137">
        <f>SUM(C137:N137)</f>
        <v>0</v>
      </c>
    </row>
    <row r="138">
      <c r="P138">
        <f>SUM(C138:N138)</f>
        <v>0</v>
      </c>
    </row>
    <row r="139">
      <c r="P139">
        <f>SUM(C139:N139)</f>
        <v>0</v>
      </c>
    </row>
    <row r="140">
      <c r="P140">
        <f>SUM(C140:N140)</f>
        <v>0</v>
      </c>
    </row>
    <row r="141">
      <c r="P141">
        <f>SUM(C141:N141)</f>
        <v>0</v>
      </c>
    </row>
    <row r="142">
      <c r="P142">
        <f>SUM(C142:N142)</f>
        <v>0</v>
      </c>
    </row>
    <row r="143">
      <c r="P143">
        <f>SUM(C143:N143)</f>
        <v>0</v>
      </c>
    </row>
    <row r="144">
      <c r="P144">
        <f>SUM(C144:N144)</f>
        <v>0</v>
      </c>
    </row>
    <row r="145">
      <c r="P145">
        <f>SUM(C145:N145)</f>
        <v>0</v>
      </c>
    </row>
    <row r="146">
      <c r="P146">
        <f>SUM(C146:N146)</f>
        <v>0</v>
      </c>
    </row>
    <row r="147">
      <c r="P147">
        <f>SUM(C147:N147)</f>
        <v>0</v>
      </c>
    </row>
    <row r="148">
      <c r="P148">
        <f>SUM(C148:N148)</f>
        <v>0</v>
      </c>
    </row>
    <row r="149">
      <c r="P149">
        <f>SUM(C149:N149)</f>
        <v>0</v>
      </c>
    </row>
    <row r="150">
      <c r="P150">
        <f>SUM(C150:N150)</f>
        <v>0</v>
      </c>
    </row>
    <row r="151">
      <c r="A151" t="str">
        <v>SUB TOTAL</v>
      </c>
      <c r="C151">
        <f>SUM(C117:C150)</f>
        <v>0</v>
      </c>
      <c r="D151">
        <f>SUM(D117:D150)</f>
        <v>0</v>
      </c>
      <c r="E151">
        <f>SUM(E117:E150)</f>
        <v>0</v>
      </c>
      <c r="F151">
        <f>SUM(F117:F150)</f>
        <v>0</v>
      </c>
      <c r="G151">
        <f>SUM(G117:G150)</f>
        <v>0</v>
      </c>
      <c r="H151">
        <f>SUM(H117:H150)</f>
        <v>0</v>
      </c>
      <c r="I151">
        <f>SUM(I117:I150)</f>
        <v>0</v>
      </c>
      <c r="J151">
        <f>SUM(J117:J150)</f>
        <v>0</v>
      </c>
      <c r="K151">
        <f>SUM(K117:K150)</f>
        <v>0</v>
      </c>
      <c r="L151">
        <f>SUM(L117:L150)</f>
        <v>0</v>
      </c>
      <c r="M151">
        <f>SUM(M117:M150)</f>
        <v>0</v>
      </c>
      <c r="N151">
        <f>SUM(N117:N150)</f>
        <v>0</v>
      </c>
      <c r="P151">
        <f>SUM(P117:P150)</f>
        <v>0</v>
      </c>
      <c r="Q151">
        <f>Q116+P151</f>
        <v>659000</v>
      </c>
    </row>
    <row r="152">
      <c r="P152">
        <f>SUM(C152:N152)</f>
        <v>0</v>
      </c>
      <c r="R152">
        <f>SUM(P152:P157)</f>
        <v>0</v>
      </c>
    </row>
    <row r="153">
      <c r="P153">
        <f>SUM(C153:N153)</f>
        <v>0</v>
      </c>
    </row>
    <row r="154">
      <c r="P154">
        <f>SUM(C154:N154)</f>
        <v>0</v>
      </c>
      <c r="Q154">
        <f>SUM(P152:P157)</f>
        <v>0</v>
      </c>
    </row>
    <row r="155">
      <c r="P155">
        <f>SUM(C155:N155)</f>
        <v>0</v>
      </c>
    </row>
    <row r="156">
      <c r="P156">
        <f>SUM(C156:N156)</f>
        <v>0</v>
      </c>
    </row>
    <row r="157">
      <c r="P157">
        <f>SUM(C157:N157)</f>
        <v>0</v>
      </c>
    </row>
    <row r="158">
      <c r="N158">
        <f>'LAPORAN KAS PERIODE'!H18</f>
        <v>0</v>
      </c>
      <c r="O158" t="str">
        <v>TF OWNER GOFOOD</v>
      </c>
      <c r="P158">
        <f>SUM(C158:N158)</f>
        <v>0</v>
      </c>
    </row>
    <row r="159">
      <c r="N159">
        <f>'LAPORAN KAS PERIODE'!H19</f>
        <v>0</v>
      </c>
      <c r="O159" t="str">
        <v>TF OWNER GRAB FOOD</v>
      </c>
      <c r="P159">
        <f>SUM(C159:N159)</f>
        <v>0</v>
      </c>
    </row>
    <row r="160">
      <c r="N160">
        <f>'LAPORAN KAS PERIODE'!H20</f>
        <v>0</v>
      </c>
      <c r="O160" t="str">
        <v>TF OWNER SHOPEE FOOD'</v>
      </c>
      <c r="P160">
        <f>SUM(C160:N160)</f>
        <v>0</v>
      </c>
    </row>
    <row r="161">
      <c r="N161">
        <f>'LAPORAN KAS PERIODE'!H21</f>
        <v>0</v>
      </c>
      <c r="O161" t="str">
        <v>TF OWNER QRIS</v>
      </c>
      <c r="P161">
        <f>SUM(C161:N161)</f>
        <v>0</v>
      </c>
    </row>
    <row r="162">
      <c r="N162">
        <f>'LAPORAN KAS PERIODE'!H24</f>
        <v>0</v>
      </c>
      <c r="O162" t="str">
        <v>ADMIN OVO</v>
      </c>
      <c r="P162">
        <f>SUM(C162:N162)</f>
        <v>0</v>
      </c>
    </row>
    <row r="163">
      <c r="P163">
        <f>SUM(C163:N163)</f>
        <v>0</v>
      </c>
    </row>
    <row r="164">
      <c r="P164">
        <f>SUM(C164:N164)</f>
        <v>0</v>
      </c>
    </row>
    <row r="165">
      <c r="P165">
        <f>SUM(C165:N165)</f>
        <v>0</v>
      </c>
    </row>
    <row r="166">
      <c r="P166">
        <f>SUM(C166:N166)</f>
        <v>0</v>
      </c>
    </row>
    <row r="167">
      <c r="P167">
        <f>SUM(C167:N167)</f>
        <v>0</v>
      </c>
    </row>
    <row r="168">
      <c r="P168">
        <f>SUM(C168:N168)</f>
        <v>0</v>
      </c>
    </row>
    <row r="169">
      <c r="P169">
        <f>SUM(C169:N169)</f>
        <v>0</v>
      </c>
    </row>
    <row r="170">
      <c r="P170">
        <f>SUM(C170:N170)</f>
        <v>0</v>
      </c>
    </row>
    <row r="171">
      <c r="P171">
        <f>SUM(C171:N171)</f>
        <v>0</v>
      </c>
    </row>
    <row r="172">
      <c r="P172">
        <f>SUM(C172:N172)</f>
        <v>0</v>
      </c>
    </row>
    <row r="173">
      <c r="P173">
        <f>SUM(C173:N173)</f>
        <v>0</v>
      </c>
    </row>
    <row r="174">
      <c r="P174">
        <f>SUM(C174:N174)</f>
        <v>0</v>
      </c>
    </row>
    <row r="175">
      <c r="P175">
        <f>SUM(C175:N175)</f>
        <v>0</v>
      </c>
    </row>
    <row r="176">
      <c r="P176">
        <f>SUM(C176:N176)</f>
        <v>0</v>
      </c>
    </row>
    <row r="177">
      <c r="P177">
        <f>SUM(C177:N177)</f>
        <v>0</v>
      </c>
    </row>
    <row r="178">
      <c r="P178">
        <f>SUM(C178:N178)</f>
        <v>0</v>
      </c>
    </row>
    <row r="179">
      <c r="P179">
        <f>SUM(C179:N179)</f>
        <v>0</v>
      </c>
    </row>
    <row r="180">
      <c r="P180">
        <f>SUM(C180:N180)</f>
        <v>0</v>
      </c>
    </row>
    <row r="181">
      <c r="A181" t="str">
        <v>SUB TOTAL</v>
      </c>
      <c r="C181">
        <f>SUM(C152:C180)</f>
        <v>0</v>
      </c>
      <c r="D181">
        <f>SUM(D152:D180)</f>
        <v>0</v>
      </c>
      <c r="E181">
        <f>SUM(E152:E180)</f>
        <v>0</v>
      </c>
      <c r="F181">
        <f>SUM(F152:F180)</f>
        <v>0</v>
      </c>
      <c r="G181">
        <f>SUM(G152:G180)</f>
        <v>0</v>
      </c>
      <c r="H181">
        <f>SUM(H152:H180)</f>
        <v>0</v>
      </c>
      <c r="I181">
        <f>SUM(I152:I180)</f>
        <v>0</v>
      </c>
      <c r="J181">
        <f>SUM(J152:J180)</f>
        <v>0</v>
      </c>
      <c r="K181">
        <f>SUM(K152:K180)</f>
        <v>0</v>
      </c>
      <c r="L181">
        <f>SUM(L152:L180)</f>
        <v>0</v>
      </c>
      <c r="M181">
        <f>SUM(M152:M180)</f>
        <v>0</v>
      </c>
      <c r="N181">
        <f>SUM(N152:N180)</f>
        <v>0</v>
      </c>
      <c r="P181">
        <f>SUM(P152:P180)</f>
        <v>0</v>
      </c>
      <c r="Q181">
        <f>Q151+P181</f>
        <v>659000</v>
      </c>
    </row>
    <row r="182">
      <c r="P182">
        <f>SUM(C182:N182)</f>
        <v>0</v>
      </c>
      <c r="R182">
        <f>SUM(P186:P187)</f>
        <v>0</v>
      </c>
    </row>
    <row r="183">
      <c r="P183">
        <f>SUM(C183:N183)</f>
        <v>0</v>
      </c>
    </row>
    <row r="184">
      <c r="P184">
        <f>SUM(C184:N184)</f>
        <v>0</v>
      </c>
    </row>
    <row r="185">
      <c r="P185">
        <f>SUM(C185:N185)</f>
        <v>0</v>
      </c>
    </row>
    <row r="186">
      <c r="P186">
        <f>SUM(C186:N186)</f>
        <v>0</v>
      </c>
    </row>
    <row r="187">
      <c r="P187">
        <f>SUM(C187:N187)</f>
        <v>0</v>
      </c>
    </row>
    <row r="188">
      <c r="P188">
        <f>SUM(C188:N188)</f>
        <v>0</v>
      </c>
      <c r="Q188">
        <f>SUM(P182:P193)</f>
        <v>0</v>
      </c>
    </row>
    <row r="189">
      <c r="P189">
        <f>SUM(C189:N189)</f>
        <v>0</v>
      </c>
    </row>
    <row r="190">
      <c r="P190">
        <f>SUM(C190:N190)</f>
        <v>0</v>
      </c>
    </row>
    <row r="191">
      <c r="P191">
        <f>SUM(C191:N191)</f>
        <v>0</v>
      </c>
    </row>
    <row r="192">
      <c r="P192">
        <f>SUM(C192:N192)</f>
        <v>0</v>
      </c>
    </row>
    <row r="193">
      <c r="P193">
        <f>SUM(C193:N193)</f>
        <v>0</v>
      </c>
    </row>
    <row r="194">
      <c r="B194">
        <v>39</v>
      </c>
      <c r="P194">
        <f>SUM(C194:N194)</f>
        <v>0</v>
      </c>
    </row>
    <row r="195">
      <c r="B195">
        <v>40</v>
      </c>
      <c r="P195">
        <f>SUM(C195:N195)</f>
        <v>0</v>
      </c>
      <c r="Q195">
        <f>SUM(P194:P199)</f>
        <v>0</v>
      </c>
    </row>
    <row r="196">
      <c r="B196">
        <v>41</v>
      </c>
      <c r="P196">
        <f>SUM(C196:N196)</f>
        <v>0</v>
      </c>
    </row>
    <row r="197">
      <c r="B197">
        <v>42</v>
      </c>
      <c r="P197">
        <f>SUM(C197:N197)</f>
        <v>0</v>
      </c>
    </row>
    <row r="198">
      <c r="P198">
        <f>SUM(C198:N198)</f>
        <v>0</v>
      </c>
    </row>
    <row r="199">
      <c r="P199">
        <f>SUM(C199:N199)</f>
        <v>0</v>
      </c>
    </row>
    <row r="200">
      <c r="N200">
        <f>'LAPORAN KAS PERIODE'!I18</f>
        <v>0</v>
      </c>
      <c r="O200" t="str">
        <v>TF OWNER GOFOOD</v>
      </c>
      <c r="P200">
        <f>SUM(C200:N200)</f>
        <v>0</v>
      </c>
    </row>
    <row r="201">
      <c r="N201">
        <f>'LAPORAN KAS PERIODE'!I19</f>
        <v>0</v>
      </c>
      <c r="O201" t="str">
        <v>TF OWNER GRAB FOOD</v>
      </c>
      <c r="P201">
        <f>SUM(C201:N201)</f>
        <v>0</v>
      </c>
    </row>
    <row r="202">
      <c r="N202">
        <f>'LAPORAN KAS PERIODE'!I20</f>
        <v>0</v>
      </c>
      <c r="O202" t="str">
        <v>TF OWNER SHOPEE FOOD'</v>
      </c>
      <c r="P202">
        <f>SUM(C202:N202)</f>
        <v>0</v>
      </c>
    </row>
    <row r="203">
      <c r="N203">
        <f>'LAPORAN KAS PERIODE'!I21</f>
        <v>0</v>
      </c>
      <c r="O203" t="str">
        <v>TF OWNER QRIS</v>
      </c>
      <c r="P203">
        <f>SUM(C203:N203)</f>
        <v>0</v>
      </c>
    </row>
    <row r="204">
      <c r="N204">
        <f>'LAPORAN KAS PERIODE'!I24</f>
        <v>0</v>
      </c>
      <c r="O204" t="str">
        <v>ADMIN OVO</v>
      </c>
      <c r="P204">
        <f>SUM(C204:N204)</f>
        <v>0</v>
      </c>
    </row>
    <row r="205">
      <c r="A205" t="str">
        <v>SUB TOTAL</v>
      </c>
      <c r="C205">
        <f>SUM(C182:C204)</f>
        <v>0</v>
      </c>
      <c r="D205">
        <f>SUM(D182:D204)</f>
        <v>0</v>
      </c>
      <c r="E205">
        <f>SUM(E182:E204)</f>
        <v>0</v>
      </c>
      <c r="F205">
        <f>SUM(F182:F204)</f>
        <v>0</v>
      </c>
      <c r="G205">
        <f>SUM(G182:G204)</f>
        <v>0</v>
      </c>
      <c r="H205">
        <f>SUM(H182:H204)</f>
        <v>0</v>
      </c>
      <c r="I205">
        <f>SUM(I182:I204)</f>
        <v>0</v>
      </c>
      <c r="J205">
        <f>SUM(J182:J204)</f>
        <v>0</v>
      </c>
      <c r="K205">
        <f>SUM(K182:K204)</f>
        <v>0</v>
      </c>
      <c r="L205">
        <f>SUM(L182:L204)</f>
        <v>0</v>
      </c>
      <c r="M205">
        <f>SUM(M182:M204)</f>
        <v>0</v>
      </c>
      <c r="N205">
        <f>SUM(N182:N204)</f>
        <v>0</v>
      </c>
      <c r="P205">
        <f>SUM(P182:P204)</f>
        <v>0</v>
      </c>
      <c r="Q205">
        <f>P205+Q181</f>
        <v>659000</v>
      </c>
    </row>
    <row r="206">
      <c r="A206" t="str">
        <v>29/1/2026</v>
      </c>
      <c r="P206">
        <f>SUM(C206:N206)</f>
        <v>0</v>
      </c>
    </row>
    <row r="207">
      <c r="P207">
        <f>SUM(C207:N207)</f>
        <v>0</v>
      </c>
    </row>
    <row r="208">
      <c r="P208">
        <f>SUM(C208:N208)</f>
        <v>0</v>
      </c>
    </row>
    <row r="209">
      <c r="P209">
        <f>SUM(C209:N209)</f>
        <v>0</v>
      </c>
    </row>
    <row r="210">
      <c r="P210">
        <f>SUM(C210:N210)</f>
        <v>0</v>
      </c>
      <c r="Q210">
        <f>SUM(P206:P212)</f>
        <v>0</v>
      </c>
    </row>
    <row r="211">
      <c r="P211">
        <f>SUM(C211:N211)</f>
        <v>0</v>
      </c>
    </row>
    <row r="212">
      <c r="P212">
        <f>SUM(C212:N212)</f>
        <v>0</v>
      </c>
    </row>
    <row r="213">
      <c r="P213">
        <f>SUM(C213:N213)</f>
        <v>0</v>
      </c>
    </row>
    <row r="214">
      <c r="P214">
        <f>SUM(C214:N214)</f>
        <v>0</v>
      </c>
    </row>
    <row r="215">
      <c r="N215">
        <f>'LAPORAN KAS PERIODE'!J18</f>
        <v>0</v>
      </c>
      <c r="O215" t="str">
        <v>TF OWNER GOFOOD</v>
      </c>
      <c r="P215">
        <f>SUM(C215:N215)</f>
        <v>0</v>
      </c>
    </row>
    <row r="216">
      <c r="N216">
        <f>'LAPORAN KAS PERIODE'!J19</f>
        <v>0</v>
      </c>
      <c r="O216" t="str">
        <v>TF OWNER GRABFOOD</v>
      </c>
      <c r="P216">
        <f>SUM(C216:N216)</f>
        <v>0</v>
      </c>
    </row>
    <row r="217">
      <c r="N217">
        <f>'LAPORAN KAS PERIODE'!J20</f>
        <v>0</v>
      </c>
      <c r="O217" t="str">
        <v>TF OWNER SHOPEEFOOD</v>
      </c>
      <c r="P217">
        <f>SUM(C217:N217)</f>
        <v>0</v>
      </c>
    </row>
    <row r="218">
      <c r="N218">
        <f>'LAPORAN KAS PERIODE'!J21</f>
        <v>0</v>
      </c>
      <c r="O218" t="str">
        <v>TF OWNER QRIS</v>
      </c>
      <c r="P218">
        <f>SUM(C218:N218)</f>
        <v>0</v>
      </c>
    </row>
    <row r="219">
      <c r="N219">
        <f>'LAPORAN KAS PERIODE'!J24</f>
        <v>0</v>
      </c>
      <c r="O219" t="str">
        <v>ADMIN OVO</v>
      </c>
      <c r="P219">
        <f>SUM(C219:N219)</f>
        <v>0</v>
      </c>
    </row>
    <row r="220">
      <c r="C220">
        <f>SUM(C206:C219)</f>
        <v>0</v>
      </c>
      <c r="D220">
        <f>SUM(D206:D219)</f>
        <v>0</v>
      </c>
      <c r="E220">
        <f>SUM(E206:E219)</f>
        <v>0</v>
      </c>
      <c r="F220">
        <f>SUM(F206:F219)</f>
        <v>0</v>
      </c>
      <c r="G220">
        <f>SUM(G206:G219)</f>
        <v>0</v>
      </c>
      <c r="H220">
        <f>SUM(H206:H219)</f>
        <v>0</v>
      </c>
      <c r="I220">
        <f>SUM(I206:I219)</f>
        <v>0</v>
      </c>
      <c r="J220">
        <f>SUM(J206:J219)</f>
        <v>0</v>
      </c>
      <c r="K220">
        <f>SUM(K206:K219)</f>
        <v>0</v>
      </c>
      <c r="L220">
        <f>SUM(L206:L219)</f>
        <v>0</v>
      </c>
      <c r="M220">
        <f>SUM(M206:M219)</f>
        <v>0</v>
      </c>
      <c r="N220">
        <f>SUM(N206:N219)</f>
        <v>0</v>
      </c>
      <c r="P220">
        <f>SUM(P206:P219)</f>
        <v>0</v>
      </c>
      <c r="Q220">
        <f>P220+Q205</f>
        <v>659000</v>
      </c>
    </row>
    <row r="221">
      <c r="A221" t="str">
        <v>30/1/2026</v>
      </c>
      <c r="P221">
        <f>SUM(C221:N221)</f>
        <v>0</v>
      </c>
    </row>
    <row r="222">
      <c r="P222">
        <f>SUM(C222:N222)</f>
        <v>0</v>
      </c>
    </row>
    <row r="223">
      <c r="P223">
        <f>SUM(C223:N223)</f>
        <v>0</v>
      </c>
      <c r="Q223">
        <f>SUM(P221:P224)</f>
        <v>0</v>
      </c>
    </row>
    <row r="224">
      <c r="P224">
        <f>SUM(C224:N224)</f>
        <v>0</v>
      </c>
    </row>
    <row r="225">
      <c r="P225">
        <f>SUM(C225:N225)</f>
        <v>0</v>
      </c>
    </row>
    <row r="226">
      <c r="P226">
        <f>SUM(C226:N226)</f>
        <v>0</v>
      </c>
    </row>
    <row r="227">
      <c r="P227">
        <f>SUM(C227:N227)</f>
        <v>0</v>
      </c>
      <c r="R227">
        <f>SUM(P221:P235)</f>
        <v>0</v>
      </c>
    </row>
    <row r="228">
      <c r="P228">
        <f>SUM(C228:N228)</f>
        <v>0</v>
      </c>
    </row>
    <row r="229">
      <c r="P229">
        <f>SUM(C229:N229)</f>
        <v>0</v>
      </c>
    </row>
    <row r="230">
      <c r="P230">
        <f>SUM(C230:N230)</f>
        <v>0</v>
      </c>
    </row>
    <row r="231">
      <c r="B231">
        <v>51</v>
      </c>
      <c r="P231">
        <f>SUM(C231:N231)</f>
        <v>0</v>
      </c>
    </row>
    <row r="232">
      <c r="B232">
        <v>52</v>
      </c>
      <c r="P232">
        <f>SUM(C232:N232)</f>
        <v>0</v>
      </c>
    </row>
    <row r="233">
      <c r="B233">
        <v>53</v>
      </c>
      <c r="P233">
        <f>SUM(C233:N233)</f>
        <v>0</v>
      </c>
    </row>
    <row r="234">
      <c r="B234">
        <v>54</v>
      </c>
      <c r="P234">
        <f>SUM(C234:N234)</f>
        <v>0</v>
      </c>
    </row>
    <row r="235">
      <c r="B235">
        <v>55</v>
      </c>
      <c r="P235">
        <f>SUM(C235:N235)</f>
        <v>0</v>
      </c>
    </row>
    <row r="236">
      <c r="B236">
        <v>56</v>
      </c>
      <c r="P236">
        <f>SUM(C236:N236)</f>
        <v>0</v>
      </c>
      <c r="Q236">
        <f>SUM(P236:P242)</f>
        <v>0</v>
      </c>
    </row>
    <row r="237">
      <c r="B237">
        <v>57</v>
      </c>
      <c r="P237">
        <f>SUM(C237:N237)</f>
        <v>0</v>
      </c>
    </row>
    <row r="238">
      <c r="B238">
        <v>58</v>
      </c>
      <c r="P238">
        <f>SUM(C238:N238)</f>
        <v>0</v>
      </c>
    </row>
    <row r="239">
      <c r="B239">
        <v>59</v>
      </c>
      <c r="P239">
        <f>SUM(C239:N239)</f>
        <v>0</v>
      </c>
    </row>
    <row r="240">
      <c r="B240">
        <v>60</v>
      </c>
      <c r="P240">
        <f>SUM(C240:N240)</f>
        <v>0</v>
      </c>
    </row>
    <row r="241">
      <c r="B241">
        <v>61</v>
      </c>
      <c r="P241">
        <f>SUM(C241:N241)</f>
        <v>0</v>
      </c>
    </row>
    <row r="242">
      <c r="B242">
        <v>62</v>
      </c>
      <c r="P242">
        <f>SUM(C242:N242)</f>
        <v>0</v>
      </c>
    </row>
    <row r="243">
      <c r="N243">
        <f>'LAPORAN KAS PERIODE'!K18</f>
        <v>0</v>
      </c>
      <c r="O243" t="str">
        <v>TF OWNER GOFOOD</v>
      </c>
      <c r="P243">
        <f>SUM(C243:N243)</f>
        <v>0</v>
      </c>
    </row>
    <row r="244">
      <c r="N244">
        <f>'LAPORAN KAS PERIODE'!K19</f>
        <v>0</v>
      </c>
      <c r="O244" t="str">
        <v>TF OWNER GRABFOOD</v>
      </c>
      <c r="P244">
        <f>SUM(C244:N244)</f>
        <v>0</v>
      </c>
    </row>
    <row r="245">
      <c r="N245">
        <f>'LAPORAN KAS PERIODE'!K20</f>
        <v>0</v>
      </c>
      <c r="O245" t="str">
        <v>TF OWNER SHOPEEFOOD</v>
      </c>
      <c r="P245">
        <f>SUM(C245:N245)</f>
        <v>0</v>
      </c>
    </row>
    <row r="246">
      <c r="N246">
        <f>'LAPORAN KAS PERIODE'!K21</f>
        <v>0</v>
      </c>
      <c r="O246" t="str">
        <v>TF OWNER QRIS</v>
      </c>
      <c r="P246">
        <f>SUM(C246:N246)</f>
        <v>0</v>
      </c>
    </row>
    <row r="247">
      <c r="N247">
        <f>'LAPORAN KAS PERIODE'!K24</f>
        <v>0</v>
      </c>
      <c r="O247" t="str">
        <v>ADMIN OVO</v>
      </c>
      <c r="P247">
        <f>SUM(C247:N247)</f>
        <v>0</v>
      </c>
    </row>
    <row r="248">
      <c r="P248">
        <f>SUM(C248:N248)</f>
        <v>0</v>
      </c>
    </row>
    <row r="249">
      <c r="P249">
        <f>SUM(C249:N249)</f>
        <v>0</v>
      </c>
    </row>
    <row r="250">
      <c r="P250">
        <f>SUM(C250:N250)</f>
        <v>0</v>
      </c>
    </row>
    <row r="251">
      <c r="P251">
        <f>SUM(C251:N251)</f>
        <v>0</v>
      </c>
    </row>
    <row r="252">
      <c r="P252">
        <f>SUM(C252:N252)</f>
        <v>0</v>
      </c>
    </row>
    <row r="253">
      <c r="P253">
        <f>SUM(C253:N253)</f>
        <v>0</v>
      </c>
    </row>
    <row r="254">
      <c r="P254">
        <f>SUM(C254:N254)</f>
        <v>0</v>
      </c>
    </row>
    <row r="255">
      <c r="P255">
        <f>SUM(C255:N255)</f>
        <v>0</v>
      </c>
    </row>
    <row r="256">
      <c r="P256">
        <f>SUM(C256:N256)</f>
        <v>0</v>
      </c>
    </row>
    <row r="257">
      <c r="P257">
        <f>SUM(C257:N257)</f>
        <v>0</v>
      </c>
    </row>
    <row r="258">
      <c r="P258">
        <f>SUM(C258:N258)</f>
        <v>0</v>
      </c>
    </row>
    <row r="259">
      <c r="P259">
        <f>SUM(C259:N259)</f>
        <v>0</v>
      </c>
    </row>
    <row r="260">
      <c r="P260">
        <f>SUM(C260:N260)</f>
        <v>0</v>
      </c>
    </row>
    <row r="261">
      <c r="P261">
        <f>SUM(C261:N261)</f>
        <v>0</v>
      </c>
    </row>
    <row r="262">
      <c r="P262">
        <f>SUM(C262:N262)</f>
        <v>0</v>
      </c>
    </row>
    <row r="263">
      <c r="P263">
        <f>SUM(C263:N263)</f>
        <v>0</v>
      </c>
    </row>
    <row r="264">
      <c r="P264">
        <f>SUM(C264:N264)</f>
        <v>0</v>
      </c>
    </row>
    <row r="265">
      <c r="P265">
        <f>SUM(C265:N265)</f>
        <v>0</v>
      </c>
    </row>
    <row r="266">
      <c r="P266">
        <f>SUM(C266:N266)</f>
        <v>0</v>
      </c>
    </row>
    <row r="267">
      <c r="P267">
        <f>SUM(C267:N267)</f>
        <v>0</v>
      </c>
    </row>
    <row r="268">
      <c r="P268">
        <f>SUM(C268:N268)</f>
        <v>0</v>
      </c>
    </row>
    <row r="269">
      <c r="P269">
        <f>SUM(C269:N269)</f>
        <v>0</v>
      </c>
    </row>
    <row r="270">
      <c r="P270">
        <f>SUM(C270:N270)</f>
        <v>0</v>
      </c>
    </row>
    <row r="271">
      <c r="A271" t="str">
        <v>SUB TOTAL</v>
      </c>
      <c r="C271">
        <f>SUM(C221:C247)</f>
        <v>0</v>
      </c>
      <c r="D271">
        <f>SUM(D221:D247)</f>
        <v>0</v>
      </c>
      <c r="E271">
        <f>SUM(E221:E247)</f>
        <v>0</v>
      </c>
      <c r="F271">
        <f>SUM(F221:F247)</f>
        <v>0</v>
      </c>
      <c r="G271">
        <f>SUM(G221:G247)</f>
        <v>0</v>
      </c>
      <c r="H271">
        <f>SUM(H221:H247)</f>
        <v>0</v>
      </c>
      <c r="I271">
        <f>SUM(I221:I247)</f>
        <v>0</v>
      </c>
      <c r="J271">
        <f>SUM(J221:J247)</f>
        <v>0</v>
      </c>
      <c r="K271">
        <f>SUM(K221:K247)</f>
        <v>0</v>
      </c>
      <c r="L271">
        <f>SUM(L221:L247)</f>
        <v>0</v>
      </c>
      <c r="M271">
        <f>SUM(M221:M247)</f>
        <v>0</v>
      </c>
      <c r="N271">
        <f>SUM(N221:N247)</f>
        <v>0</v>
      </c>
      <c r="P271">
        <f>SUM(P221:P270)</f>
        <v>0</v>
      </c>
      <c r="Q271">
        <f>P271+Q220</f>
        <v>659000</v>
      </c>
    </row>
    <row r="272">
      <c r="P272">
        <f>SUM(C272:N272)</f>
        <v>0</v>
      </c>
    </row>
    <row r="273">
      <c r="A273" t="str">
        <v>31/01/2026</v>
      </c>
      <c r="P273">
        <f>SUM(C273:N273)</f>
        <v>0</v>
      </c>
    </row>
    <row r="274">
      <c r="P274">
        <f>SUM(C274:N274)</f>
        <v>0</v>
      </c>
    </row>
    <row r="275">
      <c r="P275">
        <f>SUM(C275:N275)</f>
        <v>0</v>
      </c>
    </row>
    <row r="276">
      <c r="P276">
        <f>SUM(C276:N276)</f>
        <v>0</v>
      </c>
    </row>
    <row r="277">
      <c r="P277">
        <f>SUM(C277:N277)</f>
        <v>0</v>
      </c>
    </row>
    <row r="278">
      <c r="P278">
        <f>SUM(C278:N278)</f>
        <v>0</v>
      </c>
    </row>
    <row r="279">
      <c r="P279">
        <f>SUM(C279:N279)</f>
        <v>0</v>
      </c>
    </row>
    <row r="280">
      <c r="P280">
        <f>SUM(C280:N280)</f>
        <v>0</v>
      </c>
    </row>
    <row r="281">
      <c r="P281">
        <f>SUM(C281:N281)</f>
        <v>0</v>
      </c>
    </row>
    <row r="282">
      <c r="P282">
        <f>SUM(C282:N282)</f>
        <v>0</v>
      </c>
    </row>
    <row r="283">
      <c r="P283">
        <f>SUM(C283:N283)</f>
        <v>0</v>
      </c>
    </row>
    <row r="284">
      <c r="P284">
        <f>SUM(C284:N284)</f>
        <v>0</v>
      </c>
    </row>
    <row r="285">
      <c r="P285">
        <f>SUM(C285:N285)</f>
        <v>0</v>
      </c>
    </row>
    <row r="286">
      <c r="P286">
        <f>SUM(C286:N286)</f>
        <v>0</v>
      </c>
    </row>
    <row r="287">
      <c r="P287">
        <f>SUM(C287:N287)</f>
        <v>0</v>
      </c>
    </row>
    <row r="288">
      <c r="P288">
        <f>SUM(C288:N288)</f>
        <v>0</v>
      </c>
    </row>
    <row r="289">
      <c r="P289">
        <f>SUM(C289:N289)</f>
        <v>0</v>
      </c>
    </row>
    <row r="290">
      <c r="O290" t="str">
        <v xml:space="preserve"> </v>
      </c>
      <c r="P290">
        <f>SUM(C290:N290)</f>
        <v>0</v>
      </c>
    </row>
    <row r="291">
      <c r="P291">
        <f>SUM(C291:N291)</f>
        <v>0</v>
      </c>
    </row>
    <row r="292">
      <c r="P292">
        <f>SUM(C292:N292)</f>
        <v>0</v>
      </c>
    </row>
    <row r="293">
      <c r="P293">
        <f>SUM(C293:N293)</f>
        <v>0</v>
      </c>
    </row>
    <row r="294">
      <c r="P294">
        <f>SUM(C294:N294)</f>
        <v>0</v>
      </c>
    </row>
    <row r="295">
      <c r="N295">
        <f>'LAPORAN KAS PERIODE'!L18</f>
        <v>0</v>
      </c>
      <c r="O295" t="str">
        <v>TF OWNER GOFOOD</v>
      </c>
      <c r="P295">
        <f>SUM(C295:N295)</f>
        <v>0</v>
      </c>
    </row>
    <row r="296">
      <c r="N296">
        <f>'LAPORAN KAS PERIODE'!L19</f>
        <v>0</v>
      </c>
      <c r="O296" t="str">
        <v>TF OWNER GRABFOOD</v>
      </c>
      <c r="P296">
        <f>SUM(C296:N296)</f>
        <v>0</v>
      </c>
    </row>
    <row r="297">
      <c r="N297">
        <f>'LAPORAN KAS PERIODE'!L20</f>
        <v>0</v>
      </c>
      <c r="O297" t="str">
        <v>TF OWNER SHOPEEFOOD</v>
      </c>
      <c r="P297">
        <f>SUM(C297:N297)</f>
        <v>0</v>
      </c>
    </row>
    <row r="298">
      <c r="N298">
        <f>'LAPORAN KAS PERIODE'!L21</f>
        <v>0</v>
      </c>
      <c r="O298" t="str">
        <v>TF OWNER QRIS</v>
      </c>
      <c r="P298">
        <f>SUM(C298:N298)</f>
        <v>0</v>
      </c>
    </row>
    <row r="299">
      <c r="N299">
        <f>'LAPORAN KAS PERIODE'!L24</f>
        <v>0</v>
      </c>
      <c r="O299" t="str">
        <v>ADMIN OVO</v>
      </c>
      <c r="P299">
        <f>SUM(C299:N299)</f>
        <v>0</v>
      </c>
    </row>
    <row r="300">
      <c r="A300" t="str">
        <v>SUB TOTAL</v>
      </c>
      <c r="C300">
        <f>SUM(C273:C299)</f>
        <v>0</v>
      </c>
      <c r="D300">
        <f>SUM(D273:D299)</f>
        <v>0</v>
      </c>
      <c r="E300">
        <f>SUM(E273:E299)</f>
        <v>0</v>
      </c>
      <c r="F300">
        <f>SUM(F273:F299)</f>
        <v>0</v>
      </c>
      <c r="G300">
        <f>SUM(G273:G299)</f>
        <v>0</v>
      </c>
      <c r="H300">
        <f>SUM(H273:H299)</f>
        <v>0</v>
      </c>
      <c r="I300">
        <f>SUM(I273:I299)</f>
        <v>0</v>
      </c>
      <c r="J300">
        <f>SUM(J273:J299)</f>
        <v>0</v>
      </c>
      <c r="K300">
        <f>SUM(K273:K299)</f>
        <v>0</v>
      </c>
      <c r="L300">
        <f>SUM(L273:L299)</f>
        <v>0</v>
      </c>
      <c r="M300">
        <f>SUM(M273:M299)</f>
        <v>0</v>
      </c>
      <c r="N300">
        <f>SUM(N273:N299)</f>
        <v>0</v>
      </c>
      <c r="P300">
        <f>SUM(P272:P299)</f>
        <v>0</v>
      </c>
      <c r="Q300">
        <f>Q271+P300</f>
        <v>659000</v>
      </c>
    </row>
    <row r="301">
      <c r="P301">
        <f>SUM(C301:N301)</f>
        <v>0</v>
      </c>
    </row>
    <row r="302">
      <c r="A302" s="1">
        <v>45961</v>
      </c>
      <c r="P302">
        <f>SUM(C302:N302)</f>
        <v>0</v>
      </c>
    </row>
    <row r="303">
      <c r="P303">
        <f>SUM(C303:N303)</f>
        <v>0</v>
      </c>
    </row>
    <row r="304">
      <c r="P304">
        <f>SUM(C304:N304)</f>
        <v>0</v>
      </c>
    </row>
    <row r="305">
      <c r="P305">
        <f>SUM(C305:N305)</f>
        <v>0</v>
      </c>
    </row>
    <row r="306">
      <c r="P306">
        <f>SUM(C306:N306)</f>
        <v>0</v>
      </c>
      <c r="R306">
        <f>SUM(P303:P315)</f>
        <v>0</v>
      </c>
    </row>
    <row r="307">
      <c r="P307">
        <f>SUM(C307:N307)</f>
        <v>0</v>
      </c>
    </row>
    <row r="308">
      <c r="P308">
        <f>SUM(C308:N308)</f>
        <v>0</v>
      </c>
    </row>
    <row r="309">
      <c r="P309">
        <f>SUM(C309:N309)</f>
        <v>0</v>
      </c>
    </row>
    <row r="310">
      <c r="P310">
        <f>SUM(C310:N310)</f>
        <v>0</v>
      </c>
    </row>
    <row r="311">
      <c r="P311">
        <f>SUM(C311:N311)</f>
        <v>0</v>
      </c>
    </row>
    <row r="312">
      <c r="P312">
        <f>SUM(C312:N312)</f>
        <v>0</v>
      </c>
    </row>
    <row r="313">
      <c r="P313">
        <f>SUM(C313:N313)</f>
        <v>0</v>
      </c>
    </row>
    <row r="314">
      <c r="P314">
        <f>SUM(C314:N314)</f>
        <v>0</v>
      </c>
    </row>
    <row r="315">
      <c r="P315">
        <f>SUM(C315:N315)</f>
        <v>0</v>
      </c>
      <c r="Q315">
        <f>P303+P304+P305+P306+P307+P308+P309+P310+P313+P314+P315</f>
        <v>0</v>
      </c>
    </row>
    <row r="316">
      <c r="P316">
        <f>SUM(C316:N316)</f>
        <v>0</v>
      </c>
    </row>
    <row r="317">
      <c r="P317">
        <f>SUM(C317:N317)</f>
        <v>0</v>
      </c>
    </row>
    <row r="318">
      <c r="P318">
        <f>SUM(C318:N318)</f>
        <v>0</v>
      </c>
    </row>
    <row r="319">
      <c r="P319">
        <f>SUM(C319:N319)</f>
        <v>0</v>
      </c>
    </row>
    <row r="320">
      <c r="P320">
        <f>SUM(C320:N320)</f>
        <v>0</v>
      </c>
    </row>
    <row r="321">
      <c r="P321">
        <f>SUM(C321:N321)</f>
        <v>0</v>
      </c>
    </row>
    <row r="322">
      <c r="P322">
        <f>SUM(C322:N322)</f>
        <v>0</v>
      </c>
    </row>
    <row r="323">
      <c r="P323">
        <f>SUM(C323:N323)</f>
        <v>0</v>
      </c>
    </row>
    <row r="324">
      <c r="P324">
        <f>SUM(C324:N324)</f>
        <v>0</v>
      </c>
    </row>
    <row r="325">
      <c r="P325">
        <f>SUM(C325:N325)</f>
        <v>0</v>
      </c>
      <c r="Q325">
        <f>SUM(P316:P327)</f>
        <v>0</v>
      </c>
    </row>
    <row r="326">
      <c r="P326">
        <f>SUM(C326:N326)</f>
        <v>0</v>
      </c>
    </row>
    <row r="327">
      <c r="M327" t="str">
        <v xml:space="preserve"> </v>
      </c>
      <c r="P327">
        <f>SUM(C327:N327)</f>
        <v>0</v>
      </c>
    </row>
    <row r="328">
      <c r="P328">
        <f>SUM(C328:N328)</f>
        <v>0</v>
      </c>
    </row>
    <row r="329">
      <c r="O329" t="str">
        <v>TF OWNER GOFOOD</v>
      </c>
      <c r="P329">
        <f>SUM(C329:N329)</f>
        <v>0</v>
      </c>
    </row>
    <row r="330">
      <c r="O330" t="str">
        <v>TF OWNER GRABFOOD</v>
      </c>
      <c r="P330">
        <f>SUM(C330:N330)</f>
        <v>0</v>
      </c>
    </row>
    <row r="331">
      <c r="O331" t="str">
        <v>TF OWNER SHOPEEFOOD</v>
      </c>
      <c r="P331">
        <f>SUM(C331:N331)</f>
        <v>0</v>
      </c>
    </row>
    <row r="332">
      <c r="O332" t="str">
        <v>TF OWNER QRIS</v>
      </c>
      <c r="P332">
        <f>SUM(C332:N332)</f>
        <v>0</v>
      </c>
    </row>
    <row r="333">
      <c r="O333" t="str">
        <v>ADMIN OVO</v>
      </c>
      <c r="P333">
        <f>SUM(C333:N333)</f>
        <v>0</v>
      </c>
    </row>
    <row r="334">
      <c r="A334" t="str">
        <v>SUB TOTAL</v>
      </c>
      <c r="C334">
        <f>SUM(C302:C333)</f>
        <v>0</v>
      </c>
      <c r="D334">
        <f>SUM(D302:D333)</f>
        <v>0</v>
      </c>
      <c r="E334">
        <f>SUM(E302:E333)</f>
        <v>0</v>
      </c>
      <c r="F334">
        <f>SUM(F302:F333)</f>
        <v>0</v>
      </c>
      <c r="G334">
        <f>SUM(G302:G333)</f>
        <v>0</v>
      </c>
      <c r="H334">
        <f>SUM(H302:H333)</f>
        <v>0</v>
      </c>
      <c r="I334">
        <f>SUM(I302:I333)</f>
        <v>0</v>
      </c>
      <c r="J334">
        <f>SUM(J302:J333)</f>
        <v>0</v>
      </c>
      <c r="K334">
        <f>SUM(K302:K333)</f>
        <v>0</v>
      </c>
      <c r="L334">
        <f>SUM(L302:L333)</f>
        <v>0</v>
      </c>
      <c r="M334">
        <f>SUM(M302:M333)</f>
        <v>0</v>
      </c>
      <c r="N334">
        <f>SUM(N302:N333)</f>
        <v>0</v>
      </c>
      <c r="P334">
        <f>SUM(P301:P333)</f>
        <v>0</v>
      </c>
      <c r="Q334">
        <f>Q300+P334</f>
        <v>659000</v>
      </c>
    </row>
    <row r="335">
      <c r="P335">
        <f>SUM(C335:N335)</f>
        <v>0</v>
      </c>
    </row>
    <row r="336">
      <c r="P336">
        <f>SUM(C336:N336)</f>
        <v>0</v>
      </c>
    </row>
    <row r="337">
      <c r="P337">
        <f>SUM(C337:N337)</f>
        <v>0</v>
      </c>
    </row>
    <row r="338">
      <c r="P338">
        <f>SUM(C338:N338)</f>
        <v>0</v>
      </c>
    </row>
    <row r="339">
      <c r="P339">
        <f>SUM(C339:N339)</f>
        <v>0</v>
      </c>
    </row>
    <row r="340">
      <c r="P340">
        <f>SUM(C340:N340)</f>
        <v>0</v>
      </c>
    </row>
    <row r="341">
      <c r="P341">
        <f>SUM(C341:N341)</f>
        <v>0</v>
      </c>
    </row>
    <row r="342">
      <c r="P342">
        <f>SUM(C342:N342)</f>
        <v>0</v>
      </c>
    </row>
    <row r="343">
      <c r="P343">
        <f>SUM(C343:N343)</f>
        <v>0</v>
      </c>
    </row>
    <row r="344">
      <c r="P344">
        <f>SUM(C344:N344)</f>
        <v>0</v>
      </c>
    </row>
    <row r="345">
      <c r="P345">
        <f>SUM(C345:N345)</f>
        <v>0</v>
      </c>
    </row>
    <row r="346">
      <c r="P346">
        <f>SUM(C346:N346)</f>
        <v>0</v>
      </c>
    </row>
    <row r="347">
      <c r="P347">
        <f>SUM(C347:N347)</f>
        <v>0</v>
      </c>
    </row>
    <row r="348">
      <c r="P348">
        <f>SUM(C348:N348)</f>
        <v>0</v>
      </c>
    </row>
    <row r="349">
      <c r="P349">
        <f>SUM(C349:N349)</f>
        <v>0</v>
      </c>
    </row>
    <row r="350">
      <c r="P350">
        <f>SUM(C350:N350)</f>
        <v>0</v>
      </c>
    </row>
    <row r="351">
      <c r="P351">
        <f>SUM(C351:N351)</f>
        <v>0</v>
      </c>
    </row>
    <row r="352">
      <c r="P352">
        <f>SUM(C352:N352)</f>
        <v>0</v>
      </c>
    </row>
    <row r="353">
      <c r="P353">
        <f>SUM(C353:N353)</f>
        <v>0</v>
      </c>
    </row>
    <row r="354">
      <c r="P354">
        <f>SUM(C354:N354)</f>
        <v>0</v>
      </c>
    </row>
    <row r="355">
      <c r="P355">
        <f>SUM(C355:N355)</f>
        <v>0</v>
      </c>
    </row>
    <row r="356">
      <c r="P356">
        <f>SUM(C356:N356)</f>
        <v>0</v>
      </c>
    </row>
    <row r="357">
      <c r="P357">
        <f>SUM(C357:N357)</f>
        <v>0</v>
      </c>
    </row>
    <row r="358">
      <c r="P358">
        <f>SUM(C358:N358)</f>
        <v>0</v>
      </c>
    </row>
    <row r="359">
      <c r="P359">
        <f>SUM(C359:N359)</f>
        <v>0</v>
      </c>
    </row>
    <row r="360">
      <c r="A360" t="str">
        <v>SUB TOTAL</v>
      </c>
      <c r="C360">
        <f>SUM(C335:C359)</f>
        <v>0</v>
      </c>
      <c r="D360">
        <f>SUM(D335:D359)</f>
        <v>0</v>
      </c>
      <c r="E360">
        <f>SUM(E335:E359)</f>
        <v>0</v>
      </c>
      <c r="F360">
        <f>SUM(F335:F359)</f>
        <v>0</v>
      </c>
      <c r="G360">
        <f>SUM(G335:G359)</f>
        <v>0</v>
      </c>
      <c r="H360">
        <f>SUM(H335:H359)</f>
        <v>0</v>
      </c>
      <c r="I360">
        <f>SUM(I335:I359)</f>
        <v>0</v>
      </c>
      <c r="J360">
        <f>SUM(J335:J359)</f>
        <v>0</v>
      </c>
      <c r="K360">
        <f>SUM(K335:K359)</f>
        <v>0</v>
      </c>
      <c r="L360">
        <f>SUM(L335:L359)</f>
        <v>0</v>
      </c>
      <c r="M360">
        <f>SUM(M335:M359)</f>
        <v>0</v>
      </c>
      <c r="N360">
        <f>SUM(N335:N359)</f>
        <v>0</v>
      </c>
      <c r="P360">
        <f>SUM(P335:P359)</f>
        <v>0</v>
      </c>
      <c r="Q360">
        <f>Q334+P360</f>
        <v>659000</v>
      </c>
    </row>
    <row r="361">
      <c r="A361" t="str">
        <v>TOTAL PERIODE</v>
      </c>
      <c r="C361">
        <f>C41+C74+C97+C116+C151+C181+C271+C300+C334+C205+C220</f>
        <v>0</v>
      </c>
      <c r="D361">
        <f>D41+D74+D97+D116+D151+D181+D271+D300+D334+D205+D220</f>
        <v>0</v>
      </c>
      <c r="E361">
        <f>E41+E74+E97+E116+E151+E181+E271+E300+E334+E205+E220</f>
        <v>16000</v>
      </c>
      <c r="F361">
        <f>F41+F74+F97+F116+F151+F181+F271+F300+F334+F205+F220</f>
        <v>0</v>
      </c>
      <c r="G361">
        <f>G41+G74+G97+G116+G151+G181+G271+G300+G334+G205+G220</f>
        <v>0</v>
      </c>
      <c r="H361">
        <f>H41+H74+H97+H116+H151+H181+H271+H300+H334+H205+H220</f>
        <v>0</v>
      </c>
      <c r="I361">
        <f>I41+I74+I97+I116+I151+I181+I271+I300+I334+I205+I220</f>
        <v>28000</v>
      </c>
      <c r="J361">
        <f>J41+J74+J97+J116+J151+J181+J271+J300+J334+J205+J220</f>
        <v>0</v>
      </c>
      <c r="K361">
        <f>K41+K74+K97+K116+K151+K181+K271+K300+K334+K205+K220</f>
        <v>0</v>
      </c>
      <c r="L361">
        <f>L41+L74+L97+L116+L151+L181+L271+L300+L334+L205+L220</f>
        <v>0</v>
      </c>
      <c r="M361">
        <f>M41+M74+M97+M116+M151+M181+M271+M300+M334+M205+M220</f>
        <v>0</v>
      </c>
      <c r="N361">
        <f>N41+N74+N97+N116+N151+N181+N271+N300+N334+N205+N220</f>
        <v>615000</v>
      </c>
      <c r="P361">
        <f>P41+P74+P97+P116+P151+P181+P205+P220+P271+P300</f>
        <v>659000</v>
      </c>
      <c r="Q361">
        <f>SUM(C361:N361)</f>
        <v>659000</v>
      </c>
    </row>
    <row r="367">
      <c r="A367" t="str">
        <v>NOTE :</v>
      </c>
    </row>
    <row r="368">
      <c r="A368" t="str">
        <v>1. SELECT BAGIAN YANG AKAN DIPRINT</v>
      </c>
    </row>
    <row r="369">
      <c r="A369" t="str">
        <v>2. SETELAH ITU PILIH FILE =&gt; PRINT</v>
      </c>
    </row>
    <row r="370">
      <c r="A370" t="str">
        <v>3. PADA BAGIAN SETTINGS ATUR SEBAGAI BERIKUT :</v>
      </c>
    </row>
    <row r="371">
      <c r="A371" t="str">
        <v xml:space="preserve">    - PILIH PRINT SELECTION</v>
      </c>
    </row>
    <row r="372">
      <c r="A372" t="str">
        <v xml:space="preserve">    - LANDSCAPE ORIENTATION</v>
      </c>
    </row>
    <row r="373">
      <c r="A373" t="str">
        <v xml:space="preserve">    - SESUAIKAN UKURAN KERTAS YANG AKAN DIPRINT, A4/F4</v>
      </c>
    </row>
    <row r="374">
      <c r="A374" t="str">
        <v xml:space="preserve">    - ATUR MARGIN SEBAGAI BERIKUT :</v>
      </c>
    </row>
    <row r="375">
      <c r="A375" t="str">
        <v xml:space="preserve">       - TOP : 1</v>
      </c>
    </row>
    <row r="376">
      <c r="A376" t="str">
        <v xml:space="preserve">       - RIGHT : 0,3</v>
      </c>
    </row>
    <row r="377">
      <c r="A377" t="str">
        <v xml:space="preserve">       - LEFT : 0,3</v>
      </c>
    </row>
    <row r="378">
      <c r="A378" t="str">
        <v xml:space="preserve">       - BOTTOM : 0,3</v>
      </c>
    </row>
    <row r="379">
      <c r="A379" t="str">
        <v xml:space="preserve">    - LALU PILIH FIT ALL COLUMNS ON ONE PAGE</v>
      </c>
    </row>
  </sheetData>
  <mergeCells count="32">
    <mergeCell ref="A378:E378"/>
    <mergeCell ref="A379:E379"/>
    <mergeCell ref="A8:A9"/>
    <mergeCell ref="A10:A28"/>
    <mergeCell ref="A42:A62"/>
    <mergeCell ref="A75:A96"/>
    <mergeCell ref="A99:A115"/>
    <mergeCell ref="A117:A150"/>
    <mergeCell ref="A152:A180"/>
    <mergeCell ref="A182:A204"/>
    <mergeCell ref="A206:A219"/>
    <mergeCell ref="A221:A255"/>
    <mergeCell ref="A273:A299"/>
    <mergeCell ref="A302:A333"/>
    <mergeCell ref="A373:E373"/>
    <mergeCell ref="A374:E374"/>
    <mergeCell ref="A375:E375"/>
    <mergeCell ref="A376:E376"/>
    <mergeCell ref="A377:E377"/>
    <mergeCell ref="A368:E368"/>
    <mergeCell ref="A369:E369"/>
    <mergeCell ref="A370:E370"/>
    <mergeCell ref="A371:E371"/>
    <mergeCell ref="A372:E372"/>
    <mergeCell ref="A2:Q2"/>
    <mergeCell ref="P4:Q4"/>
    <mergeCell ref="P5:Q5"/>
    <mergeCell ref="N8:P8"/>
    <mergeCell ref="A367:C367"/>
    <mergeCell ref="K8:K9"/>
    <mergeCell ref="M8:M9"/>
    <mergeCell ref="Q8:Q9"/>
  </mergeCells>
  <pageMargins left="0.12" right="0.12" top="0.39" bottom="0.12" header="0.31" footer="0.31"/>
  <ignoredErrors>
    <ignoredError numberStoredAsText="1" sqref="A1:S409"/>
  </ignoredErrors>
</worksheet>
</file>

<file path=xl/worksheets/sheet6.xml><?xml version="1.0" encoding="utf-8"?>
<worksheet xmlns="http://schemas.openxmlformats.org/spreadsheetml/2006/main" xmlns:r="http://schemas.openxmlformats.org/officeDocument/2006/relationships">
  <dimension ref="A1:BE317"/>
  <sheetViews>
    <sheetView workbookViewId="0" rightToLeft="0"/>
  </sheetViews>
  <sheetData>
    <row r="1">
      <c r="B1" t="str">
        <v xml:space="preserve"> </v>
      </c>
    </row>
    <row r="2">
      <c r="K2" t="str">
        <v xml:space="preserve"> </v>
      </c>
      <c r="M2" t="str">
        <v>VENDOR REPORT</v>
      </c>
      <c r="AI2" t="str">
        <v>CABANG :</v>
      </c>
      <c r="AJ2" t="str">
        <f>LPKK!O4</f>
        <v>RC SAMATA GOWA</v>
      </c>
    </row>
    <row r="3">
      <c r="AI3" t="str">
        <v>PERIODE :</v>
      </c>
      <c r="AJ3" t="str">
        <f>LPKK!O5</f>
        <v xml:space="preserve">15-21 FEBRUARI </v>
      </c>
      <c r="AQ3" t="str">
        <v xml:space="preserve">RINCIAN PENCATATAN PEMBELIAN AYAM KREDIT </v>
      </c>
    </row>
    <row r="5">
      <c r="B5" t="str">
        <v>TGL FAKTUR</v>
      </c>
      <c r="C5" t="str">
        <v>NO</v>
      </c>
      <c r="E5" t="str">
        <v>PEMAKAIAN</v>
      </c>
      <c r="G5" t="str">
        <v>PERSEDIAAN</v>
      </c>
      <c r="I5" t="str">
        <v>15/2/26</v>
      </c>
      <c r="K5" t="str">
        <v>16/2/26</v>
      </c>
      <c r="M5" t="str">
        <v>17/2/26</v>
      </c>
      <c r="O5" t="str">
        <v>18/2/26</v>
      </c>
      <c r="Q5" t="str">
        <v>19/2/26</v>
      </c>
      <c r="S5" t="str">
        <v>20/2/26</v>
      </c>
      <c r="U5" t="str">
        <v>21/2/26</v>
      </c>
      <c r="AC5" t="str">
        <v>KHUSUS TO / TI ( - )</v>
      </c>
      <c r="AE5" t="str">
        <v>KREDIT BARGUD</v>
      </c>
      <c r="AG5" t="str">
        <v>KREDIT BAHAN BAKU</v>
      </c>
      <c r="AI5" t="str">
        <v>TOTAL</v>
      </c>
      <c r="AK5" t="str">
        <v>PERSEDIAAN</v>
      </c>
      <c r="AM5" t="str">
        <v>PEMAKAIAN</v>
      </c>
      <c r="AP5" t="str">
        <v>NOTE TINGGAL DITULIS BERAT AYAM PADA KOLOM TGL YG KECIL, TULIS HARGA PER KG DI KOLOM HARI YG KECIL ,TULIS BERAPA EKOR DI KOLOM UNIT PALING ATAS</v>
      </c>
    </row>
    <row r="6">
      <c r="D6" t="str">
        <v>KETERANGAN BAHAN</v>
      </c>
      <c r="E6" t="str">
        <v>MINGGU LALU</v>
      </c>
      <c r="G6" t="str">
        <v>AWAL</v>
      </c>
      <c r="AC6" t="str">
        <v>C. PATTY / CATERING STAFF ( - )</v>
      </c>
      <c r="AI6" t="str">
        <v>PEMBELIAN</v>
      </c>
      <c r="AK6" t="str">
        <v>AKHIR</v>
      </c>
      <c r="AM6" t="str">
        <v>MINGGU INI</v>
      </c>
      <c r="AP6" t="str">
        <v>TGL FAKTUR</v>
      </c>
    </row>
    <row r="7">
      <c r="B7" t="str">
        <v>HARI</v>
      </c>
      <c r="E7" t="str">
        <v>DLM SATUAN</v>
      </c>
      <c r="G7" t="str">
        <v>DLM SATUAN</v>
      </c>
      <c r="I7" t="str">
        <v>MINGGU</v>
      </c>
      <c r="K7" t="str">
        <v>SENIN</v>
      </c>
      <c r="M7" t="str">
        <v>SELASA</v>
      </c>
      <c r="O7" t="str">
        <v>RABU</v>
      </c>
      <c r="Q7" t="str">
        <v>KAMIS</v>
      </c>
      <c r="S7" t="str">
        <v>JUMAT</v>
      </c>
      <c r="U7" t="str">
        <v>SABTU</v>
      </c>
      <c r="W7" t="str">
        <v>SENIN</v>
      </c>
      <c r="Y7" t="str">
        <v>SENIN</v>
      </c>
      <c r="AA7" t="str">
        <v>SENIN</v>
      </c>
      <c r="AC7" t="str">
        <v>PERKEDEL / BARGUD</v>
      </c>
      <c r="AG7" t="str">
        <v>AYAM DLL</v>
      </c>
      <c r="AI7" t="str">
        <v>DLM SATUAN</v>
      </c>
      <c r="AK7" t="str">
        <v>DLM SATUAN</v>
      </c>
      <c r="AM7" t="str">
        <v>DLM SATUAN</v>
      </c>
      <c r="AP7" t="str">
        <v xml:space="preserve">HARI </v>
      </c>
    </row>
    <row r="8">
      <c r="E8" t="str">
        <v>Rp</v>
      </c>
      <c r="F8" t="str">
        <v>Unit</v>
      </c>
      <c r="G8" t="str">
        <v>Rp</v>
      </c>
      <c r="H8" t="str">
        <v>Unit</v>
      </c>
      <c r="I8" t="str">
        <v>Rp</v>
      </c>
      <c r="J8" t="str">
        <v>Unit</v>
      </c>
      <c r="K8" t="str">
        <v>Rp</v>
      </c>
      <c r="L8" t="str">
        <v>Unit</v>
      </c>
      <c r="M8" t="str">
        <v>Rp</v>
      </c>
      <c r="N8" t="str">
        <v>Unit</v>
      </c>
      <c r="O8" t="str">
        <v>Rp</v>
      </c>
      <c r="P8" t="str">
        <v>Unit</v>
      </c>
      <c r="Q8" t="str">
        <v>Rp</v>
      </c>
      <c r="R8" t="str">
        <v>Unit</v>
      </c>
      <c r="S8" t="str">
        <v>Rp</v>
      </c>
      <c r="T8" t="str">
        <v>Unit</v>
      </c>
      <c r="U8" t="str">
        <v>Rp</v>
      </c>
      <c r="V8" t="str">
        <v>Unit</v>
      </c>
      <c r="W8" t="str">
        <v>Rp</v>
      </c>
      <c r="X8" t="str">
        <v>Unit</v>
      </c>
      <c r="Y8" t="str">
        <v>Rp</v>
      </c>
      <c r="Z8" t="str">
        <v>Unit</v>
      </c>
      <c r="AA8" t="str">
        <v>Rp</v>
      </c>
      <c r="AB8" t="str">
        <v>Unit</v>
      </c>
      <c r="AC8" t="str">
        <v>Rp</v>
      </c>
      <c r="AD8" t="str">
        <v>Unit</v>
      </c>
      <c r="AE8" t="str">
        <v>Rp</v>
      </c>
      <c r="AF8" t="str">
        <v>Unit</v>
      </c>
      <c r="AG8" t="str">
        <v>Rp</v>
      </c>
      <c r="AH8" t="str">
        <v>Unit</v>
      </c>
      <c r="AI8" t="str">
        <v>Rp</v>
      </c>
      <c r="AJ8" t="str">
        <v>Unit</v>
      </c>
      <c r="AK8" t="str">
        <v>Rp</v>
      </c>
      <c r="AL8" t="str">
        <v>Unit</v>
      </c>
      <c r="AM8" t="str">
        <v>Rp</v>
      </c>
      <c r="AN8" t="str">
        <v>Unit</v>
      </c>
      <c r="AQ8" t="str">
        <v>RP</v>
      </c>
      <c r="AR8" t="str">
        <v xml:space="preserve">UNIT </v>
      </c>
      <c r="AS8" t="str">
        <v>RP</v>
      </c>
      <c r="AT8" t="str">
        <v xml:space="preserve">UNIT </v>
      </c>
      <c r="AU8" t="str">
        <v>RP</v>
      </c>
      <c r="AV8" t="str">
        <v xml:space="preserve">UNIT </v>
      </c>
      <c r="AW8" t="str">
        <v>RP</v>
      </c>
      <c r="AX8" t="str">
        <v xml:space="preserve">UNIT </v>
      </c>
      <c r="AY8" t="str">
        <v>RP</v>
      </c>
      <c r="AZ8" t="str">
        <v xml:space="preserve">UNIT </v>
      </c>
      <c r="BA8" t="str">
        <v>RP</v>
      </c>
      <c r="BB8" t="str">
        <v xml:space="preserve">UNIT </v>
      </c>
      <c r="BC8" t="str">
        <v>RP</v>
      </c>
      <c r="BD8" t="str">
        <v xml:space="preserve">UNIT </v>
      </c>
    </row>
    <row r="9">
      <c r="D9" t="str">
        <v>AYAM</v>
      </c>
      <c r="E9" t="str">
        <v xml:space="preserve"> </v>
      </c>
      <c r="I9">
        <f>SUM(I10:I14)</f>
        <v>0</v>
      </c>
      <c r="K9">
        <f>SUM(K10:K14)</f>
        <v>0</v>
      </c>
      <c r="M9">
        <f>SUM(M10:M14)</f>
        <v>0</v>
      </c>
      <c r="O9">
        <f>SUM(O10:O14)</f>
        <v>0</v>
      </c>
      <c r="Q9">
        <f>SUM(Q10:Q14)</f>
        <v>0</v>
      </c>
      <c r="S9">
        <f>SUM(S10:S14)</f>
        <v>0</v>
      </c>
      <c r="U9">
        <f>SUM(U10:U14)</f>
        <v>0</v>
      </c>
      <c r="W9">
        <f>SUM(W10:W14)</f>
        <v>0</v>
      </c>
      <c r="Y9">
        <f>SUM(Y10:Y14)</f>
        <v>0</v>
      </c>
      <c r="AA9">
        <f>SUM(AA10:AA14)</f>
        <v>0</v>
      </c>
      <c r="AG9">
        <f>SUM(AG10:AG14)</f>
        <v>0</v>
      </c>
      <c r="AI9" t="e">
        <f>SUM(AI10:AI14)</f>
        <v>#DIV/0!</v>
      </c>
      <c r="AM9" t="str">
        <v xml:space="preserve"> </v>
      </c>
      <c r="AP9" t="str">
        <v>AYAM</v>
      </c>
      <c r="AQ9">
        <f>SUM(AQ10:AQ14)</f>
        <v>0</v>
      </c>
      <c r="AS9">
        <f>SUM(AS10:AS14)</f>
        <v>0</v>
      </c>
      <c r="AU9">
        <f>SUM(AU10:AU14)</f>
        <v>0</v>
      </c>
      <c r="AW9">
        <f>SUM(AW10:AW14)</f>
        <v>0</v>
      </c>
      <c r="AY9">
        <f>SUM(AY10:AY14)</f>
        <v>0</v>
      </c>
      <c r="BA9">
        <f>SUM(BA10:BA14)</f>
        <v>0</v>
      </c>
      <c r="BC9">
        <f>SUM(BC10:BC14)</f>
        <v>0</v>
      </c>
    </row>
    <row r="10">
      <c r="C10">
        <v>1</v>
      </c>
      <c r="D10" t="str">
        <f>'WEEKLY FC'!B11</f>
        <v>DADA MENTOK</v>
      </c>
      <c r="E10">
        <v>952823.0807692308</v>
      </c>
      <c r="F10">
        <v>155.59999999999997</v>
      </c>
      <c r="G10">
        <v>630226.2625</v>
      </c>
      <c r="H10">
        <v>104.8</v>
      </c>
      <c r="AC10" t="e">
        <f>-'TO - TI'!I20-'TO - TI'!S7-'TO - TI'!D8</f>
        <v>#DIV/0!</v>
      </c>
      <c r="AD10">
        <f>-'TO - TI'!B8</f>
        <v>0</v>
      </c>
      <c r="AG10">
        <f>SUM(AQ10+AS10+AU10+AW10+AY10+BA10+BC10)</f>
        <v>0</v>
      </c>
      <c r="AH10">
        <f>SUM(AR10+AT10+AV10+AX10+AZ10+BB10+BD10)</f>
        <v>0</v>
      </c>
      <c r="AI10" t="e">
        <f>SUM(I10,K10,M10,O10,Q10,S10,U10,W10,Y10,AA10,AC10,AE10,AG10)</f>
        <v>#DIV/0!</v>
      </c>
      <c r="AJ10">
        <f>SUM(J10,L10,N10,P10,R10,T10,V10,X10,Z10,AB10,AD10,AF10,AH10)</f>
        <v>0</v>
      </c>
      <c r="AK10" t="e">
        <f>('WEEKLY FC'!F11)</f>
        <v>#DIV/0!</v>
      </c>
      <c r="AL10">
        <f>'WEEKLY FC'!D11</f>
        <v>0</v>
      </c>
      <c r="AM10" t="e">
        <f>G10+AI10-AK10</f>
        <v>#DIV/0!</v>
      </c>
      <c r="AN10">
        <f>H10+AJ10-AL10</f>
        <v>104.8</v>
      </c>
      <c r="AP10" t="str">
        <v>DADA MENTOK</v>
      </c>
      <c r="AS10">
        <f>150*AT6*AT7/1200</f>
        <v>0</v>
      </c>
      <c r="AU10">
        <f>150*AV6*AV7/1200</f>
        <v>0</v>
      </c>
      <c r="AV10">
        <f>AV9</f>
        <v>0</v>
      </c>
      <c r="AW10">
        <f>150*AX6*AX7/1200</f>
        <v>0</v>
      </c>
      <c r="AX10">
        <f>AX9</f>
        <v>0</v>
      </c>
      <c r="AY10">
        <f>150*AZ6*AZ7/1200</f>
        <v>0</v>
      </c>
      <c r="AZ10">
        <f>AZ9</f>
        <v>0</v>
      </c>
      <c r="BA10">
        <f>150*BB6*BB7/1200</f>
        <v>0</v>
      </c>
      <c r="BB10">
        <f>BB9</f>
        <v>0</v>
      </c>
      <c r="BC10">
        <f>150*BD6*BD7/1200</f>
        <v>0</v>
      </c>
      <c r="BD10">
        <f>BD9</f>
        <v>0</v>
      </c>
    </row>
    <row r="11">
      <c r="C11">
        <v>2</v>
      </c>
      <c r="D11" t="str">
        <f>'WEEKLY FC'!B12</f>
        <v xml:space="preserve">DADA </v>
      </c>
      <c r="E11">
        <v>2289521.4216346154</v>
      </c>
      <c r="F11">
        <v>312</v>
      </c>
      <c r="G11">
        <v>1407184.59375</v>
      </c>
      <c r="H11">
        <v>195</v>
      </c>
      <c r="AC11">
        <f>-'TO - TI'!I7-'TO - TI'!N7</f>
        <v>0</v>
      </c>
      <c r="AD11">
        <f>-'TO - TI'!G7-'TO - TI'!L7</f>
        <v>0</v>
      </c>
      <c r="AG11">
        <f>SUM(AQ11+AS11+AU11+AW11+AY11+BA11+BC11)</f>
        <v>0</v>
      </c>
      <c r="AH11">
        <f>SUM(AR11+AT11+AV11+AX11+AZ11+BB11+BD11)</f>
        <v>0</v>
      </c>
      <c r="AI11">
        <f>SUM(I11,K11,M11,O11,Q11,S11,U11,W11,Y11,AA11,AC11,AE11,AG11)</f>
        <v>0</v>
      </c>
      <c r="AJ11">
        <f>SUM(J11,L11,N11,P11,R11,T11,V11,X11,Z11,AB11,AD11,AF11,AH11)</f>
        <v>0</v>
      </c>
      <c r="AK11" t="e">
        <f>('WEEKLY FC'!F12)</f>
        <v>#DIV/0!</v>
      </c>
      <c r="AL11">
        <f>'WEEKLY FC'!D12</f>
        <v>0</v>
      </c>
      <c r="AM11" t="e">
        <f>G11+AI11-AK11</f>
        <v>#DIV/0!</v>
      </c>
      <c r="AN11">
        <f>H11+AJ11-AL11</f>
        <v>195</v>
      </c>
      <c r="AP11" t="str">
        <v xml:space="preserve">DADA </v>
      </c>
      <c r="AS11">
        <f>360*AT6*AT7/1200</f>
        <v>0</v>
      </c>
      <c r="AU11">
        <f>360*AV6*AV7/1200</f>
        <v>0</v>
      </c>
      <c r="AV11">
        <f>AV9*2</f>
        <v>0</v>
      </c>
      <c r="AW11">
        <f>360*AX6*AX7/1200</f>
        <v>0</v>
      </c>
      <c r="AX11">
        <f>AX9*2</f>
        <v>0</v>
      </c>
      <c r="AY11">
        <f>360*AZ6*AZ7/1200</f>
        <v>0</v>
      </c>
      <c r="AZ11">
        <f>AZ9*2</f>
        <v>0</v>
      </c>
      <c r="BA11">
        <f>360*BB6*BB7/1200</f>
        <v>0</v>
      </c>
      <c r="BB11">
        <f>BB9*2</f>
        <v>0</v>
      </c>
      <c r="BC11">
        <f>360*BD6*BD7/1200</f>
        <v>0</v>
      </c>
      <c r="BD11">
        <f>BD9*2</f>
        <v>0</v>
      </c>
    </row>
    <row r="12">
      <c r="C12">
        <v>3</v>
      </c>
      <c r="D12" t="str">
        <f>'WEEKLY FC'!B13</f>
        <v>PAHA ATAS</v>
      </c>
      <c r="E12">
        <v>1892845.2238381412</v>
      </c>
      <c r="F12">
        <v>320</v>
      </c>
      <c r="G12">
        <v>1133565.3671875</v>
      </c>
      <c r="H12">
        <v>195</v>
      </c>
      <c r="AG12">
        <f>SUM(AQ12+AS12+AU12+AW12+AY12+BA12+BC12)</f>
        <v>0</v>
      </c>
      <c r="AH12">
        <f>SUM(AR12+AT12+AV12+AX12+AZ12+BB12+BD12)</f>
        <v>0</v>
      </c>
      <c r="AI12">
        <f>SUM(I12,K12,M12,O12,Q12,S12,U12,W12,Y12,AA12,AC12,AE12,AG12)</f>
        <v>0</v>
      </c>
      <c r="AJ12">
        <f>SUM(J12,L12,N12,P12,R12,T12,V12,X12,Z12,AB12,AD12,AF12,AH12)</f>
        <v>0</v>
      </c>
      <c r="AK12" t="e">
        <f>('WEEKLY FC'!F13)</f>
        <v>#DIV/0!</v>
      </c>
      <c r="AL12">
        <f>'WEEKLY FC'!D13</f>
        <v>0</v>
      </c>
      <c r="AM12" t="e">
        <f>G12+AI12-AK12</f>
        <v>#DIV/0!</v>
      </c>
      <c r="AN12">
        <f>H12+AJ12-AL12</f>
        <v>195</v>
      </c>
      <c r="AP12" t="str">
        <v>PAHA ATAS</v>
      </c>
      <c r="AS12">
        <f>290*AT6*AT7/1200</f>
        <v>0</v>
      </c>
      <c r="AU12">
        <f>290*AV6*AV7/1200</f>
        <v>0</v>
      </c>
      <c r="AV12">
        <f>AV10*2</f>
        <v>0</v>
      </c>
      <c r="AW12">
        <f>290*AX6*AX7/1200</f>
        <v>0</v>
      </c>
      <c r="AX12">
        <f>AX10*2</f>
        <v>0</v>
      </c>
      <c r="AY12">
        <f>290*AZ6*AZ7/1200</f>
        <v>0</v>
      </c>
      <c r="AZ12">
        <f>AZ10*2</f>
        <v>0</v>
      </c>
      <c r="BA12">
        <f>290*BB6*BB7/1200</f>
        <v>0</v>
      </c>
      <c r="BB12">
        <f>BB10*2</f>
        <v>0</v>
      </c>
      <c r="BC12">
        <f>290*BD6*BD7/1200</f>
        <v>0</v>
      </c>
      <c r="BD12">
        <f>BD10*2</f>
        <v>0</v>
      </c>
    </row>
    <row r="13">
      <c r="C13">
        <v>4</v>
      </c>
      <c r="D13" t="str">
        <f>'WEEKLY FC'!B14</f>
        <v>PAHA BAWAH</v>
      </c>
      <c r="E13">
        <v>994542.4421875</v>
      </c>
      <c r="F13">
        <v>255</v>
      </c>
      <c r="G13">
        <v>1352059.8411458333</v>
      </c>
      <c r="H13">
        <v>355</v>
      </c>
      <c r="AC13" t="e">
        <f>-'TO - TI'!S8-'TO - TI'!N9-'TO - TI'!D19</f>
        <v>#DIV/0!</v>
      </c>
      <c r="AD13">
        <f>-'TO - TI'!Q8-'TO - TI'!L9-'TO - TI'!B19</f>
        <v>0</v>
      </c>
      <c r="AG13">
        <f>SUM(AQ13+AS13+AU13+AW13+AY13+BA13+BC13)</f>
        <v>0</v>
      </c>
      <c r="AH13">
        <f>SUM(AR13+AT13+AV13+AX13+AZ13+BB13+BD13)</f>
        <v>0</v>
      </c>
      <c r="AI13" t="e">
        <f>SUM(I13,K13,M13,O13,Q13,S13,U13,W13,Y13,AA13,AC13,AE13,AG13)</f>
        <v>#DIV/0!</v>
      </c>
      <c r="AJ13">
        <f>SUM(J13,L13,N13,P13,R13,T13,V13,X13,Z13,AB13,AD13,AF13,AH13)</f>
        <v>0</v>
      </c>
      <c r="AK13" t="e">
        <f>('WEEKLY FC'!F14)</f>
        <v>#DIV/0!</v>
      </c>
      <c r="AL13">
        <f>'WEEKLY FC'!D14</f>
        <v>0</v>
      </c>
      <c r="AM13" t="e">
        <f>G13+AI13-AK13</f>
        <v>#DIV/0!</v>
      </c>
      <c r="AN13">
        <f>H13+AJ13-AL13</f>
        <v>355</v>
      </c>
      <c r="AP13" t="str">
        <v>PAHA BAWAH</v>
      </c>
      <c r="AS13">
        <f>190*AT6*AT7/1200</f>
        <v>0</v>
      </c>
      <c r="AU13">
        <f>190*AV6*AV7/1200</f>
        <v>0</v>
      </c>
      <c r="AV13">
        <f>AV11*2</f>
        <v>0</v>
      </c>
      <c r="AW13">
        <f>190*AX6*AX7/1200</f>
        <v>0</v>
      </c>
      <c r="AX13">
        <f>AX11*2</f>
        <v>0</v>
      </c>
      <c r="AY13">
        <f>190*AZ6*AZ7/1200</f>
        <v>0</v>
      </c>
      <c r="AZ13">
        <f>AZ11*2</f>
        <v>0</v>
      </c>
      <c r="BA13">
        <f>190*BB6*BB7/1200</f>
        <v>0</v>
      </c>
      <c r="BB13">
        <f>BB11*2</f>
        <v>0</v>
      </c>
      <c r="BC13">
        <f>190*BD6*BD7/1200</f>
        <v>0</v>
      </c>
      <c r="BD13">
        <f>BD11*2</f>
        <v>0</v>
      </c>
    </row>
    <row r="14">
      <c r="B14" t="str">
        <v>A</v>
      </c>
      <c r="C14">
        <v>5</v>
      </c>
      <c r="D14" t="str">
        <f>'WEEKLY FC'!B15</f>
        <v>SAYAP</v>
      </c>
      <c r="E14">
        <v>1221238.885697116</v>
      </c>
      <c r="F14">
        <v>284</v>
      </c>
      <c r="G14">
        <v>1359677.0796874997</v>
      </c>
      <c r="H14">
        <v>323</v>
      </c>
      <c r="AG14">
        <f>SUM(AQ14+AS14+AU14+AW14+AY14+BA14+BC14)</f>
        <v>0</v>
      </c>
      <c r="AH14">
        <f>SUM(AR14+AT14+AV14+AX14+AZ14+BB14+BD14)</f>
        <v>0</v>
      </c>
      <c r="AI14">
        <f>SUM(I14,K14,M14,O14,Q14,S14,U14,W14,Y14,AA14,AC14,AE14,AG14)</f>
        <v>0</v>
      </c>
      <c r="AJ14">
        <f>SUM(J14,L14,N14,P14,R14,T14,V14,X14,Z14,AB14,AD14,AF14,AH14)</f>
        <v>0</v>
      </c>
      <c r="AK14" t="e">
        <f>('WEEKLY FC'!F15)</f>
        <v>#DIV/0!</v>
      </c>
      <c r="AL14">
        <f>'WEEKLY FC'!D15</f>
        <v>0</v>
      </c>
      <c r="AM14" t="e">
        <f>G14+AI14-AK14</f>
        <v>#DIV/0!</v>
      </c>
      <c r="AN14">
        <f>H14+AJ14-AL14</f>
        <v>323</v>
      </c>
      <c r="AP14" t="str">
        <v>SAYAP</v>
      </c>
      <c r="AS14">
        <f>210*AT6*AT7/1200</f>
        <v>0</v>
      </c>
      <c r="AU14">
        <f>210*AV6*AV7/1200</f>
        <v>0</v>
      </c>
      <c r="AV14">
        <f>AV12*2</f>
        <v>0</v>
      </c>
      <c r="AW14">
        <f>210*AX6*AX7/1200</f>
        <v>0</v>
      </c>
      <c r="AX14">
        <f>AX12*2</f>
        <v>0</v>
      </c>
      <c r="AY14">
        <f>210*AZ6*AZ7/1200</f>
        <v>0</v>
      </c>
      <c r="AZ14">
        <f>AZ12*2</f>
        <v>0</v>
      </c>
      <c r="BA14">
        <f>210*BB6*BB7/1200</f>
        <v>0</v>
      </c>
      <c r="BB14">
        <f>BB12*2</f>
        <v>0</v>
      </c>
      <c r="BC14">
        <f>210*BD6*BD7/1200</f>
        <v>0</v>
      </c>
      <c r="BD14">
        <f>BD12*2</f>
        <v>0</v>
      </c>
    </row>
    <row r="15">
      <c r="B15" t="str">
        <v>Y</v>
      </c>
      <c r="C15">
        <v>6</v>
      </c>
      <c r="D15" t="str">
        <f>'WEEKLY FC'!B16</f>
        <v>CHICKEN PATTY</v>
      </c>
      <c r="E15">
        <v>122666.28054298644</v>
      </c>
      <c r="F15">
        <v>36</v>
      </c>
      <c r="G15">
        <v>40888.76018099548</v>
      </c>
      <c r="H15">
        <v>12</v>
      </c>
      <c r="AC15" t="e">
        <f>'TO - TI'!S21</f>
        <v>#DIV/0!</v>
      </c>
      <c r="AD15">
        <f>'TO - TI'!Q23</f>
        <v>0</v>
      </c>
      <c r="AI15" t="e">
        <f>SUM(I15,K15,M15,O15,Q15,S15,U15,W15,Y15,AA15,AC15,AE15,AG15)</f>
        <v>#DIV/0!</v>
      </c>
      <c r="AJ15">
        <f>SUM(J15,L15,N15,P15,R15,T15,V15,X15,Z15,AB15,AD15,AF15,AH15)</f>
        <v>0</v>
      </c>
      <c r="AK15">
        <f>('WEEKLY FC'!F16)</f>
        <v>0</v>
      </c>
      <c r="AL15">
        <f>'WEEKLY FC'!D16</f>
        <v>0</v>
      </c>
      <c r="AM15" t="e">
        <f>G15+AI15-AK15</f>
        <v>#DIV/0!</v>
      </c>
      <c r="AN15">
        <f>H15+AJ15-AL15</f>
        <v>12</v>
      </c>
    </row>
    <row r="16">
      <c r="B16" t="str">
        <v>A</v>
      </c>
      <c r="C16">
        <v>7</v>
      </c>
      <c r="D16" t="str">
        <f>'WEEKLY FC'!B17</f>
        <v>SAYAP TANPA KOLAR</v>
      </c>
      <c r="E16">
        <v>0</v>
      </c>
      <c r="F16">
        <v>0</v>
      </c>
      <c r="G16">
        <v>0</v>
      </c>
      <c r="H16">
        <v>0</v>
      </c>
      <c r="AI16">
        <f>SUM(I16,K16,M16,O16,Q16,S16,U16,W16,Y16,AA16,AC16,AE16,AG16)</f>
        <v>0</v>
      </c>
      <c r="AJ16">
        <f>SUM(J16,L16,N16,P16,R16,T16,V16,X16,Z16,AB16,AD16,AF16,AH16)</f>
        <v>0</v>
      </c>
      <c r="AK16">
        <f>('WEEKLY FC'!F17)</f>
        <v>0</v>
      </c>
      <c r="AL16">
        <f>'WEEKLY FC'!D17</f>
        <v>0</v>
      </c>
      <c r="AM16">
        <f>G16+AI16-AK16</f>
        <v>0</v>
      </c>
      <c r="AN16">
        <f>H16+AJ16-AL16</f>
        <v>0</v>
      </c>
    </row>
    <row r="17">
      <c r="B17" t="str">
        <v>M</v>
      </c>
      <c r="C17">
        <v>8</v>
      </c>
      <c r="D17" t="str">
        <f>'WEEKLY FC'!B18</f>
        <v>PATTY BEEF</v>
      </c>
      <c r="E17">
        <v>0</v>
      </c>
      <c r="F17">
        <v>0</v>
      </c>
      <c r="G17">
        <v>0</v>
      </c>
      <c r="H17">
        <v>0</v>
      </c>
      <c r="AI17">
        <f>SUM(I17,K17,M17,O17,Q17,S17,U17,W17,Y17,AA17,AC17,AE17,AG17)</f>
        <v>0</v>
      </c>
      <c r="AJ17">
        <f>SUM(J17,L17,N17,P17,R17,T17,V17,X17,Z17,AB17,AD17,AF17,AH17)</f>
        <v>0</v>
      </c>
      <c r="AK17">
        <f>'WEEKLY FC'!F18</f>
        <v>0</v>
      </c>
      <c r="AL17">
        <f>'WEEKLY FC'!D18</f>
        <v>0</v>
      </c>
      <c r="AM17">
        <f>G17+AI17-AK17</f>
        <v>0</v>
      </c>
      <c r="AN17">
        <f>H17+AJ17-AL17</f>
        <v>0</v>
      </c>
      <c r="AP17" t="str">
        <v>NB. RINCIAN PENCATATAN  PEMBELIAN AYAM KREDIT TIDAK PERLU DI PRINT</v>
      </c>
    </row>
    <row r="18">
      <c r="C18">
        <v>9</v>
      </c>
      <c r="D18" t="str">
        <f>'WEEKLY FC'!B19</f>
        <v>BEEF STEAK</v>
      </c>
      <c r="E18">
        <v>0</v>
      </c>
      <c r="F18">
        <v>0</v>
      </c>
      <c r="G18">
        <v>0</v>
      </c>
      <c r="H18">
        <v>0</v>
      </c>
      <c r="AI18">
        <f>SUM(I18,K18,M18,O18,Q18,S18,U18,W18,Y18,AA18,AC18,AE18,AG18)</f>
        <v>0</v>
      </c>
      <c r="AJ18">
        <f>SUM(J18,L18,N18,P18,R18,T18,V18,X18,Z18,AB18,AD18,AF18,AH18)</f>
        <v>0</v>
      </c>
      <c r="AK18">
        <f>'WEEKLY FC'!F19</f>
        <v>0</v>
      </c>
      <c r="AL18">
        <f>'WEEKLY FC'!D19</f>
        <v>0</v>
      </c>
      <c r="AM18">
        <f>G18+AI18-AK18</f>
        <v>0</v>
      </c>
      <c r="AN18">
        <f>H18+AJ18-AL18</f>
        <v>0</v>
      </c>
    </row>
    <row r="19">
      <c r="C19">
        <v>10</v>
      </c>
      <c r="D19" t="str">
        <f>'WEEKLY FC'!B20</f>
        <v>DADA MENTOK TAKJIL</v>
      </c>
      <c r="E19">
        <v>0</v>
      </c>
      <c r="F19">
        <v>0</v>
      </c>
      <c r="G19">
        <v>0</v>
      </c>
      <c r="H19">
        <v>0</v>
      </c>
      <c r="AG19">
        <f>SUM(AQ23+AS23+AU23+AW23+AY23+BA23+BC23)</f>
        <v>0</v>
      </c>
      <c r="AH19">
        <f>SUM(AR23+AT23+AV23+AX23+AZ23+BB23+BD23)</f>
        <v>0</v>
      </c>
      <c r="AI19">
        <f>SUM(I19,K19,M19,O19,Q19,S19,U19,W19,Y19,AA19,AC19,AE19,AG19)</f>
        <v>0</v>
      </c>
      <c r="AJ19">
        <f>SUM(J19,L19,N19,P19,R19,T19,V19,X19,Z19,AB19,AD19,AF19,AH19)</f>
        <v>0</v>
      </c>
      <c r="AK19">
        <f>'WEEKLY FC'!F20</f>
        <v>0</v>
      </c>
      <c r="AL19">
        <f>'WEEKLY FC'!D20</f>
        <v>0</v>
      </c>
      <c r="AM19">
        <f>G19+AI19-AK19</f>
        <v>0</v>
      </c>
      <c r="AN19">
        <f>H19+AJ19-AL19</f>
        <v>0</v>
      </c>
      <c r="AP19" t="str">
        <v>TGL FAKTUR</v>
      </c>
    </row>
    <row r="20">
      <c r="C20">
        <v>11</v>
      </c>
      <c r="D20" t="str">
        <f>'WEEKLY FC'!B21</f>
        <v>DADA TAKJIL</v>
      </c>
      <c r="E20">
        <v>0</v>
      </c>
      <c r="F20">
        <v>0</v>
      </c>
      <c r="G20">
        <v>0</v>
      </c>
      <c r="H20">
        <v>0</v>
      </c>
      <c r="AG20">
        <f>SUM(AQ24+AS24+AU24+AW24+AY24+BA24+BC24)</f>
        <v>0</v>
      </c>
      <c r="AH20">
        <f>SUM(AR24+AT24+AV24+AX24+AZ24+BB24+BD24)</f>
        <v>0</v>
      </c>
      <c r="AI20">
        <f>SUM(I20,K20,M20,O20,Q20,S20,U20,W20,Y20,AA20,AC20,AE20,AG20)</f>
        <v>0</v>
      </c>
      <c r="AJ20">
        <f>SUM(J20,L20,N20,P20,R20,T20,V20,X20,Z20,AB20,AD20,AF20,AH20)</f>
        <v>0</v>
      </c>
      <c r="AK20">
        <f>'WEEKLY FC'!F21</f>
        <v>0</v>
      </c>
      <c r="AL20">
        <f>'WEEKLY FC'!D21</f>
        <v>0</v>
      </c>
      <c r="AM20">
        <f>G20+AI20-AK20</f>
        <v>0</v>
      </c>
      <c r="AN20">
        <f>H20+AJ20-AL20</f>
        <v>0</v>
      </c>
      <c r="AP20" t="str">
        <v xml:space="preserve">HARI </v>
      </c>
    </row>
    <row r="21">
      <c r="C21">
        <v>12</v>
      </c>
      <c r="D21" t="str">
        <f>'WEEKLY FC'!B22</f>
        <v>PAHA ATAS TAKJIL</v>
      </c>
      <c r="E21">
        <v>0</v>
      </c>
      <c r="F21">
        <v>0</v>
      </c>
      <c r="G21">
        <v>0</v>
      </c>
      <c r="H21">
        <v>0</v>
      </c>
      <c r="AG21">
        <f>SUM(AQ25+AS25+AU25+AW25+AY25+BA25+BC25)</f>
        <v>0</v>
      </c>
      <c r="AH21">
        <f>SUM(AR25+AT25+AV25+AX25+AZ25+BB25+BD25)</f>
        <v>0</v>
      </c>
      <c r="AI21">
        <f>SUM(I21,K21,M21,O21,Q21,S21,U21,W21,Y21,AA21,AC21,AE21,AG21)</f>
        <v>0</v>
      </c>
      <c r="AJ21">
        <f>SUM(J21,L21,N21,P21,R21,T21,V21,X21,Z21,AB21,AD21,AF21,AH21)</f>
        <v>0</v>
      </c>
      <c r="AK21">
        <f>'WEEKLY FC'!F22</f>
        <v>0</v>
      </c>
      <c r="AL21">
        <f>'WEEKLY FC'!D22</f>
        <v>0</v>
      </c>
      <c r="AM21">
        <f>G21+AI21-AK21</f>
        <v>0</v>
      </c>
      <c r="AN21">
        <f>H21+AJ21-AL21</f>
        <v>0</v>
      </c>
      <c r="AQ21" t="str">
        <v>RP</v>
      </c>
      <c r="AR21" t="str">
        <v xml:space="preserve">UNIT </v>
      </c>
      <c r="AS21" t="str">
        <v>RP</v>
      </c>
      <c r="AT21" t="str">
        <v xml:space="preserve">UNIT </v>
      </c>
      <c r="AU21" t="str">
        <v>RP</v>
      </c>
      <c r="AV21" t="str">
        <v xml:space="preserve">UNIT </v>
      </c>
      <c r="AW21" t="str">
        <v>RP</v>
      </c>
      <c r="AX21" t="str">
        <v xml:space="preserve">UNIT </v>
      </c>
      <c r="AY21" t="str">
        <v>RP</v>
      </c>
      <c r="AZ21" t="str">
        <v xml:space="preserve">UNIT </v>
      </c>
      <c r="BA21" t="str">
        <v>RP</v>
      </c>
      <c r="BB21" t="str">
        <v xml:space="preserve">UNIT </v>
      </c>
      <c r="BC21" t="str">
        <v>RP</v>
      </c>
      <c r="BD21" t="str">
        <v xml:space="preserve">UNIT </v>
      </c>
    </row>
    <row r="22">
      <c r="C22">
        <v>13</v>
      </c>
      <c r="D22" t="str">
        <f>'WEEKLY FC'!B23</f>
        <v>PAHA BAWAH TAKJIL</v>
      </c>
      <c r="E22">
        <v>0</v>
      </c>
      <c r="F22">
        <v>0</v>
      </c>
      <c r="G22">
        <v>0</v>
      </c>
      <c r="H22">
        <v>0</v>
      </c>
      <c r="AG22">
        <f>SUM(AQ26+AS26+AU26+AW26+AY26+BA26+BC26)</f>
        <v>0</v>
      </c>
      <c r="AH22">
        <f>SUM(AR26+AT26+AV26+AX26+AZ26+BB26+BD26)</f>
        <v>0</v>
      </c>
      <c r="AI22">
        <f>SUM(I22,K22,M22,O22,Q22,S22,U22,W22,Y22,AA22,AC22,AE22,AG22)</f>
        <v>0</v>
      </c>
      <c r="AJ22">
        <f>SUM(J22,L22,N22,P22,R22,T22,V22,X22,Z22,AB22,AD22,AF22,AH22)</f>
        <v>0</v>
      </c>
      <c r="AK22">
        <f>'WEEKLY FC'!F23</f>
        <v>0</v>
      </c>
      <c r="AL22">
        <f>'WEEKLY FC'!D23</f>
        <v>0</v>
      </c>
      <c r="AM22">
        <f>G22+AI22-AK22</f>
        <v>0</v>
      </c>
      <c r="AN22">
        <f>H22+AJ22-AL22</f>
        <v>0</v>
      </c>
      <c r="AP22" t="str">
        <v>AYAM</v>
      </c>
      <c r="AQ22">
        <f>SUM(AQ23:AQ27)</f>
        <v>0</v>
      </c>
      <c r="AS22">
        <f>SUM(AS23:AS27)</f>
        <v>0</v>
      </c>
      <c r="AU22">
        <f>SUM(AU23:AU27)</f>
        <v>0</v>
      </c>
      <c r="AW22">
        <f>SUM(AW23:AW27)</f>
        <v>0</v>
      </c>
      <c r="AY22">
        <f>SUM(AY23:AY27)</f>
        <v>0</v>
      </c>
      <c r="BA22">
        <f>SUM(BA23:BA27)</f>
        <v>0</v>
      </c>
      <c r="BC22">
        <f>SUM(BC23:BC27)</f>
        <v>0</v>
      </c>
    </row>
    <row r="23">
      <c r="C23">
        <v>14</v>
      </c>
      <c r="D23" t="str">
        <f>'WEEKLY FC'!B24</f>
        <v>SAYAP TAKJIL</v>
      </c>
      <c r="E23">
        <v>0</v>
      </c>
      <c r="F23">
        <v>0</v>
      </c>
      <c r="G23">
        <v>0</v>
      </c>
      <c r="H23">
        <v>0</v>
      </c>
      <c r="AG23">
        <f>SUM(AQ27+AS27+AU27+AW27+AY27+BA27+BC27)</f>
        <v>0</v>
      </c>
      <c r="AH23">
        <f>SUM(AR27+AT27+AV27+AX27+AZ27+BB27+BD27)</f>
        <v>0</v>
      </c>
      <c r="AI23">
        <f>SUM(I23,K23,M23,O23,Q23,S23,U23,W23,Y23,AA23,AC23,AE23,AG23)</f>
        <v>0</v>
      </c>
      <c r="AJ23">
        <f>SUM(J23,L23,N23,P23,R23,T23,V23,X23,Z23,AB23,AD23,AF23,AH23)</f>
        <v>0</v>
      </c>
      <c r="AK23">
        <f>'WEEKLY FC'!F24</f>
        <v>0</v>
      </c>
      <c r="AL23">
        <f>'WEEKLY FC'!D24</f>
        <v>0</v>
      </c>
      <c r="AM23">
        <f>G23+AI23-AK23</f>
        <v>0</v>
      </c>
      <c r="AN23">
        <f>H23+AJ23-AL23</f>
        <v>0</v>
      </c>
      <c r="AP23" t="str">
        <v>DADA MENTOK TAKJIL</v>
      </c>
    </row>
    <row r="24">
      <c r="C24">
        <v>15</v>
      </c>
      <c r="D24" t="str">
        <f>'WEEKLY FC'!B25</f>
        <v>AYAM UTUH</v>
      </c>
      <c r="E24">
        <v>1243000</v>
      </c>
      <c r="F24">
        <v>36</v>
      </c>
      <c r="G24">
        <v>272000</v>
      </c>
      <c r="H24">
        <v>8</v>
      </c>
      <c r="AG24">
        <f>SUM(AQ28+AS28+AU28+AW28+AY28+BA28+BC28)</f>
        <v>0</v>
      </c>
      <c r="AH24">
        <f>SUM(AR28+AT28+AV28+AX28+AZ28+BB28+BD28)</f>
        <v>0</v>
      </c>
      <c r="AI24">
        <f>SUM(I24,K24,M24,O24,Q24,S24,U24,W24,Y24,AA24,AC24,AE24,AG24)</f>
        <v>0</v>
      </c>
      <c r="AJ24">
        <f>SUM(J24,L24,N24,P24,R24,T24,V24,X24,Z24,AB24,AD24,AF24,AH24)</f>
        <v>0</v>
      </c>
      <c r="AK24">
        <f>'WEEKLY FC'!F25</f>
        <v>0</v>
      </c>
      <c r="AL24">
        <f>'WEEKLY FC'!D25</f>
        <v>0</v>
      </c>
      <c r="AM24">
        <f>G24+AI24-AK24</f>
        <v>272000</v>
      </c>
      <c r="AN24">
        <f>H24+AJ24-AL24</f>
        <v>8</v>
      </c>
      <c r="AP24" t="str">
        <v>DADA TAKJIL</v>
      </c>
    </row>
    <row r="25">
      <c r="C25">
        <v>16</v>
      </c>
      <c r="D25">
        <f>'WEEKLY FC'!B30</f>
        <v>0</v>
      </c>
      <c r="E25">
        <v>0</v>
      </c>
      <c r="F25">
        <v>0</v>
      </c>
      <c r="G25">
        <v>0</v>
      </c>
      <c r="H25">
        <v>0</v>
      </c>
      <c r="AI25">
        <f>SUM(I25,K25,M25,O25,Q25,S25,U25,W25,Y25,AA25,AC25,AE25,AG25)</f>
        <v>0</v>
      </c>
      <c r="AJ25">
        <f>SUM(J25,L25,N25,P25,R25,T25,V25,X25,Z25,AB25,AD25,AF25,AH25)</f>
        <v>0</v>
      </c>
      <c r="AK25">
        <f>'WEEKLY FC'!F26</f>
        <v>0</v>
      </c>
      <c r="AL25">
        <f>'WEEKLY FC'!D26</f>
        <v>0</v>
      </c>
      <c r="AM25">
        <f>G25+AI25-AK25</f>
        <v>0</v>
      </c>
      <c r="AN25">
        <f>H25+AJ25-AL25</f>
        <v>0</v>
      </c>
      <c r="AP25" t="str">
        <v>PAHA ATAS TAKJIL</v>
      </c>
    </row>
    <row r="26">
      <c r="C26">
        <v>1</v>
      </c>
      <c r="D26" t="str">
        <f>'WEEKLY FC'!B33</f>
        <v xml:space="preserve">VEGETABLE MIX </v>
      </c>
      <c r="E26">
        <v>48800</v>
      </c>
      <c r="F26">
        <v>1.4000000000000004</v>
      </c>
      <c r="G26">
        <v>139200</v>
      </c>
      <c r="H26">
        <v>5.8</v>
      </c>
      <c r="AI26">
        <f>SUM(I26,K26,M26,O26,Q26,S26,U26,W26,Y26,AA26,AC26,AE26,AG26)</f>
        <v>0</v>
      </c>
      <c r="AJ26">
        <f>SUM(J26,L26,N26,P26,R26,T26,V26,X26,Z26,AB26,AD26,AF26,AH26)</f>
        <v>0</v>
      </c>
      <c r="AK26">
        <f>'WEEKLY FC'!F33</f>
        <v>0</v>
      </c>
      <c r="AL26">
        <f>'WEEKLY FC'!D33</f>
        <v>0</v>
      </c>
      <c r="AM26">
        <f>G26+AI26-AK26</f>
        <v>139200</v>
      </c>
      <c r="AN26">
        <f>H26+AJ26-AL26</f>
        <v>5.8</v>
      </c>
      <c r="AP26" t="str">
        <v>PAHA BAWAH TAKJIL</v>
      </c>
    </row>
    <row r="27">
      <c r="B27" t="str">
        <v>P</v>
      </c>
      <c r="C27">
        <v>2</v>
      </c>
      <c r="D27" t="str">
        <f>'WEEKLY FC'!B34</f>
        <v>BERAS</v>
      </c>
      <c r="E27">
        <v>1190412</v>
      </c>
      <c r="F27">
        <v>82.31818181818181</v>
      </c>
      <c r="G27">
        <v>1477500</v>
      </c>
      <c r="H27">
        <v>98.5</v>
      </c>
      <c r="AC27">
        <f>-'TO - TI'!I23-'TO - TI'!N11</f>
        <v>0</v>
      </c>
      <c r="AD27">
        <f>-'TO - TI'!G23/11</f>
        <v>0</v>
      </c>
      <c r="AG27">
        <f>'PEMBELIAN KREDIT'!G44</f>
        <v>0</v>
      </c>
      <c r="AH27">
        <f>'PEMBELIAN KREDIT'!E44</f>
        <v>0</v>
      </c>
      <c r="AI27">
        <f>SUM(I27,K27,M27,O27,Q27,S27,U27,W27,Y27,AA27,AC27,AE27,AG27)</f>
        <v>0</v>
      </c>
      <c r="AJ27">
        <f>SUM(J27,L27,N27,P27,R27,T27,V27,X27,Z27,AB27,AD27,AF27,AH27)</f>
        <v>0</v>
      </c>
      <c r="AK27">
        <f>'WEEKLY FC'!F34</f>
        <v>0</v>
      </c>
      <c r="AL27">
        <f>'WEEKLY FC'!D34</f>
        <v>0</v>
      </c>
      <c r="AM27">
        <f>G27+AI27-AK27</f>
        <v>1477500</v>
      </c>
      <c r="AN27">
        <f>H27+AJ27-AL27</f>
        <v>98.5</v>
      </c>
      <c r="AP27" t="str">
        <v>SAYAP TAKJIL</v>
      </c>
    </row>
    <row r="28">
      <c r="B28" t="str">
        <v>E</v>
      </c>
      <c r="C28">
        <v>3</v>
      </c>
      <c r="D28" t="str">
        <f>'WEEKLY FC'!B35</f>
        <v>FRENCH FRIES</v>
      </c>
      <c r="E28">
        <v>69000</v>
      </c>
      <c r="F28">
        <v>0.20000000000000018</v>
      </c>
      <c r="G28">
        <v>119700</v>
      </c>
      <c r="H28">
        <v>4.5</v>
      </c>
      <c r="AI28">
        <f>SUM(I28,K28,M28,O28,Q28,S28,U28,W28,Y28,AA28,AC28,AE28,AG28)</f>
        <v>0</v>
      </c>
      <c r="AJ28">
        <f>SUM(J28,L28,N28,P28,R28,T28,V28,X28,Z28,AB28,AD28,AF28,AH28)</f>
        <v>0</v>
      </c>
      <c r="AK28">
        <f>'WEEKLY FC'!F35</f>
        <v>0</v>
      </c>
      <c r="AL28">
        <f>'WEEKLY FC'!D35</f>
        <v>0</v>
      </c>
      <c r="AM28">
        <f>G28+AI28-AK28</f>
        <v>119700</v>
      </c>
      <c r="AN28">
        <f>H28+AJ28-AL28</f>
        <v>4.5</v>
      </c>
      <c r="AP28" t="str">
        <v>AYAM UTUH</v>
      </c>
    </row>
    <row r="29">
      <c r="B29" t="str">
        <v>L</v>
      </c>
      <c r="C29">
        <v>4</v>
      </c>
      <c r="D29" t="str">
        <f>'WEEKLY FC'!B36</f>
        <v>ROTI BURGER</v>
      </c>
      <c r="E29">
        <v>119535.41666666698</v>
      </c>
      <c r="F29">
        <v>35</v>
      </c>
      <c r="G29">
        <v>345942.9166666663</v>
      </c>
      <c r="H29">
        <v>119</v>
      </c>
      <c r="AG29">
        <v>313965</v>
      </c>
      <c r="AH29">
        <v>108</v>
      </c>
      <c r="AI29">
        <f>SUM(I29,K29,M29,O29,Q29,S29,U29,W29,Y29,AA29,AC29,AE29,AG29)</f>
        <v>313965</v>
      </c>
      <c r="AJ29">
        <f>SUM(J29,L29,N29,P29,R29,T29,V29,X29,Z29,AB29,AD29,AF29,AH29)</f>
        <v>108</v>
      </c>
      <c r="AK29">
        <f>'WEEKLY FC'!F36</f>
        <v>0</v>
      </c>
      <c r="AL29">
        <f>'WEEKLY FC'!D36</f>
        <v>0</v>
      </c>
      <c r="AM29">
        <f>G29+AI29-AK29</f>
        <v>659907.9166666663</v>
      </c>
      <c r="AN29">
        <f>H29+AJ29-AL29</f>
        <v>227</v>
      </c>
    </row>
    <row r="30">
      <c r="B30" t="str">
        <v>E</v>
      </c>
      <c r="C30">
        <v>5</v>
      </c>
      <c r="D30" t="str">
        <f>'WEEKLY FC'!B37</f>
        <v>SOSIS</v>
      </c>
      <c r="E30">
        <v>0</v>
      </c>
      <c r="F30">
        <v>0</v>
      </c>
      <c r="G30">
        <v>0</v>
      </c>
      <c r="H30">
        <v>0</v>
      </c>
      <c r="AI30">
        <f>SUM(I30,K30,M30,O30,Q30,S30,U30,W30,Y30,AA30,AC30,AE30,AG30)</f>
        <v>0</v>
      </c>
      <c r="AJ30">
        <f>SUM(J30,L30,N30,P30,R30,T30,V30,X30,Z30,AB30,AD30,AF30,AH30)</f>
        <v>0</v>
      </c>
      <c r="AK30">
        <f>'WEEKLY FC'!F37</f>
        <v>0</v>
      </c>
      <c r="AL30">
        <f>'WEEKLY FC'!D37</f>
        <v>0</v>
      </c>
      <c r="AM30">
        <f>G30+AI30-AK30</f>
        <v>0</v>
      </c>
      <c r="AN30">
        <f>H30+AJ30-AL30</f>
        <v>0</v>
      </c>
    </row>
    <row r="31">
      <c r="B31" t="str">
        <v>N</v>
      </c>
      <c r="C31">
        <v>6</v>
      </c>
      <c r="D31" t="str">
        <f>'WEEKLY FC'!B38</f>
        <v>PERKEDEL</v>
      </c>
      <c r="E31">
        <v>164817.28887394886</v>
      </c>
      <c r="F31">
        <v>91</v>
      </c>
      <c r="G31">
        <v>78939.10621345029</v>
      </c>
      <c r="H31">
        <v>40</v>
      </c>
      <c r="AC31" t="e">
        <f>'TO - TI'!D20</f>
        <v>#DIV/0!</v>
      </c>
      <c r="AD31">
        <f>'TO - TI'!B22</f>
        <v>0</v>
      </c>
      <c r="AI31" t="e">
        <f>SUM(I31,K31,M31,O31,Q31,S31,U31,W31,Y31,AA31,AC31,AE31,AG31)</f>
        <v>#DIV/0!</v>
      </c>
      <c r="AJ31">
        <f>SUM(J31,L31,N31,P31,R31,T31,V31,X31,Z31,AB31,AD31,AF31,AH31)</f>
        <v>0</v>
      </c>
      <c r="AK31" t="e">
        <f>'WEEKLY FC'!F38</f>
        <v>#DIV/0!</v>
      </c>
      <c r="AL31">
        <f>'WEEKLY FC'!D38</f>
        <v>0</v>
      </c>
      <c r="AM31" t="e">
        <f>G31+AI31-AK31</f>
        <v>#DIV/0!</v>
      </c>
      <c r="AN31">
        <f>H31+AJ31-AL31</f>
        <v>40</v>
      </c>
    </row>
    <row r="32">
      <c r="B32" t="str">
        <v>G</v>
      </c>
      <c r="C32">
        <v>7</v>
      </c>
      <c r="D32" t="str">
        <f>'WEEKLY FC'!B39</f>
        <v>CRINKLE</v>
      </c>
      <c r="E32">
        <v>54640</v>
      </c>
      <c r="F32">
        <v>1.6000000000000005</v>
      </c>
      <c r="G32">
        <v>169360</v>
      </c>
      <c r="H32">
        <v>5.8</v>
      </c>
      <c r="AI32">
        <f>SUM(I32,K32,M32,O32,Q32,S32,U32,W32,Y32,AA32,AC32,AE32,AG32)</f>
        <v>0</v>
      </c>
      <c r="AJ32">
        <f>SUM(J32,L32,N32,P32,R32,T32,V32,X32,Z32,AB32,AD32,AF32,AH32)</f>
        <v>0</v>
      </c>
      <c r="AK32">
        <f>'WEEKLY FC'!F39</f>
        <v>0</v>
      </c>
      <c r="AL32">
        <f>'WEEKLY FC'!D39</f>
        <v>0</v>
      </c>
      <c r="AM32">
        <f>G32+AI32-AK32</f>
        <v>169360</v>
      </c>
      <c r="AN32">
        <f>H32+AJ32-AL32</f>
        <v>5.8</v>
      </c>
    </row>
    <row r="33">
      <c r="B33" t="str">
        <v>K</v>
      </c>
      <c r="C33">
        <v>8</v>
      </c>
      <c r="D33" t="str">
        <f>'WEEKLY FC'!B40</f>
        <v xml:space="preserve">NUGGET COIN </v>
      </c>
      <c r="E33">
        <v>0</v>
      </c>
      <c r="F33">
        <v>0</v>
      </c>
      <c r="G33">
        <v>0</v>
      </c>
      <c r="H33">
        <v>0</v>
      </c>
      <c r="AI33">
        <f>SUM(I33,K33,M33,O33,Q33,S33,U33,W33,Y33,AA33,AC33,AE33,AG33)</f>
        <v>0</v>
      </c>
      <c r="AJ33">
        <f>SUM(J33,L33,N33,P33,R33,T33,V33,X33,Z33,AB33,AD33,AF33,AH33)</f>
        <v>0</v>
      </c>
      <c r="AK33">
        <f>'WEEKLY FC'!F40</f>
        <v>0</v>
      </c>
      <c r="AL33">
        <f>'WEEKLY FC'!D40</f>
        <v>0</v>
      </c>
      <c r="AM33">
        <f>G33+AI33-AK33</f>
        <v>0</v>
      </c>
      <c r="AN33">
        <f>H33+AJ33-AL33</f>
        <v>0</v>
      </c>
    </row>
    <row r="34">
      <c r="B34" t="str">
        <v>A</v>
      </c>
      <c r="C34">
        <v>9</v>
      </c>
      <c r="D34" t="str">
        <f>'WEEKLY FC'!B41</f>
        <v>NUGGET STICK</v>
      </c>
      <c r="E34">
        <v>0</v>
      </c>
      <c r="F34">
        <v>0</v>
      </c>
      <c r="G34">
        <v>0</v>
      </c>
      <c r="H34">
        <v>0</v>
      </c>
      <c r="AI34">
        <f>SUM(I34,K34,M34,O34,Q34,S34,U34,W34,Y34,AA34,AC34,AE34,AG34)</f>
        <v>0</v>
      </c>
      <c r="AJ34">
        <f>SUM(J34,L34,N34,P34,R34,T34,V34,X34,Z34,AB34,AD34,AF34,AH34)</f>
        <v>0</v>
      </c>
      <c r="AK34">
        <f>'WEEKLY FC'!F41</f>
        <v>0</v>
      </c>
      <c r="AL34">
        <f>'WEEKLY FC'!D41</f>
        <v>0</v>
      </c>
      <c r="AM34">
        <f>G34+AI34-AK34</f>
        <v>0</v>
      </c>
      <c r="AN34">
        <f>H34+AJ34-AL34</f>
        <v>0</v>
      </c>
    </row>
    <row r="35">
      <c r="B35" t="str">
        <v>P</v>
      </c>
      <c r="C35">
        <v>10</v>
      </c>
      <c r="D35" t="str">
        <f>'WEEKLY FC'!B42</f>
        <v>SOSIS MINI JUMBO</v>
      </c>
      <c r="E35">
        <v>0</v>
      </c>
      <c r="F35">
        <v>0</v>
      </c>
      <c r="G35">
        <v>0</v>
      </c>
      <c r="H35">
        <v>0</v>
      </c>
      <c r="AI35">
        <f>SUM(I35,K35,M35,O35,Q35,S35,U35,W35,Y35,AA35,AC35,AE35,AG35)</f>
        <v>0</v>
      </c>
      <c r="AJ35">
        <f>SUM(J35,L35,N35,P35,R35,T35,V35,X35,Z35,AB35,AD35,AF35,AH35)</f>
        <v>0</v>
      </c>
      <c r="AK35">
        <f>'WEEKLY FC'!F42</f>
        <v>0</v>
      </c>
      <c r="AL35">
        <f>'WEEKLY FC'!D42</f>
        <v>0</v>
      </c>
      <c r="AM35">
        <f>G35+AI35-AK35</f>
        <v>0</v>
      </c>
      <c r="AN35">
        <f>H35+AJ35-AL35</f>
        <v>0</v>
      </c>
    </row>
    <row r="36">
      <c r="C36">
        <v>11</v>
      </c>
      <c r="D36" t="str">
        <f>'WEEKLY FC'!B43</f>
        <v xml:space="preserve">INDOMIE GORENG </v>
      </c>
      <c r="E36">
        <v>0</v>
      </c>
      <c r="F36">
        <v>0</v>
      </c>
      <c r="G36">
        <v>0</v>
      </c>
      <c r="H36">
        <v>0</v>
      </c>
      <c r="AI36">
        <f>SUM(I36,K36,M36,O36,Q36,S36,U36,W36,Y36,AA36,AC36,AE36,AG36)</f>
        <v>0</v>
      </c>
      <c r="AJ36">
        <f>SUM(J36,L36,N36,P36,R36,T36,V36,X36,Z36,AB36,AD36,AF36,AH36)</f>
        <v>0</v>
      </c>
      <c r="AK36">
        <f>'WEEKLY FC'!F43</f>
        <v>0</v>
      </c>
      <c r="AL36">
        <f>'WEEKLY FC'!D43</f>
        <v>0</v>
      </c>
      <c r="AM36">
        <f>G36+AI36-AK36</f>
        <v>0</v>
      </c>
      <c r="AN36">
        <f>H36+AJ36-AL36</f>
        <v>0</v>
      </c>
    </row>
    <row r="37">
      <c r="C37">
        <v>12</v>
      </c>
      <c r="D37" t="str">
        <f>'WEEKLY FC'!B44</f>
        <v>KERUPUK UDANG</v>
      </c>
      <c r="E37">
        <v>0</v>
      </c>
      <c r="F37">
        <v>0</v>
      </c>
      <c r="G37">
        <v>0</v>
      </c>
      <c r="H37">
        <v>0</v>
      </c>
      <c r="AI37">
        <f>SUM(I37,K37,M37,O37,Q37,S37,U37,W37,Y37,AA37,AC37,AE37,AG37)</f>
        <v>0</v>
      </c>
      <c r="AJ37">
        <f>SUM(J37,L37,N37,P37,R37,T37,V37,X37,Z37,AB37,AD37,AF37,AH37)</f>
        <v>0</v>
      </c>
      <c r="AK37">
        <f>'WEEKLY FC'!F44</f>
        <v>0</v>
      </c>
      <c r="AL37">
        <f>'WEEKLY FC'!D44</f>
        <v>0</v>
      </c>
      <c r="AM37">
        <f>G37+AI37-AK37</f>
        <v>0</v>
      </c>
      <c r="AN37">
        <f>H37+AJ37-AL37</f>
        <v>0</v>
      </c>
    </row>
    <row r="38">
      <c r="C38">
        <v>13</v>
      </c>
      <c r="D38" t="str">
        <f>'WEEKLY FC'!B45</f>
        <v>BUN BURGER BEEF</v>
      </c>
      <c r="E38">
        <v>0</v>
      </c>
      <c r="F38">
        <v>0</v>
      </c>
      <c r="G38">
        <v>0</v>
      </c>
      <c r="H38">
        <v>0</v>
      </c>
      <c r="AI38">
        <f>SUM(I38,K38,M38,O38,Q38,S38,U38,W38,Y38,AA38,AC38,AE38,AG38)</f>
        <v>0</v>
      </c>
      <c r="AJ38">
        <f>SUM(J38,L38,N38,P38,R38,T38,V38,X38,Z38,AB38,AD38,AF38,AH38)</f>
        <v>0</v>
      </c>
      <c r="AK38">
        <f>'WEEKLY FC'!F45</f>
        <v>0</v>
      </c>
      <c r="AL38">
        <f>'WEEKLY FC'!D45</f>
        <v>0</v>
      </c>
      <c r="AM38">
        <f>G38+AI38-AK38</f>
        <v>0</v>
      </c>
      <c r="AN38">
        <f>H38+AJ38-AL38</f>
        <v>0</v>
      </c>
    </row>
    <row r="39">
      <c r="C39">
        <v>14</v>
      </c>
      <c r="D39" t="str">
        <f>'WEEKLY FC'!B46</f>
        <v>CHEESE UNTUK BEEF</v>
      </c>
      <c r="E39">
        <v>0</v>
      </c>
      <c r="F39">
        <v>0</v>
      </c>
      <c r="G39">
        <v>0</v>
      </c>
      <c r="H39">
        <v>0</v>
      </c>
      <c r="AI39">
        <f>SUM(I39,K39,M39,O39,Q39,S39,U39,W39,Y39,AA39,AC39,AE39,AG39)</f>
        <v>0</v>
      </c>
      <c r="AJ39">
        <f>SUM(J39,L39,N39,P39,R39,T39,V39,X39,Z39,AB39,AD39,AF39,AH39)</f>
        <v>0</v>
      </c>
      <c r="AK39">
        <f>'WEEKLY FC'!F46</f>
        <v>0</v>
      </c>
      <c r="AL39">
        <f>'WEEKLY FC'!D46</f>
        <v>0</v>
      </c>
      <c r="AM39">
        <f>G39+AI39-AK39</f>
        <v>0</v>
      </c>
      <c r="AN39">
        <f>H39+AJ39-AL39</f>
        <v>0</v>
      </c>
    </row>
    <row r="40">
      <c r="C40">
        <v>15</v>
      </c>
      <c r="D40">
        <f>'WEEKLY FC'!B47</f>
        <v>0</v>
      </c>
      <c r="E40">
        <v>0</v>
      </c>
      <c r="F40">
        <v>0</v>
      </c>
      <c r="G40">
        <v>0</v>
      </c>
      <c r="H40">
        <v>0</v>
      </c>
      <c r="AI40">
        <f>SUM(I40,K40,M40,O40,Q40,S40,U40,W40,Y40,AA40,AC40,AE40,AG40)</f>
        <v>0</v>
      </c>
      <c r="AJ40">
        <f>SUM(J40,L40,N40,P40,R40,T40,V40,X40,Z40,AB40,AD40,AF40,AH40)</f>
        <v>0</v>
      </c>
      <c r="AK40">
        <f>'WEEKLY FC'!F47</f>
        <v>0</v>
      </c>
      <c r="AL40">
        <f>'WEEKLY FC'!D47</f>
        <v>0</v>
      </c>
      <c r="AM40">
        <f>G40+AI40-AK40</f>
        <v>0</v>
      </c>
      <c r="AN40">
        <f>H40+AJ40-AL40</f>
        <v>0</v>
      </c>
    </row>
    <row r="41">
      <c r="C41">
        <v>16</v>
      </c>
      <c r="D41">
        <f>'WEEKLY FC'!B48</f>
        <v>0</v>
      </c>
      <c r="E41">
        <v>0</v>
      </c>
      <c r="F41">
        <v>0</v>
      </c>
      <c r="G41">
        <v>0</v>
      </c>
      <c r="H41">
        <v>0</v>
      </c>
      <c r="AI41">
        <f>SUM(I41,K41,M41,O41,Q41,S41,U41,W41,Y41,AA41,AC41,AE41,AG41)</f>
        <v>0</v>
      </c>
      <c r="AJ41">
        <f>SUM(J41,L41,N41,P41,R41,T41,V41,X41,Z41,AB41,AD41,AF41,AH41)</f>
        <v>0</v>
      </c>
      <c r="AK41">
        <f>'WEEKLY FC'!F48</f>
        <v>0</v>
      </c>
      <c r="AL41">
        <f>'WEEKLY FC'!D48</f>
        <v>0</v>
      </c>
      <c r="AM41">
        <f>G41+AI41-AK41</f>
        <v>0</v>
      </c>
      <c r="AN41">
        <f>H41+AJ41-AL41</f>
        <v>0</v>
      </c>
    </row>
    <row r="42">
      <c r="C42">
        <v>17</v>
      </c>
      <c r="D42">
        <f>'WEEKLY FC'!B49</f>
        <v>0</v>
      </c>
      <c r="E42">
        <v>0</v>
      </c>
      <c r="F42">
        <v>0</v>
      </c>
      <c r="G42">
        <v>0</v>
      </c>
      <c r="H42">
        <v>0</v>
      </c>
      <c r="AI42">
        <f>SUM(I42,K42,M42,O42,Q42,S42,U42,W42,Y42,AA42,AC42,AE42,AG42)</f>
        <v>0</v>
      </c>
      <c r="AJ42">
        <f>SUM(J42,L42,N42,P42,R42,T42,V42,X42,Z42,AB42,AD42,AF42,AH42)</f>
        <v>0</v>
      </c>
      <c r="AK42">
        <f>'WEEKLY FC'!F49</f>
        <v>0</v>
      </c>
      <c r="AL42">
        <f>'WEEKLY FC'!D49</f>
        <v>0</v>
      </c>
      <c r="AM42">
        <f>G42+AI42-AK42</f>
        <v>0</v>
      </c>
      <c r="AN42">
        <f>H42+AJ42-AL42</f>
        <v>0</v>
      </c>
    </row>
    <row r="43">
      <c r="C43">
        <v>18</v>
      </c>
      <c r="D43">
        <f>'WEEKLY FC'!B50</f>
        <v>0</v>
      </c>
      <c r="E43">
        <v>0</v>
      </c>
      <c r="F43">
        <v>0</v>
      </c>
      <c r="G43">
        <v>0</v>
      </c>
      <c r="H43">
        <v>0</v>
      </c>
      <c r="AI43">
        <f>SUM(I43,K43,M43,O43,Q43,S43,U43,W43,Y43,AA43,AC43,AE43,AG43)</f>
        <v>0</v>
      </c>
      <c r="AJ43">
        <f>SUM(J43,L43,N43,P43,R43,T43,V43,X43,Z43,AB43,AD43,AF43,AH43)</f>
        <v>0</v>
      </c>
      <c r="AK43">
        <f>'WEEKLY FC'!F50</f>
        <v>0</v>
      </c>
      <c r="AL43">
        <f>'WEEKLY FC'!D50</f>
        <v>0</v>
      </c>
      <c r="AM43">
        <f>G43+AI43-AK43</f>
        <v>0</v>
      </c>
      <c r="AN43">
        <f>H43+AJ43-AL43</f>
        <v>0</v>
      </c>
    </row>
    <row r="44">
      <c r="C44">
        <v>19</v>
      </c>
      <c r="D44" t="str">
        <v>BAHAN ROTI</v>
      </c>
      <c r="E44">
        <v>86625.73444444446</v>
      </c>
      <c r="F44">
        <v>0</v>
      </c>
      <c r="G44">
        <v>121222.24066666666</v>
      </c>
      <c r="AC44">
        <f>-'TO - TI'!S10-'TO - TI'!S11-'TO - TI'!S12-'TO - TI'!S13</f>
        <v>0</v>
      </c>
      <c r="AI44">
        <f>SUM(I44,K44,M44,O44,Q44,S44,U44,W44,Y44,AA44,AC44,AE44,AG44)</f>
        <v>0</v>
      </c>
      <c r="AJ44">
        <f>SUM(J44,L44,N44,P44,R44,T44,V44,X44,Z44,AB44,AD44,AF44,AH44)</f>
        <v>0</v>
      </c>
      <c r="AK44">
        <f>'WEEKLY FC'!I69</f>
        <v>0</v>
      </c>
      <c r="AM44">
        <f>G44+AI44-AK44</f>
        <v>121222.24066666666</v>
      </c>
      <c r="AN44">
        <f>H44+AJ44-AL44</f>
        <v>0</v>
      </c>
      <c r="AO44" t="e">
        <f>SUM(AK26:AK44)</f>
        <v>#DIV/0!</v>
      </c>
    </row>
    <row r="45">
      <c r="C45">
        <v>20</v>
      </c>
      <c r="E45">
        <v>0</v>
      </c>
      <c r="F45">
        <v>0</v>
      </c>
      <c r="AI45">
        <f>SUM(I45,K45,M45,O45,Q45,S45,U45,W45,Y45,AA45,AC45,AE45,AG45)</f>
        <v>0</v>
      </c>
      <c r="AJ45">
        <f>SUM(J45,L45,N45,P45,R45,T45,V45,X45,Z45,AB45,AD45,AF45,AH45)</f>
        <v>0</v>
      </c>
      <c r="AM45">
        <f>G45+AI45-AK45</f>
        <v>0</v>
      </c>
      <c r="AN45">
        <f>H45+AJ45-AL45</f>
        <v>0</v>
      </c>
    </row>
    <row r="46">
      <c r="B46" t="str">
        <v xml:space="preserve">BAHAN ES </v>
      </c>
      <c r="C46">
        <v>1</v>
      </c>
      <c r="D46" t="str">
        <f>'WEEKLY FC'!B72</f>
        <v>GULA PASIR</v>
      </c>
      <c r="E46">
        <v>124600</v>
      </c>
      <c r="F46">
        <v>7</v>
      </c>
      <c r="G46">
        <v>89000</v>
      </c>
      <c r="H46">
        <v>5</v>
      </c>
      <c r="AI46">
        <f>SUM(I46,K46,M46,O46,Q46,S46,U46,W46,Y46,AA46,AC46,AE46,AG46)</f>
        <v>0</v>
      </c>
      <c r="AJ46">
        <f>SUM(J46,L46,N46,P46,R46,T46,V46,X46,Z46,AB46,AD46,AF46,AH46)</f>
        <v>0</v>
      </c>
      <c r="AK46">
        <f>'WEEKLY FC'!F72</f>
        <v>0</v>
      </c>
      <c r="AL46">
        <f>'WEEKLY FC'!D72</f>
        <v>0</v>
      </c>
      <c r="AM46">
        <f>G46+AI46-AK46</f>
        <v>89000</v>
      </c>
      <c r="AN46">
        <f>H46+AJ46-AL46</f>
        <v>5</v>
      </c>
    </row>
    <row r="47">
      <c r="C47">
        <v>2</v>
      </c>
      <c r="D47" t="str">
        <v xml:space="preserve">ICE CREAM </v>
      </c>
      <c r="E47">
        <v>0</v>
      </c>
      <c r="F47">
        <v>0</v>
      </c>
      <c r="G47">
        <v>0</v>
      </c>
      <c r="H47">
        <v>0</v>
      </c>
      <c r="AI47">
        <f>SUM(I47,K47,M47,O47,Q47,S47,U47,W47,Y47,AA47,AC47,AE47,AG47)</f>
        <v>0</v>
      </c>
      <c r="AJ47">
        <f>SUM(J47,L47,N47,P47,R47,T47,V47,X47,Z47,AB47,AD47,AF47,AH47)</f>
        <v>0</v>
      </c>
      <c r="AK47">
        <f>'WEEKLY FC'!F73</f>
        <v>0</v>
      </c>
      <c r="AL47">
        <f>'WEEKLY FC'!D73</f>
        <v>0</v>
      </c>
      <c r="AM47">
        <f>G47+AI47-AK47</f>
        <v>0</v>
      </c>
      <c r="AN47">
        <f>H47+AJ47-AL47</f>
        <v>0</v>
      </c>
    </row>
    <row r="48">
      <c r="C48">
        <v>3</v>
      </c>
      <c r="D48" t="str">
        <v>ICE CREAM  EMBER</v>
      </c>
      <c r="E48">
        <v>0</v>
      </c>
      <c r="F48">
        <v>0</v>
      </c>
      <c r="G48">
        <v>0</v>
      </c>
      <c r="H48">
        <v>0</v>
      </c>
      <c r="AI48">
        <f>SUM(I48,K48,M48,O48,Q48,S48,U48,W48,Y48,AA48,AC48,AE48,AG48)</f>
        <v>0</v>
      </c>
      <c r="AJ48">
        <f>SUM(J48,L48,N48,P48,R48,T48,V48,X48,Z48,AB48,AD48,AF48,AH48)</f>
        <v>0</v>
      </c>
      <c r="AK48">
        <f>'WEEKLY FC'!F74</f>
        <v>0</v>
      </c>
      <c r="AL48">
        <f>'WEEKLY FC'!D74</f>
        <v>0</v>
      </c>
      <c r="AM48">
        <f>G48+AI48-AK48</f>
        <v>0</v>
      </c>
      <c r="AN48">
        <f>H48+AJ48-AL48</f>
        <v>0</v>
      </c>
    </row>
    <row r="49">
      <c r="C49">
        <v>4</v>
      </c>
      <c r="D49" t="str">
        <v xml:space="preserve">BAHAN ES </v>
      </c>
      <c r="E49">
        <v>211797.36842105252</v>
      </c>
      <c r="F49">
        <v>0</v>
      </c>
      <c r="G49">
        <v>84873.1578947368</v>
      </c>
      <c r="I49">
        <v>16000</v>
      </c>
      <c r="AC49">
        <f>-'TO - TI'!D9</f>
        <v>0</v>
      </c>
      <c r="AI49">
        <f>SUM(I49,K49,M49,O49,Q49,S49,U49,W49,Y49,AA49,AC49,AE49,AG49)</f>
        <v>16000</v>
      </c>
      <c r="AJ49">
        <f>SUM(J49,L49,N49,P49,R49,T49,V49,X49,Z49,AB49,AD49,AF49,AH49)</f>
        <v>0</v>
      </c>
      <c r="AK49">
        <f>'WEEKLY FC'!I87</f>
        <v>0</v>
      </c>
      <c r="AM49">
        <f>G49+AI49-AK49</f>
        <v>100873.1578947368</v>
      </c>
      <c r="AN49">
        <f>H49+AJ49-AL49</f>
        <v>0</v>
      </c>
    </row>
    <row r="50">
      <c r="C50">
        <v>5</v>
      </c>
    </row>
    <row r="51">
      <c r="C51">
        <v>1</v>
      </c>
      <c r="D51" t="str">
        <f>'WEEKLY FC'!B94</f>
        <v>TEH BOTOL SOSRO (TBS)</v>
      </c>
      <c r="E51">
        <v>19503</v>
      </c>
      <c r="F51">
        <v>9</v>
      </c>
      <c r="G51">
        <v>71511</v>
      </c>
      <c r="H51">
        <v>33</v>
      </c>
      <c r="AI51">
        <f>SUM(I51,K51,M51,O51,Q51,S51,U51,W51,Y51,AA51,AC51,AE51,AG51)</f>
        <v>0</v>
      </c>
      <c r="AJ51">
        <f>SUM(J51,L51,N51,P51,R51,T51,V51,X51,Z51,AB51,AD51,AF51,AH51)</f>
        <v>0</v>
      </c>
      <c r="AK51">
        <f>'WEEKLY FC'!F94</f>
        <v>0</v>
      </c>
      <c r="AL51">
        <f>'WEEKLY FC'!D94</f>
        <v>0</v>
      </c>
      <c r="AM51">
        <f>G51+AI51-AK51</f>
        <v>71511</v>
      </c>
      <c r="AN51">
        <f>H51+AJ51-AL51</f>
        <v>33</v>
      </c>
    </row>
    <row r="52">
      <c r="C52">
        <v>2</v>
      </c>
      <c r="D52" t="str">
        <f>'WEEKLY FC'!B95</f>
        <v>TEH SOSRO POUCH (TBO)</v>
      </c>
      <c r="E52">
        <v>2271</v>
      </c>
      <c r="F52">
        <v>1</v>
      </c>
      <c r="G52">
        <v>63588</v>
      </c>
      <c r="H52">
        <v>28</v>
      </c>
      <c r="AI52">
        <f>SUM(I52,K52,M52,O52,Q52,S52,U52,W52,Y52,AA52,AC52,AE52,AG52)</f>
        <v>0</v>
      </c>
      <c r="AJ52">
        <f>SUM(J52,L52,N52,P52,R52,T52,V52,X52,Z52,AB52,AD52,AF52,AH52)</f>
        <v>0</v>
      </c>
      <c r="AK52">
        <f>'WEEKLY FC'!F95</f>
        <v>0</v>
      </c>
      <c r="AL52">
        <f>'WEEKLY FC'!D95</f>
        <v>0</v>
      </c>
      <c r="AM52">
        <f>G52+AI52-AK52</f>
        <v>63588</v>
      </c>
      <c r="AN52">
        <f>H52+AJ52-AL52</f>
        <v>28</v>
      </c>
    </row>
    <row r="53">
      <c r="C53">
        <v>3</v>
      </c>
      <c r="D53" t="str">
        <f>'WEEKLY FC'!B96</f>
        <v>FRUIT TEA BOTOL</v>
      </c>
      <c r="E53">
        <v>0</v>
      </c>
      <c r="F53">
        <v>0</v>
      </c>
      <c r="G53">
        <v>59500</v>
      </c>
      <c r="H53">
        <v>17</v>
      </c>
      <c r="AI53">
        <f>SUM(I53,K53,M53,O53,Q53,S53,U53,W53,Y53,AA53,AC53,AE53,AG53)</f>
        <v>0</v>
      </c>
      <c r="AJ53">
        <f>SUM(J53,L53,N53,P53,R53,T53,V53,X53,Z53,AB53,AD53,AF53,AH53)</f>
        <v>0</v>
      </c>
      <c r="AK53">
        <f>'WEEKLY FC'!F96</f>
        <v>0</v>
      </c>
      <c r="AL53">
        <f>'WEEKLY FC'!D96</f>
        <v>0</v>
      </c>
      <c r="AM53">
        <f>G53+AI53-AK53</f>
        <v>59500</v>
      </c>
      <c r="AN53">
        <f>H53+AJ53-AL53</f>
        <v>17</v>
      </c>
    </row>
    <row r="54">
      <c r="C54">
        <v>4</v>
      </c>
      <c r="D54" t="str">
        <f>'WEEKLY FC'!B97</f>
        <v>FRUIT TEA POUCH (FTG)</v>
      </c>
      <c r="E54">
        <v>0</v>
      </c>
      <c r="F54">
        <v>0</v>
      </c>
      <c r="G54">
        <v>0</v>
      </c>
      <c r="H54">
        <v>0</v>
      </c>
      <c r="AI54">
        <f>SUM(I54,K54,M54,O54,Q54,S54,U54,W54,Y54,AA54,AC54,AE54,AG54)</f>
        <v>0</v>
      </c>
      <c r="AJ54">
        <f>SUM(J54,L54,N54,P54,R54,T54,V54,X54,Z54,AB54,AD54,AF54,AH54)</f>
        <v>0</v>
      </c>
      <c r="AK54">
        <f>'WEEKLY FC'!F97</f>
        <v>0</v>
      </c>
      <c r="AL54">
        <f>'WEEKLY FC'!D97</f>
        <v>0</v>
      </c>
      <c r="AM54">
        <f>G54+AI54-AK54</f>
        <v>0</v>
      </c>
      <c r="AN54">
        <f>H54+AJ54-AL54</f>
        <v>0</v>
      </c>
    </row>
    <row r="55">
      <c r="C55">
        <v>5</v>
      </c>
      <c r="D55" t="str">
        <f>'WEEKLY FC'!B98</f>
        <v>TEBS</v>
      </c>
      <c r="E55">
        <v>0</v>
      </c>
      <c r="F55">
        <v>0</v>
      </c>
      <c r="G55">
        <v>42000</v>
      </c>
      <c r="H55">
        <v>12</v>
      </c>
      <c r="AI55">
        <f>SUM(I55,K55,M55,O55,Q55,S55,U55,W55,Y55,AA55,AC55,AE55,AG55)</f>
        <v>0</v>
      </c>
      <c r="AJ55">
        <f>SUM(J55,L55,N55,P55,R55,T55,V55,X55,Z55,AB55,AD55,AF55,AH55)</f>
        <v>0</v>
      </c>
      <c r="AK55">
        <f>'WEEKLY FC'!F98</f>
        <v>0</v>
      </c>
      <c r="AL55">
        <f>'WEEKLY FC'!D98</f>
        <v>0</v>
      </c>
      <c r="AM55">
        <f>G55+AI55-AK55</f>
        <v>42000</v>
      </c>
      <c r="AN55">
        <f>H55+AJ55-AL55</f>
        <v>12</v>
      </c>
    </row>
    <row r="56">
      <c r="C56">
        <v>6</v>
      </c>
      <c r="D56" t="str">
        <f>'WEEKLY FC'!B99</f>
        <v>AIR MINERAL BOTOL (AMB)</v>
      </c>
      <c r="E56">
        <v>71681</v>
      </c>
      <c r="F56">
        <v>43</v>
      </c>
      <c r="G56">
        <v>171701</v>
      </c>
      <c r="H56">
        <v>103</v>
      </c>
      <c r="AI56">
        <f>SUM(I56,K56,M56,O56,Q56,S56,U56,W56,Y56,AA56,AC56,AE56,AG56)</f>
        <v>0</v>
      </c>
      <c r="AJ56">
        <f>SUM(J56,L56,N56,P56,R56,T56,V56,X56,Z56,AB56,AD56,AF56,AH56)</f>
        <v>0</v>
      </c>
      <c r="AK56">
        <f>'WEEKLY FC'!F99</f>
        <v>0</v>
      </c>
      <c r="AL56">
        <f>'WEEKLY FC'!D99</f>
        <v>0</v>
      </c>
      <c r="AM56">
        <f>G56+AI56-AK56</f>
        <v>171701</v>
      </c>
      <c r="AN56">
        <f>H56+AJ56-AL56</f>
        <v>103</v>
      </c>
    </row>
    <row r="57">
      <c r="C57">
        <v>7</v>
      </c>
      <c r="D57" t="str">
        <f>'WEEKLY FC'!B100</f>
        <v>AIR MINERAL CUP (AMC)</v>
      </c>
      <c r="E57">
        <v>0</v>
      </c>
      <c r="F57">
        <v>0</v>
      </c>
      <c r="G57">
        <v>19694</v>
      </c>
      <c r="H57">
        <v>43</v>
      </c>
      <c r="AI57">
        <f>SUM(I57,K57,M57,O57,Q57,S57,U57,W57,Y57,AA57,AC57,AE57,AG57)</f>
        <v>0</v>
      </c>
      <c r="AJ57">
        <f>SUM(J57,L57,N57,P57,R57,T57,V57,X57,Z57,AB57,AD57,AF57,AH57)</f>
        <v>0</v>
      </c>
      <c r="AK57">
        <f>'WEEKLY FC'!F100</f>
        <v>0</v>
      </c>
      <c r="AL57">
        <f>'WEEKLY FC'!D100</f>
        <v>0</v>
      </c>
      <c r="AM57">
        <f>G57+AI57-AK57</f>
        <v>19694</v>
      </c>
      <c r="AN57">
        <f>H57+AJ57-AL57</f>
        <v>43</v>
      </c>
    </row>
    <row r="58">
      <c r="C58">
        <v>8</v>
      </c>
      <c r="D58" t="str">
        <f>'WEEKLY FC'!B101</f>
        <v>MILO</v>
      </c>
      <c r="E58">
        <v>57837.5</v>
      </c>
      <c r="F58">
        <v>0.7499999999999999</v>
      </c>
      <c r="G58">
        <v>63342.5</v>
      </c>
      <c r="H58">
        <v>0.65</v>
      </c>
      <c r="AI58">
        <f>SUM(I58,K58,M58,O58,Q58,S58,U58,W58,Y58,AA58,AC58,AE58,AG58)</f>
        <v>0</v>
      </c>
      <c r="AJ58">
        <f>SUM(J58,L58,N58,P58,R58,T58,V58,X58,Z58,AB58,AD58,AF58,AH58)</f>
        <v>0</v>
      </c>
      <c r="AK58">
        <f>'WEEKLY FC'!F101</f>
        <v>0</v>
      </c>
      <c r="AL58">
        <f>'WEEKLY FC'!D101</f>
        <v>0</v>
      </c>
      <c r="AM58">
        <f>G58+AI58-AK58</f>
        <v>63342.5</v>
      </c>
      <c r="AN58">
        <f>H58+AJ58-AL58</f>
        <v>0.65</v>
      </c>
    </row>
    <row r="59">
      <c r="B59" t="str">
        <v>M</v>
      </c>
      <c r="C59">
        <v>9</v>
      </c>
      <c r="D59" t="str">
        <f>'WEEKLY FC'!B102</f>
        <v>NESTEA</v>
      </c>
      <c r="E59">
        <v>140790.59999999998</v>
      </c>
      <c r="F59">
        <v>2.58</v>
      </c>
      <c r="G59">
        <v>327420</v>
      </c>
      <c r="H59">
        <v>6</v>
      </c>
      <c r="AI59">
        <f>SUM(I59,K59,M59,O59,Q59,S59,U59,W59,Y59,AA59,AC59,AE59,AG59)</f>
        <v>0</v>
      </c>
      <c r="AJ59">
        <f>SUM(J59,L59,N59,P59,R59,T59,V59,X59,Z59,AB59,AD59,AF59,AH59)</f>
        <v>0</v>
      </c>
      <c r="AK59">
        <f>'WEEKLY FC'!F102</f>
        <v>0</v>
      </c>
      <c r="AL59">
        <f>'WEEKLY FC'!D102</f>
        <v>0</v>
      </c>
      <c r="AM59">
        <f>G59+AI59-AK59</f>
        <v>327420</v>
      </c>
      <c r="AN59">
        <f>H59+AJ59-AL59</f>
        <v>6</v>
      </c>
    </row>
    <row r="60">
      <c r="B60" t="str">
        <v>I</v>
      </c>
      <c r="C60">
        <v>10</v>
      </c>
      <c r="D60" t="str">
        <f>'WEEKLY FC'!B103</f>
        <v>ORANGE</v>
      </c>
      <c r="E60">
        <v>0</v>
      </c>
      <c r="F60">
        <v>0</v>
      </c>
      <c r="G60">
        <v>0</v>
      </c>
      <c r="H60">
        <v>0</v>
      </c>
      <c r="AI60">
        <f>SUM(I60,K60,M60,O60,Q60,S60,U60,W60,Y60,AA60,AC60,AE60,AG60)</f>
        <v>0</v>
      </c>
      <c r="AJ60">
        <f>SUM(J60,L60,N60,P60,R60,T60,V60,X60,Z60,AB60,AD60,AF60,AH60)</f>
        <v>0</v>
      </c>
      <c r="AK60">
        <f>'WEEKLY FC'!F103</f>
        <v>0</v>
      </c>
      <c r="AL60">
        <f>'WEEKLY FC'!D103</f>
        <v>0</v>
      </c>
      <c r="AM60">
        <f>G60+AI60-AK60</f>
        <v>0</v>
      </c>
      <c r="AN60">
        <f>H60+AJ60-AL60</f>
        <v>0</v>
      </c>
    </row>
    <row r="61">
      <c r="B61" t="str">
        <v>N</v>
      </c>
      <c r="C61">
        <v>11</v>
      </c>
      <c r="D61" t="str">
        <f>'WEEKLY FC'!B104</f>
        <v>BUAH FROZEN JAMBU</v>
      </c>
      <c r="E61">
        <v>0</v>
      </c>
      <c r="F61">
        <v>0</v>
      </c>
      <c r="G61">
        <v>0</v>
      </c>
      <c r="H61">
        <v>0</v>
      </c>
      <c r="AI61">
        <f>SUM(I61,K61,M61,O61,Q61,S61,U61,W61,Y61,AA61,AC61,AE61,AG61)</f>
        <v>0</v>
      </c>
      <c r="AJ61">
        <f>SUM(J61,L61,N61,P61,R61,T61,V61,X61,Z61,AB61,AD61,AF61,AH61)</f>
        <v>0</v>
      </c>
      <c r="AK61">
        <f>'WEEKLY FC'!F104</f>
        <v>0</v>
      </c>
      <c r="AL61">
        <f>'WEEKLY FC'!D104</f>
        <v>0</v>
      </c>
      <c r="AM61">
        <f>G61+AI61-AK61</f>
        <v>0</v>
      </c>
      <c r="AN61">
        <f>H61+AJ61-AL61</f>
        <v>0</v>
      </c>
    </row>
    <row r="62">
      <c r="B62" t="str">
        <v>U</v>
      </c>
      <c r="C62">
        <v>12</v>
      </c>
      <c r="D62" t="str">
        <f>'WEEKLY FC'!B105</f>
        <v>BUAH FROZEN MELON</v>
      </c>
      <c r="E62">
        <v>0</v>
      </c>
      <c r="F62">
        <v>0</v>
      </c>
      <c r="G62">
        <v>0</v>
      </c>
      <c r="H62">
        <v>0</v>
      </c>
      <c r="AI62">
        <f>SUM(I62,K62,M62,O62,Q62,S62,U62,W62,Y62,AA62,AC62,AE62,AG62)</f>
        <v>0</v>
      </c>
      <c r="AJ62">
        <f>SUM(J62,L62,N62,P62,R62,T62,V62,X62,Z62,AB62,AD62,AF62,AH62)</f>
        <v>0</v>
      </c>
      <c r="AK62">
        <f>'WEEKLY FC'!F105</f>
        <v>0</v>
      </c>
      <c r="AL62">
        <f>'WEEKLY FC'!D105</f>
        <v>0</v>
      </c>
      <c r="AM62">
        <f>G62+AI62-AK62</f>
        <v>0</v>
      </c>
      <c r="AN62">
        <f>H62+AJ62-AL62</f>
        <v>0</v>
      </c>
    </row>
    <row r="63">
      <c r="B63" t="str">
        <v>M</v>
      </c>
      <c r="C63">
        <v>13</v>
      </c>
      <c r="D63" t="str">
        <f>'WEEKLY FC'!B106</f>
        <v>BUAH FROZEN STRAWBERRY</v>
      </c>
      <c r="E63">
        <v>0</v>
      </c>
      <c r="F63">
        <v>0</v>
      </c>
      <c r="G63">
        <v>0</v>
      </c>
      <c r="H63">
        <v>0</v>
      </c>
      <c r="AI63">
        <f>SUM(I63,K63,M63,O63,Q63,S63,U63,W63,Y63,AA63,AC63,AE63,AG63)</f>
        <v>0</v>
      </c>
      <c r="AJ63">
        <f>SUM(J63,L63,N63,P63,R63,T63,V63,X63,Z63,AB63,AD63,AF63,AH63)</f>
        <v>0</v>
      </c>
      <c r="AK63">
        <f>'WEEKLY FC'!F106</f>
        <v>0</v>
      </c>
      <c r="AL63">
        <f>'WEEKLY FC'!D106</f>
        <v>0</v>
      </c>
      <c r="AM63">
        <f>G63+AI63-AK63</f>
        <v>0</v>
      </c>
      <c r="AN63">
        <f>H63+AJ63-AL63</f>
        <v>0</v>
      </c>
    </row>
    <row r="64">
      <c r="B64" t="str">
        <v>A</v>
      </c>
      <c r="C64">
        <v>14</v>
      </c>
      <c r="D64" t="str">
        <f>'WEEKLY FC'!B107</f>
        <v>BUAH FROZEN SIRSAK</v>
      </c>
      <c r="E64">
        <v>0</v>
      </c>
      <c r="F64">
        <v>0</v>
      </c>
      <c r="G64">
        <v>0</v>
      </c>
      <c r="H64">
        <v>0</v>
      </c>
      <c r="AI64">
        <f>SUM(I64,K64,M64,O64,Q64,S64,U64,W64,Y64,AA64,AC64,AE64,AG64)</f>
        <v>0</v>
      </c>
      <c r="AJ64">
        <f>SUM(J64,L64,N64,P64,R64,T64,V64,X64,Z64,AB64,AD64,AF64,AH64)</f>
        <v>0</v>
      </c>
      <c r="AK64">
        <f>'WEEKLY FC'!F107</f>
        <v>0</v>
      </c>
      <c r="AL64">
        <f>'WEEKLY FC'!D107</f>
        <v>0</v>
      </c>
      <c r="AM64">
        <f>G64+AI64-AK64</f>
        <v>0</v>
      </c>
      <c r="AN64">
        <f>H64+AJ64-AL64</f>
        <v>0</v>
      </c>
    </row>
    <row r="65">
      <c r="B65" t="str">
        <v>N</v>
      </c>
      <c r="C65">
        <v>15</v>
      </c>
      <c r="D65" t="str">
        <f>'WEEKLY FC'!B108</f>
        <v>BUAH FROZEN MANGGA</v>
      </c>
      <c r="E65">
        <v>0</v>
      </c>
      <c r="F65">
        <v>0</v>
      </c>
      <c r="G65">
        <v>0</v>
      </c>
      <c r="H65">
        <v>0</v>
      </c>
      <c r="AI65">
        <f>SUM(I65,K65,M65,O65,Q65,S65,U65,W65,Y65,AA65,AC65,AE65,AG65)</f>
        <v>0</v>
      </c>
      <c r="AJ65">
        <f>SUM(J65,L65,N65,P65,R65,T65,V65,X65,Z65,AB65,AD65,AF65,AH65)</f>
        <v>0</v>
      </c>
      <c r="AK65">
        <f>'WEEKLY FC'!F108</f>
        <v>0</v>
      </c>
      <c r="AL65">
        <f>'WEEKLY FC'!D108</f>
        <v>0</v>
      </c>
      <c r="AM65">
        <f>G65+AI65-AK65</f>
        <v>0</v>
      </c>
      <c r="AN65">
        <f>H65+AJ65-AL65</f>
        <v>0</v>
      </c>
    </row>
    <row r="66">
      <c r="C66">
        <v>16</v>
      </c>
      <c r="D66" t="str">
        <f>'WEEKLY FC'!B109</f>
        <v>BUAH FROZEN DURIAN</v>
      </c>
      <c r="E66">
        <v>0</v>
      </c>
      <c r="F66">
        <v>0</v>
      </c>
      <c r="G66">
        <v>0</v>
      </c>
      <c r="H66">
        <v>0</v>
      </c>
      <c r="AI66">
        <f>SUM(I66,K66,M66,O66,Q66,S66,U66,W66,Y66,AA66,AC66,AE66,AG66)</f>
        <v>0</v>
      </c>
      <c r="AJ66">
        <f>SUM(J66,L66,N66,P66,R66,T66,V66,X66,Z66,AB66,AD66,AF66,AH66)</f>
        <v>0</v>
      </c>
      <c r="AK66">
        <f>'WEEKLY FC'!F109</f>
        <v>0</v>
      </c>
      <c r="AL66">
        <f>'WEEKLY FC'!D109</f>
        <v>0</v>
      </c>
      <c r="AM66">
        <f>G66+AI66-AK66</f>
        <v>0</v>
      </c>
      <c r="AN66">
        <f>H66+AJ66-AL66</f>
        <v>0</v>
      </c>
    </row>
    <row r="67">
      <c r="C67">
        <v>17</v>
      </c>
      <c r="D67" t="str">
        <f>'WEEKLY FC'!B110</f>
        <v>TEH POCI KUNING / VANILA</v>
      </c>
      <c r="E67">
        <v>4956</v>
      </c>
      <c r="F67">
        <v>9</v>
      </c>
      <c r="G67">
        <v>70350</v>
      </c>
      <c r="H67">
        <v>25</v>
      </c>
      <c r="AC67">
        <f>-'TO - TI'!I25-'TO - TI'!N12</f>
        <v>0</v>
      </c>
      <c r="AI67">
        <f>SUM(I67,K67,M67,O67,Q67,S67,U67,W67,Y67,AA67,AC67,AE67,AG67)</f>
        <v>0</v>
      </c>
      <c r="AJ67">
        <f>SUM(J67,L67,N67,P67,R67,T67,V67,X67,Z67,AB67,AD67,AF67,AH67)</f>
        <v>0</v>
      </c>
      <c r="AK67">
        <f>'WEEKLY FC'!F110</f>
        <v>0</v>
      </c>
      <c r="AL67">
        <f>'WEEKLY FC'!D110</f>
        <v>0</v>
      </c>
      <c r="AM67">
        <f>G67+AI67-AK67</f>
        <v>70350</v>
      </c>
      <c r="AN67">
        <f>H67+AJ67-AL67</f>
        <v>25</v>
      </c>
    </row>
    <row r="68">
      <c r="C68">
        <v>18</v>
      </c>
      <c r="D68" t="str">
        <f>'WEEKLY FC'!B111</f>
        <v>MILK SHAKE COKLAT</v>
      </c>
      <c r="E68">
        <v>0</v>
      </c>
      <c r="F68">
        <v>0</v>
      </c>
      <c r="G68">
        <v>0</v>
      </c>
      <c r="H68">
        <v>0</v>
      </c>
      <c r="AI68">
        <f>SUM(I68,K68,M68,O68,Q68,S68,U68,W68,Y68,AA68,AC68,AE68,AG68)</f>
        <v>0</v>
      </c>
      <c r="AJ68">
        <f>SUM(J68,L68,N68,P68,R68,T68,V68,X68,Z68,AB68,AD68,AF68,AH68)</f>
        <v>0</v>
      </c>
      <c r="AK68">
        <f>'WEEKLY FC'!F111</f>
        <v>0</v>
      </c>
      <c r="AL68">
        <f>'WEEKLY FC'!D111</f>
        <v>0</v>
      </c>
      <c r="AM68">
        <f>G68+AI68-AK68</f>
        <v>0</v>
      </c>
      <c r="AN68">
        <f>H68+AJ68-AL68</f>
        <v>0</v>
      </c>
    </row>
    <row r="69">
      <c r="C69">
        <v>19</v>
      </c>
      <c r="D69" t="str">
        <f>'WEEKLY FC'!B112</f>
        <v>MILK SHAKE CAPPUCINO</v>
      </c>
      <c r="E69">
        <v>0</v>
      </c>
      <c r="F69">
        <v>0</v>
      </c>
      <c r="G69">
        <v>0</v>
      </c>
      <c r="H69">
        <v>0</v>
      </c>
      <c r="AI69">
        <f>SUM(I69,K69,M69,O69,Q69,S69,U69,W69,Y69,AA69,AC69,AE69,AG69)</f>
        <v>0</v>
      </c>
      <c r="AJ69">
        <f>SUM(J69,L69,N69,P69,R69,T69,V69,X69,Z69,AB69,AD69,AF69,AH69)</f>
        <v>0</v>
      </c>
      <c r="AK69">
        <f>'WEEKLY FC'!F112</f>
        <v>0</v>
      </c>
      <c r="AL69">
        <f>'WEEKLY FC'!D112</f>
        <v>0</v>
      </c>
      <c r="AM69">
        <f>G69+AI69-AK69</f>
        <v>0</v>
      </c>
      <c r="AN69">
        <f>H69+AJ69-AL69</f>
        <v>0</v>
      </c>
      <c r="AP69" t="str">
        <v xml:space="preserve"> </v>
      </c>
    </row>
    <row r="70">
      <c r="C70">
        <v>20</v>
      </c>
      <c r="D70" t="str">
        <f>'WEEKLY FC'!B113</f>
        <v>MILK SHAKE MANGGA</v>
      </c>
      <c r="E70">
        <v>0</v>
      </c>
      <c r="F70">
        <v>0</v>
      </c>
      <c r="G70">
        <v>0</v>
      </c>
      <c r="H70">
        <v>0</v>
      </c>
      <c r="AI70">
        <f>SUM(I70,K70,M70,O70,Q70,S70,U70,W70,Y70,AA70,AC70,AE70,AG70)</f>
        <v>0</v>
      </c>
      <c r="AJ70">
        <f>SUM(J70,L70,N70,P70,R70,T70,V70,X70,Z70,AB70,AD70,AF70,AH70)</f>
        <v>0</v>
      </c>
      <c r="AK70">
        <f>'WEEKLY FC'!F113</f>
        <v>0</v>
      </c>
      <c r="AL70">
        <f>'WEEKLY FC'!D113</f>
        <v>0</v>
      </c>
      <c r="AM70">
        <f>G70+AI70-AK70</f>
        <v>0</v>
      </c>
      <c r="AN70">
        <f>H70+AJ70-AL70</f>
        <v>0</v>
      </c>
    </row>
    <row r="71">
      <c r="C71">
        <v>21</v>
      </c>
      <c r="D71" t="str">
        <f>'WEEKLY FC'!B114</f>
        <v>MILK SHAKE STRAWBERRY</v>
      </c>
      <c r="E71">
        <v>0</v>
      </c>
      <c r="F71">
        <v>0</v>
      </c>
      <c r="G71">
        <v>0</v>
      </c>
      <c r="H71">
        <v>0</v>
      </c>
      <c r="AI71">
        <f>SUM(I71,K71,M71,O71,Q71,S71,U71,W71,Y71,AA71,AC71,AE71,AG71)</f>
        <v>0</v>
      </c>
      <c r="AJ71">
        <f>SUM(J71,L71,N71,P71,R71,T71,V71,X71,Z71,AB71,AD71,AF71,AH71)</f>
        <v>0</v>
      </c>
      <c r="AK71">
        <f>'WEEKLY FC'!F114</f>
        <v>0</v>
      </c>
      <c r="AL71">
        <f>'WEEKLY FC'!D114</f>
        <v>0</v>
      </c>
      <c r="AM71">
        <f>G71+AI71-AK71</f>
        <v>0</v>
      </c>
      <c r="AN71">
        <f>H71+AJ71-AL71</f>
        <v>0</v>
      </c>
    </row>
    <row r="72">
      <c r="C72">
        <v>22</v>
      </c>
      <c r="D72" t="str">
        <f>'WEEKLY FC'!B115</f>
        <v>STEE</v>
      </c>
      <c r="E72">
        <v>331049.93000000005</v>
      </c>
      <c r="F72">
        <v>209</v>
      </c>
      <c r="G72">
        <v>133053.48</v>
      </c>
      <c r="H72">
        <v>84</v>
      </c>
      <c r="AC72">
        <f>-'TO - TI'!N13</f>
        <v>0</v>
      </c>
      <c r="AD72">
        <f>-'TO - TI'!L13</f>
        <v>0</v>
      </c>
      <c r="AG72">
        <f>'PEMBELIAN KREDIT'!G52</f>
        <v>0</v>
      </c>
      <c r="AH72">
        <v>240</v>
      </c>
      <c r="AI72">
        <f>SUM(I72,K72,M72,O72,Q72,S72,U72,W72,Y72,AA72,AC72,AE72,AG72)</f>
        <v>0</v>
      </c>
      <c r="AJ72">
        <f>SUM(J72,L72,N72,P72,R72,T72,V72,X72,Z72,AB72,AD72,AF72,AH72)</f>
        <v>240</v>
      </c>
      <c r="AK72">
        <f>'WEEKLY FC'!F115</f>
        <v>0</v>
      </c>
      <c r="AL72">
        <f>'WEEKLY FC'!D115</f>
        <v>0</v>
      </c>
      <c r="AM72">
        <f>G72+AI72-AK72</f>
        <v>133053.48</v>
      </c>
      <c r="AN72">
        <f>H72+AJ72-AL72</f>
        <v>324</v>
      </c>
    </row>
    <row r="73">
      <c r="C73">
        <v>23</v>
      </c>
      <c r="D73" t="str">
        <f>'WEEKLY FC'!B116</f>
        <v>THAI GREEN TEA</v>
      </c>
      <c r="E73">
        <v>-2625.350000000006</v>
      </c>
      <c r="F73">
        <v>1</v>
      </c>
      <c r="G73">
        <v>126190.35</v>
      </c>
      <c r="H73">
        <v>39</v>
      </c>
      <c r="AI73">
        <f>SUM(I73,K73,M73,O73,Q73,S73,U73,W73,Y73,AA73,AC73,AE73,AG73)</f>
        <v>0</v>
      </c>
      <c r="AJ73">
        <f>SUM(J73,L73,N73,P73,R73,T73,V73,X73,Z73,AB73,AD73,AF73,AH73)</f>
        <v>0</v>
      </c>
      <c r="AK73">
        <f>'WEEKLY FC'!F116</f>
        <v>0</v>
      </c>
      <c r="AL73">
        <f>'WEEKLY FC'!D116</f>
        <v>0</v>
      </c>
      <c r="AM73">
        <f>G73+AI73-AK73</f>
        <v>126190.35</v>
      </c>
      <c r="AN73">
        <f>H73+AJ73-AL73</f>
        <v>39</v>
      </c>
    </row>
    <row r="74">
      <c r="C74">
        <v>24</v>
      </c>
      <c r="D74" t="str">
        <f>'WEEKLY FC'!B117</f>
        <v>RED VALVET</v>
      </c>
      <c r="E74">
        <v>666</v>
      </c>
      <c r="F74">
        <v>2</v>
      </c>
      <c r="G74">
        <v>172161</v>
      </c>
      <c r="H74">
        <v>47</v>
      </c>
      <c r="AI74">
        <f>SUM(I74,K74,M74,O74,Q74,S74,U74,W74,Y74,AA74,AC74,AE74,AG74)</f>
        <v>0</v>
      </c>
      <c r="AJ74">
        <f>SUM(J74,L74,N74,P74,R74,T74,V74,X74,Z74,AB74,AD74,AF74,AH74)</f>
        <v>0</v>
      </c>
      <c r="AK74">
        <f>'WEEKLY FC'!F117</f>
        <v>0</v>
      </c>
      <c r="AL74">
        <f>'WEEKLY FC'!D117</f>
        <v>0</v>
      </c>
      <c r="AM74">
        <f>G74+AI74-AK74</f>
        <v>172161</v>
      </c>
      <c r="AN74">
        <f>H74+AJ74-AL74</f>
        <v>47</v>
      </c>
    </row>
    <row r="75">
      <c r="C75">
        <v>25</v>
      </c>
      <c r="D75" t="str">
        <f>'WEEKLY FC'!B118</f>
        <v>MILKY MANGGO</v>
      </c>
      <c r="E75">
        <v>3318.899999999994</v>
      </c>
      <c r="F75">
        <v>3</v>
      </c>
      <c r="G75">
        <v>106715.40000000001</v>
      </c>
      <c r="H75">
        <v>38</v>
      </c>
      <c r="AI75">
        <f>SUM(I75,K75,M75,O75,Q75,S75,U75,W75,Y75,AA75,AC75,AE75,AG75)</f>
        <v>0</v>
      </c>
      <c r="AJ75">
        <f>SUM(J75,L75,N75,P75,R75,T75,V75,X75,Z75,AB75,AD75,AF75,AH75)</f>
        <v>0</v>
      </c>
      <c r="AK75">
        <f>'WEEKLY FC'!F118</f>
        <v>0</v>
      </c>
      <c r="AL75">
        <f>'WEEKLY FC'!D118</f>
        <v>0</v>
      </c>
      <c r="AM75">
        <f>G75+AI75-AK75</f>
        <v>106715.40000000001</v>
      </c>
      <c r="AN75">
        <f>H75+AJ75-AL75</f>
        <v>38</v>
      </c>
    </row>
    <row r="76">
      <c r="C76">
        <v>26</v>
      </c>
      <c r="D76" t="str">
        <f>'WEEKLY FC'!B119</f>
        <v>AIR MINERAL BOTOL (AMB) 330 ML</v>
      </c>
      <c r="E76">
        <v>0</v>
      </c>
      <c r="F76">
        <v>0</v>
      </c>
      <c r="G76">
        <v>0</v>
      </c>
      <c r="H76">
        <v>0</v>
      </c>
      <c r="AI76">
        <f>SUM(I76,K76,M76,O76,Q76,S76,U76,W76,Y76,AA76,AC76,AE76,AG76)</f>
        <v>0</v>
      </c>
      <c r="AJ76">
        <f>SUM(J76,L76,N76,P76,R76,T76,V76,X76,Z76,AB76,AD76,AF76,AH76)</f>
        <v>0</v>
      </c>
      <c r="AK76">
        <f>'WEEKLY FC'!F119</f>
        <v>0</v>
      </c>
      <c r="AL76">
        <f>'WEEKLY FC'!D119</f>
        <v>0</v>
      </c>
      <c r="AM76">
        <f>G76+AI76-AK76</f>
        <v>0</v>
      </c>
      <c r="AN76">
        <f>H76+AJ76-AL76</f>
        <v>0</v>
      </c>
    </row>
    <row r="77">
      <c r="C77">
        <v>27</v>
      </c>
      <c r="D77" t="str">
        <f>'WEEKLY FC'!B120</f>
        <v xml:space="preserve">TEH RC </v>
      </c>
      <c r="E77">
        <v>0</v>
      </c>
      <c r="F77">
        <v>0</v>
      </c>
      <c r="G77">
        <v>0</v>
      </c>
      <c r="H77">
        <v>0</v>
      </c>
      <c r="AI77">
        <f>SUM(I77,K77,M77,O77,Q77,S77,U77,W77,Y77,AA77,AC77,AE77,AG77)</f>
        <v>0</v>
      </c>
      <c r="AJ77">
        <f>SUM(J77,L77,N77,P77,R77,T77,V77,X77,Z77,AB77,AD77,AF77,AH77)</f>
        <v>0</v>
      </c>
      <c r="AK77">
        <f>'WEEKLY FC'!F120</f>
        <v>0</v>
      </c>
      <c r="AL77">
        <f>'WEEKLY FC'!D120</f>
        <v>0</v>
      </c>
      <c r="AM77">
        <f>G77+AI77-AK77</f>
        <v>0</v>
      </c>
      <c r="AN77">
        <f>H77+AJ77-AL77</f>
        <v>0</v>
      </c>
    </row>
    <row r="78">
      <c r="C78">
        <v>28</v>
      </c>
      <c r="D78" t="str">
        <f>'WEEKLY FC'!B121</f>
        <v>TEH BOTOL 1 LITER</v>
      </c>
      <c r="E78">
        <v>63000</v>
      </c>
      <c r="F78">
        <v>8</v>
      </c>
      <c r="G78">
        <v>141750</v>
      </c>
      <c r="H78">
        <v>18</v>
      </c>
      <c r="AI78">
        <f>SUM(I78,K78,M78,O78,Q78,S78,U78,W78,Y78,AA78,AC78,AE78,AG78)</f>
        <v>0</v>
      </c>
      <c r="AJ78">
        <f>SUM(J78,L78,N78,P78,R78,T78,V78,X78,Z78,AB78,AD78,AF78,AH78)</f>
        <v>0</v>
      </c>
      <c r="AK78">
        <f>'WEEKLY FC'!F121</f>
        <v>0</v>
      </c>
      <c r="AL78">
        <f>'WEEKLY FC'!D121</f>
        <v>0</v>
      </c>
      <c r="AM78">
        <f>G78+AI78-AK78</f>
        <v>141750</v>
      </c>
      <c r="AN78">
        <f>H78+AJ78-AL78</f>
        <v>18</v>
      </c>
    </row>
    <row r="79">
      <c r="C79">
        <v>29</v>
      </c>
      <c r="D79">
        <f>'WEEKLY FC'!B122</f>
        <v>0</v>
      </c>
      <c r="E79">
        <v>0</v>
      </c>
      <c r="F79">
        <v>0</v>
      </c>
      <c r="G79">
        <v>0</v>
      </c>
      <c r="H79">
        <v>0</v>
      </c>
      <c r="AI79">
        <f>SUM(I79,K79,M79,O79,Q79,S79,U79,W79,Y79,AA79,AC79,AE79,AG79)</f>
        <v>0</v>
      </c>
      <c r="AJ79">
        <f>SUM(J79,L79,N79,P79,R79,T79,V79,X79,Z79,AB79,AD79,AF79,AH79)</f>
        <v>0</v>
      </c>
      <c r="AK79">
        <f>'WEEKLY FC'!F122</f>
        <v>0</v>
      </c>
      <c r="AL79">
        <f>'WEEKLY FC'!D122</f>
        <v>0</v>
      </c>
      <c r="AM79">
        <f>G79+AI79-AK79</f>
        <v>0</v>
      </c>
      <c r="AN79">
        <f>H79+AJ79-AL79</f>
        <v>0</v>
      </c>
    </row>
    <row r="80">
      <c r="C80">
        <v>30</v>
      </c>
      <c r="D80">
        <f>'WEEKLY FC'!B123</f>
        <v>0</v>
      </c>
      <c r="E80">
        <v>0</v>
      </c>
      <c r="F80">
        <v>0</v>
      </c>
      <c r="G80">
        <v>0</v>
      </c>
      <c r="H80">
        <v>0</v>
      </c>
      <c r="AI80">
        <f>SUM(I80,K80,M80,O80,Q80,S80,U80,W80,Y80,AA80,AC80,AE80,AG80)</f>
        <v>0</v>
      </c>
      <c r="AJ80">
        <f>SUM(J80,L80,N80,P80,R80,T80,V80,X80,Z80,AB80,AD80,AF80,AH80)</f>
        <v>0</v>
      </c>
      <c r="AK80">
        <f>'WEEKLY FC'!F123</f>
        <v>0</v>
      </c>
      <c r="AL80">
        <f>'WEEKLY FC'!D123</f>
        <v>0</v>
      </c>
      <c r="AM80">
        <f>G80+AI80-AK80</f>
        <v>0</v>
      </c>
      <c r="AN80">
        <f>H80+AJ80-AL80</f>
        <v>0</v>
      </c>
    </row>
    <row r="81">
      <c r="C81">
        <v>31</v>
      </c>
      <c r="D81">
        <f>'WEEKLY FC'!B124</f>
        <v>0</v>
      </c>
      <c r="E81">
        <v>0</v>
      </c>
      <c r="F81">
        <v>0</v>
      </c>
      <c r="G81">
        <v>0</v>
      </c>
      <c r="H81">
        <v>0</v>
      </c>
      <c r="AI81">
        <f>SUM(I81,K81,M81,O81,Q81,S81,U81,W81,Y81,AA81,AC81,AE81,AG81)</f>
        <v>0</v>
      </c>
      <c r="AJ81">
        <f>SUM(J81,L81,N81,P81,R81,T81,V81,X81,Z81,AB81,AD81,AF81,AH81)</f>
        <v>0</v>
      </c>
      <c r="AK81">
        <f>'WEEKLY FC'!F124</f>
        <v>0</v>
      </c>
      <c r="AL81">
        <f>'WEEKLY FC'!D124</f>
        <v>0</v>
      </c>
      <c r="AM81">
        <f>G81+AI81-AK81</f>
        <v>0</v>
      </c>
      <c r="AN81">
        <f>H81+AJ81-AL81</f>
        <v>0</v>
      </c>
    </row>
    <row r="82">
      <c r="D82" t="str">
        <v>TOTAL LEMBAR 1</v>
      </c>
      <c r="E82">
        <f>SUM(E10:E81)</f>
        <v>11479313.723075703</v>
      </c>
      <c r="G82">
        <f>SUM(G10:G81)</f>
        <v>10390316.055893349</v>
      </c>
      <c r="I82">
        <f>SUM(I10:I81)</f>
        <v>16000</v>
      </c>
      <c r="K82">
        <f>SUM(K10:K81)</f>
        <v>0</v>
      </c>
      <c r="M82">
        <f>SUM(M10:M81)</f>
        <v>0</v>
      </c>
      <c r="O82">
        <f>SUM(O10:O81)</f>
        <v>0</v>
      </c>
      <c r="Q82">
        <f>SUM(Q10:Q81)</f>
        <v>0</v>
      </c>
      <c r="S82">
        <f>SUM(S10:S81)</f>
        <v>0</v>
      </c>
      <c r="U82">
        <f>SUM(U10:U81)</f>
        <v>0</v>
      </c>
      <c r="W82">
        <f>SUM(W10:W81)</f>
        <v>0</v>
      </c>
      <c r="Y82">
        <f>SUM(Y10:Y81)</f>
        <v>0</v>
      </c>
      <c r="AA82">
        <f>SUM(AA10:AA81)</f>
        <v>0</v>
      </c>
      <c r="AC82" t="e">
        <f>SUM(AC10:AC81)</f>
        <v>#DIV/0!</v>
      </c>
      <c r="AE82">
        <f>SUM(AE10:AE81)</f>
        <v>0</v>
      </c>
      <c r="AG82">
        <f>SUM(AG10:AG81)</f>
        <v>313965</v>
      </c>
      <c r="AI82" t="e">
        <f>SUM(I82,K82,M82,O82,Q82,S82,U82,W82,Y82,AA82,AC82,AE82,AG82)</f>
        <v>#DIV/0!</v>
      </c>
      <c r="AK82" t="e">
        <f>SUM(AK10:AK81)</f>
        <v>#DIV/0!</v>
      </c>
      <c r="AM82" t="e">
        <f>SUM(AM10:AM81)</f>
        <v>#DIV/0!</v>
      </c>
    </row>
    <row r="84">
      <c r="B84" t="str">
        <v xml:space="preserve">    NB : PEMBELIAN AYAM CASH DIMASUKKAN MANUAL DAN PEMBELIAN AYAM KREDIT WAJIB DIISI DI KOLOM PEMBELIAN KREDIT KHUSUS AYAM DAN MARINADE</v>
      </c>
    </row>
    <row r="85">
      <c r="B85" t="str">
        <v xml:space="preserve">    NB : KREDIT BARANG GUDANG, PEMAKAIAN MINGGU LALU ATAU PERSEDIAAN AWAL SERTA KOLOM TO/TI DI ISI SECARA MANUAL. TO DIBERI TANDA (- )</v>
      </c>
    </row>
    <row r="87">
      <c r="B87" t="str">
        <v>VENDOR REPORT</v>
      </c>
    </row>
    <row r="88">
      <c r="AI88" t="str">
        <v>CABANG</v>
      </c>
      <c r="AJ88" t="str">
        <f>AJ2</f>
        <v>RC SAMATA GOWA</v>
      </c>
    </row>
    <row r="89">
      <c r="AI89" t="str">
        <v>PERIODE</v>
      </c>
      <c r="AJ89" t="str">
        <f>AJ3</f>
        <v xml:space="preserve">15-21 FEBRUARI </v>
      </c>
    </row>
    <row r="90">
      <c r="B90" t="str">
        <v>TGL FAKTUR</v>
      </c>
      <c r="C90" t="str">
        <v>NO</v>
      </c>
      <c r="E90" t="str">
        <v>PEMAKAIAN</v>
      </c>
      <c r="G90" t="str">
        <v>PERSEDIAAN</v>
      </c>
      <c r="I90" t="str">
        <f>I5</f>
        <v>15/2/26</v>
      </c>
      <c r="K90" t="str">
        <f>K5</f>
        <v>16/2/26</v>
      </c>
      <c r="M90" t="str">
        <f>M5</f>
        <v>17/2/26</v>
      </c>
      <c r="O90" t="str">
        <f>O5</f>
        <v>18/2/26</v>
      </c>
      <c r="Q90" t="str">
        <f>Q5</f>
        <v>19/2/26</v>
      </c>
      <c r="S90" t="str">
        <f>S5</f>
        <v>20/2/26</v>
      </c>
      <c r="U90" t="str">
        <f>U5</f>
        <v>21/2/26</v>
      </c>
      <c r="W90" s="1">
        <f>W5</f>
        <v>0</v>
      </c>
      <c r="Y90" s="1">
        <f>Y5</f>
        <v>0</v>
      </c>
      <c r="AA90" s="1">
        <f>AA5</f>
        <v>0</v>
      </c>
      <c r="AC90" t="str">
        <v>KHUSUS TO/TI</v>
      </c>
      <c r="AE90" t="str">
        <v>KREDIT BARGUD</v>
      </c>
      <c r="AG90" t="str">
        <v>KREDIT BAHAN BAKU</v>
      </c>
      <c r="AI90" t="str">
        <v>TOTAL</v>
      </c>
      <c r="AK90" t="str">
        <v>PERSEDIAAN</v>
      </c>
      <c r="AM90" t="str">
        <v>PEMAKAIAN</v>
      </c>
    </row>
    <row r="91" xml:space="preserve">
      <c r="D91" t="str">
        <v>KETERANGAN BAHAN</v>
      </c>
      <c r="E91" t="str">
        <v>MINGGU LALU</v>
      </c>
      <c r="G91" t="str">
        <v>AWAL</v>
      </c>
      <c r="AC91" t="str" xml:space="preserve">
        <v xml:space="preserve">C. PATTY / _x000d_
CATERING STAFF</v>
      </c>
      <c r="AI91" t="str">
        <v>PEMBELIAN</v>
      </c>
      <c r="AK91" t="str">
        <v>AKHIR</v>
      </c>
      <c r="AM91" t="str">
        <v>MINGGU INI</v>
      </c>
    </row>
    <row r="92">
      <c r="B92" t="str">
        <v>HARI</v>
      </c>
      <c r="E92" t="str">
        <v>DLM SATUAN</v>
      </c>
      <c r="G92" t="str">
        <v>DLM SATUAN</v>
      </c>
      <c r="I92" t="str">
        <f>I7</f>
        <v>MINGGU</v>
      </c>
      <c r="K92" t="str">
        <f>K7</f>
        <v>SENIN</v>
      </c>
      <c r="M92" t="str">
        <f>M7</f>
        <v>SELASA</v>
      </c>
      <c r="O92" t="str">
        <f>O7</f>
        <v>RABU</v>
      </c>
      <c r="Q92" t="str">
        <f>Q7</f>
        <v>KAMIS</v>
      </c>
      <c r="S92" t="str">
        <f>S7</f>
        <v>JUMAT</v>
      </c>
      <c r="U92" t="str">
        <f>U7</f>
        <v>SABTU</v>
      </c>
      <c r="W92" t="str">
        <f>W7</f>
        <v>SENIN</v>
      </c>
      <c r="Y92" t="str">
        <f>Y7</f>
        <v>SENIN</v>
      </c>
      <c r="AA92" t="str">
        <f>AA7</f>
        <v>SENIN</v>
      </c>
      <c r="AC92" t="str">
        <v>PERKEDEL / BARGUD</v>
      </c>
      <c r="AG92" t="str">
        <v>AYAM DLL</v>
      </c>
      <c r="AI92" t="str">
        <v>DLM SATUAN</v>
      </c>
      <c r="AK92" t="str">
        <v>DLM SATUAN</v>
      </c>
      <c r="AM92" t="str">
        <v>DLM SATUAN</v>
      </c>
    </row>
    <row r="93">
      <c r="E93" t="str">
        <v>Rp</v>
      </c>
      <c r="F93" t="str">
        <v>Unit</v>
      </c>
      <c r="G93" t="str">
        <v>Rp</v>
      </c>
      <c r="H93" t="str">
        <v>Unit</v>
      </c>
      <c r="I93" t="str">
        <v>Rp</v>
      </c>
      <c r="J93" t="str">
        <v>Unit</v>
      </c>
      <c r="K93" t="str">
        <v>Rp</v>
      </c>
      <c r="L93" t="str">
        <v>Unit</v>
      </c>
      <c r="M93" t="str">
        <v>Rp</v>
      </c>
      <c r="N93" t="str">
        <v>Unit</v>
      </c>
      <c r="O93" t="str">
        <v>Rp</v>
      </c>
      <c r="P93" t="str">
        <v>Unit</v>
      </c>
      <c r="Q93" t="str">
        <v>Rp</v>
      </c>
      <c r="R93" t="str">
        <v>Unit</v>
      </c>
      <c r="S93" t="str">
        <v>Rp</v>
      </c>
      <c r="T93" t="str">
        <v>Unit</v>
      </c>
      <c r="U93" t="str">
        <v>Rp</v>
      </c>
      <c r="V93" t="str">
        <v>Unit</v>
      </c>
      <c r="W93" t="str">
        <v>Rp</v>
      </c>
      <c r="X93" t="str">
        <v>Unit</v>
      </c>
      <c r="Y93" t="str">
        <v>Rp</v>
      </c>
      <c r="Z93" t="str">
        <v>Unit</v>
      </c>
      <c r="AA93" t="str">
        <v>Rp</v>
      </c>
      <c r="AB93" t="str">
        <v>Unit</v>
      </c>
      <c r="AC93" t="str">
        <v>Rp</v>
      </c>
      <c r="AD93" t="str">
        <v>Unit</v>
      </c>
      <c r="AE93" t="str">
        <v>Rp</v>
      </c>
      <c r="AF93" t="str">
        <v>Unit</v>
      </c>
      <c r="AG93" t="str">
        <v>Rp</v>
      </c>
      <c r="AH93" t="str">
        <v>Unit</v>
      </c>
      <c r="AI93" t="str">
        <v>Rp</v>
      </c>
      <c r="AJ93" t="str">
        <v>Unit</v>
      </c>
      <c r="AK93" t="str">
        <v>Rp</v>
      </c>
      <c r="AL93" t="str">
        <v>Unit</v>
      </c>
      <c r="AM93" t="str">
        <v>Rp</v>
      </c>
      <c r="AN93" t="str">
        <v>Unit</v>
      </c>
    </row>
    <row r="94">
      <c r="C94">
        <v>1</v>
      </c>
      <c r="D94" t="str">
        <f>'WEEKLY FC'!B127</f>
        <v>PLASTIK JAGUNG</v>
      </c>
      <c r="E94">
        <v>7000</v>
      </c>
      <c r="F94">
        <v>1</v>
      </c>
      <c r="G94">
        <v>0</v>
      </c>
      <c r="H94">
        <v>0</v>
      </c>
      <c r="AI94">
        <f>SUM(I94,K94,M94,O94,Q94,S94,U94,W94,Y94,AA94,AC94,AE94,AG94)</f>
        <v>0</v>
      </c>
      <c r="AJ94">
        <f>SUM(J94,L94,N94,P94,R94,T94,V94,X94,Z94,AB94,AD94,AF94,AH94)</f>
        <v>0</v>
      </c>
      <c r="AK94">
        <f>'WEEKLY FC'!F127</f>
        <v>0</v>
      </c>
      <c r="AL94">
        <f>'WEEKLY FC'!D127</f>
        <v>0</v>
      </c>
      <c r="AM94">
        <f>G94+AI94-AK94</f>
        <v>0</v>
      </c>
      <c r="AN94">
        <f>H94+AJ94-AL94</f>
        <v>0</v>
      </c>
    </row>
    <row r="95">
      <c r="C95">
        <v>2</v>
      </c>
      <c r="D95" t="str">
        <f>'WEEKLY FC'!B128</f>
        <v xml:space="preserve">PLASTIK SEDANG </v>
      </c>
      <c r="E95">
        <v>66264</v>
      </c>
      <c r="F95">
        <v>397</v>
      </c>
      <c r="G95">
        <v>913728</v>
      </c>
      <c r="H95">
        <v>4759</v>
      </c>
      <c r="AI95">
        <f>SUM(I95,K95,M95,O95,Q95,S95,U95,W95,Y95,AA95,AC95,AE95,AG95)</f>
        <v>0</v>
      </c>
      <c r="AJ95">
        <f>SUM(J95,L95,N95,P95,R95,T95,V95,X95,Z95,AB95,AD95,AF95,AH95)</f>
        <v>0</v>
      </c>
      <c r="AK95">
        <f>'WEEKLY FC'!F128</f>
        <v>0</v>
      </c>
      <c r="AL95">
        <f>'WEEKLY FC'!D128</f>
        <v>0</v>
      </c>
      <c r="AM95">
        <f>G95+AI95-AK95</f>
        <v>913728</v>
      </c>
      <c r="AN95">
        <f>H95+AJ95-AL95</f>
        <v>4759</v>
      </c>
    </row>
    <row r="96">
      <c r="C96">
        <v>3</v>
      </c>
      <c r="D96" t="str">
        <f>'WEEKLY FC'!B129</f>
        <v xml:space="preserve">PLASTIK KECIL </v>
      </c>
      <c r="E96">
        <v>35633.5</v>
      </c>
      <c r="F96">
        <v>279</v>
      </c>
      <c r="G96">
        <v>590161.5</v>
      </c>
      <c r="H96">
        <v>3771</v>
      </c>
      <c r="AI96">
        <f>SUM(I96,K96,M96,O96,Q96,S96,U96,W96,Y96,AA96,AC96,AE96,AG96)</f>
        <v>0</v>
      </c>
      <c r="AJ96">
        <f>SUM(J96,L96,N96,P96,R96,T96,V96,X96,Z96,AB96,AD96,AF96,AH96)</f>
        <v>0</v>
      </c>
      <c r="AK96">
        <f>'WEEKLY FC'!F129</f>
        <v>0</v>
      </c>
      <c r="AL96">
        <f>'WEEKLY FC'!D129</f>
        <v>0</v>
      </c>
      <c r="AM96">
        <f>G96+AI96-AK96</f>
        <v>590161.5</v>
      </c>
      <c r="AN96">
        <f>H96+AJ96-AL96</f>
        <v>3771</v>
      </c>
    </row>
    <row r="97">
      <c r="C97">
        <v>4</v>
      </c>
      <c r="D97" t="str">
        <f>'WEEKLY FC'!B130</f>
        <v xml:space="preserve">PLASTIK JUMBO </v>
      </c>
      <c r="E97">
        <v>28638</v>
      </c>
      <c r="F97">
        <v>53</v>
      </c>
      <c r="G97">
        <v>388944</v>
      </c>
      <c r="H97">
        <v>584</v>
      </c>
      <c r="AI97">
        <f>SUM(I97,K97,M97,O97,Q97,S97,U97,W97,Y97,AA97,AC97,AE97,AG97)</f>
        <v>0</v>
      </c>
      <c r="AJ97">
        <f>SUM(J97,L97,N97,P97,R97,T97,V97,X97,Z97,AB97,AD97,AF97,AH97)</f>
        <v>0</v>
      </c>
      <c r="AK97">
        <f>'WEEKLY FC'!F130</f>
        <v>0</v>
      </c>
      <c r="AL97">
        <f>'WEEKLY FC'!D130</f>
        <v>0</v>
      </c>
      <c r="AM97">
        <f>G97+AI97-AK97</f>
        <v>388944</v>
      </c>
      <c r="AN97">
        <f>H97+AJ97-AL97</f>
        <v>584</v>
      </c>
    </row>
    <row r="98">
      <c r="C98">
        <v>5</v>
      </c>
      <c r="D98" t="str">
        <f>'WEEKLY FC'!B131</f>
        <v>SEDOTAN PLASTIK</v>
      </c>
      <c r="E98">
        <v>8</v>
      </c>
      <c r="F98">
        <v>1</v>
      </c>
      <c r="G98">
        <v>603950</v>
      </c>
      <c r="H98">
        <v>25.7</v>
      </c>
      <c r="AI98">
        <f>SUM(I98,K98,M98,O98,Q98,S98,U98,W98,Y98,AA98,AC98,AE98,AG98)</f>
        <v>0</v>
      </c>
      <c r="AJ98">
        <f>SUM(J98,L98,N98,P98,R98,T98,V98,X98,Z98,AB98,AD98,AF98,AH98)</f>
        <v>0</v>
      </c>
      <c r="AK98">
        <f>'WEEKLY FC'!F131</f>
        <v>0</v>
      </c>
      <c r="AL98">
        <f>'WEEKLY FC'!D131</f>
        <v>0</v>
      </c>
      <c r="AM98">
        <f>G98+AI98-AK98</f>
        <v>603950</v>
      </c>
      <c r="AN98">
        <f>H98+AJ98-AL98</f>
        <v>25.7</v>
      </c>
    </row>
    <row r="99">
      <c r="C99">
        <v>6</v>
      </c>
      <c r="D99" t="str">
        <f>'WEEKLY FC'!B132</f>
        <v xml:space="preserve">ALAS BOX NASI </v>
      </c>
      <c r="E99">
        <v>-9510</v>
      </c>
      <c r="F99">
        <v>60</v>
      </c>
      <c r="G99">
        <v>380640</v>
      </c>
      <c r="H99">
        <v>9760</v>
      </c>
      <c r="AI99">
        <f>SUM(I99,K99,M99,O99,Q99,S99,U99,W99,Y99,AA99,AC99,AE99,AG99)</f>
        <v>0</v>
      </c>
      <c r="AJ99">
        <f>SUM(J99,L99,N99,P99,R99,T99,V99,X99,Z99,AB99,AD99,AF99,AH99)</f>
        <v>0</v>
      </c>
      <c r="AK99">
        <f>'WEEKLY FC'!F132</f>
        <v>0</v>
      </c>
      <c r="AL99">
        <f>'WEEKLY FC'!D132</f>
        <v>0</v>
      </c>
      <c r="AM99">
        <f>G99+AI99-AK99</f>
        <v>380640</v>
      </c>
      <c r="AN99">
        <f>H99+AJ99-AL99</f>
        <v>9760</v>
      </c>
    </row>
    <row r="100">
      <c r="C100">
        <v>7</v>
      </c>
      <c r="D100" t="str">
        <f>'WEEKLY FC'!B133</f>
        <v>BOX NASI ROCKET</v>
      </c>
      <c r="E100">
        <v>290473.6799999997</v>
      </c>
      <c r="F100">
        <v>538</v>
      </c>
      <c r="G100">
        <v>7548621.600000001</v>
      </c>
      <c r="H100">
        <v>10060</v>
      </c>
      <c r="AI100">
        <f>SUM(I100,K100,M100,O100,Q100,S100,U100,W100,Y100,AA100,AC100,AE100,AG100)</f>
        <v>0</v>
      </c>
      <c r="AJ100">
        <f>SUM(J100,L100,N100,P100,R100,T100,V100,X100,Z100,AB100,AD100,AF100,AH100)</f>
        <v>0</v>
      </c>
      <c r="AK100">
        <f>'WEEKLY FC'!F133</f>
        <v>0</v>
      </c>
      <c r="AL100">
        <f>'WEEKLY FC'!D133</f>
        <v>0</v>
      </c>
      <c r="AM100">
        <f>G100+AI100-AK100</f>
        <v>7548621.600000001</v>
      </c>
      <c r="AN100">
        <f>H100+AJ100-AL100</f>
        <v>10060</v>
      </c>
    </row>
    <row r="101">
      <c r="C101">
        <v>8</v>
      </c>
      <c r="D101" t="str">
        <f>'WEEKLY FC'!B134</f>
        <v>BOX CATERING (KARDUS)</v>
      </c>
      <c r="E101">
        <v>14208</v>
      </c>
      <c r="F101">
        <v>3</v>
      </c>
      <c r="G101">
        <v>213120</v>
      </c>
      <c r="H101">
        <v>30</v>
      </c>
      <c r="AI101">
        <f>SUM(I101,K101,M101,O101,Q101,S101,U101,W101,Y101,AA101,AC101,AE101,AG101)</f>
        <v>0</v>
      </c>
      <c r="AJ101">
        <f>SUM(J101,L101,N101,P101,R101,T101,V101,X101,Z101,AB101,AD101,AF101,AH101)</f>
        <v>0</v>
      </c>
      <c r="AK101">
        <f>'WEEKLY FC'!F134</f>
        <v>0</v>
      </c>
      <c r="AL101">
        <f>'WEEKLY FC'!D134</f>
        <v>0</v>
      </c>
      <c r="AM101">
        <f>G101+AI101-AK101</f>
        <v>213120</v>
      </c>
      <c r="AN101">
        <f>H101+AJ101-AL101</f>
        <v>30</v>
      </c>
    </row>
    <row r="102">
      <c r="B102" t="str">
        <v>P</v>
      </c>
      <c r="C102">
        <v>9</v>
      </c>
      <c r="D102" t="str">
        <f>'WEEKLY FC'!B135</f>
        <v>BOX MIE</v>
      </c>
      <c r="E102">
        <v>0</v>
      </c>
      <c r="F102">
        <v>0</v>
      </c>
      <c r="G102">
        <v>0</v>
      </c>
      <c r="H102">
        <v>0</v>
      </c>
      <c r="AI102">
        <f>SUM(I102,K102,M102,O102,Q102,S102,U102,W102,Y102,AA102,AC102,AE102,AG102)</f>
        <v>0</v>
      </c>
      <c r="AJ102">
        <f>SUM(J102,L102,N102,P102,R102,T102,V102,X102,Z102,AB102,AD102,AF102,AH102)</f>
        <v>0</v>
      </c>
      <c r="AK102">
        <f>'WEEKLY FC'!F135</f>
        <v>0</v>
      </c>
      <c r="AL102">
        <f>'WEEKLY FC'!D135</f>
        <v>0</v>
      </c>
      <c r="AM102">
        <f>G102+AI102-AK102</f>
        <v>0</v>
      </c>
      <c r="AN102">
        <f>H102+AJ102-AL102</f>
        <v>0</v>
      </c>
    </row>
    <row r="103">
      <c r="B103" t="str">
        <v>E</v>
      </c>
      <c r="C103">
        <v>10</v>
      </c>
      <c r="D103" t="str">
        <f>'WEEKLY FC'!B136</f>
        <v xml:space="preserve">BOX STEAK / NASGOR </v>
      </c>
      <c r="E103">
        <v>75480</v>
      </c>
      <c r="F103">
        <v>40</v>
      </c>
      <c r="G103">
        <v>517093.5</v>
      </c>
      <c r="H103">
        <v>847</v>
      </c>
      <c r="AI103">
        <f>SUM(I103,K103,M103,O103,Q103,S103,U103,W103,Y103,AA103,AC103,AE103,AG103)</f>
        <v>0</v>
      </c>
      <c r="AJ103">
        <f>SUM(J103,L103,N103,P103,R103,T103,V103,X103,Z103,AB103,AD103,AF103,AH103)</f>
        <v>0</v>
      </c>
      <c r="AK103">
        <f>'WEEKLY FC'!F136</f>
        <v>0</v>
      </c>
      <c r="AL103">
        <f>'WEEKLY FC'!D136</f>
        <v>0</v>
      </c>
      <c r="AM103">
        <f>G103+AI103-AK103</f>
        <v>517093.5</v>
      </c>
      <c r="AN103">
        <f>H103+AJ103-AL103</f>
        <v>847</v>
      </c>
    </row>
    <row r="104">
      <c r="B104" t="str">
        <v>M</v>
      </c>
      <c r="C104">
        <v>11</v>
      </c>
      <c r="D104" t="str">
        <f>'WEEKLY FC'!B137</f>
        <v>COVER NASI BRANDING</v>
      </c>
      <c r="E104">
        <v>148632</v>
      </c>
      <c r="F104">
        <v>1208</v>
      </c>
      <c r="G104">
        <v>1673518</v>
      </c>
      <c r="H104">
        <v>10867</v>
      </c>
      <c r="AI104">
        <f>SUM(I104,K104,M104,O104,Q104,S104,U104,W104,Y104,AA104,AC104,AE104,AG104)</f>
        <v>0</v>
      </c>
      <c r="AJ104">
        <f>SUM(J104,L104,N104,P104,R104,T104,V104,X104,Z104,AB104,AD104,AF104,AH104)</f>
        <v>0</v>
      </c>
      <c r="AK104">
        <f>'WEEKLY FC'!F137</f>
        <v>0</v>
      </c>
      <c r="AL104">
        <f>'WEEKLY FC'!D137</f>
        <v>0</v>
      </c>
      <c r="AM104">
        <f>G104+AI104-AK104</f>
        <v>1673518</v>
      </c>
      <c r="AN104">
        <f>H104+AJ104-AL104</f>
        <v>10867</v>
      </c>
    </row>
    <row r="105">
      <c r="B105" t="str">
        <v>B</v>
      </c>
      <c r="C105">
        <v>12</v>
      </c>
      <c r="D105" t="str">
        <f>'WEEKLY FC'!B138</f>
        <v>COVER BURGER</v>
      </c>
      <c r="E105">
        <v>4958</v>
      </c>
      <c r="F105">
        <v>35</v>
      </c>
      <c r="G105">
        <v>142709</v>
      </c>
      <c r="H105">
        <v>551</v>
      </c>
      <c r="AI105">
        <f>SUM(I105,K105,M105,O105,Q105,S105,U105,W105,Y105,AA105,AC105,AE105,AG105)</f>
        <v>0</v>
      </c>
      <c r="AJ105">
        <f>SUM(J105,L105,N105,P105,R105,T105,V105,X105,Z105,AB105,AD105,AF105,AH105)</f>
        <v>0</v>
      </c>
      <c r="AK105">
        <f>'WEEKLY FC'!F138</f>
        <v>0</v>
      </c>
      <c r="AL105">
        <f>'WEEKLY FC'!D138</f>
        <v>0</v>
      </c>
      <c r="AM105">
        <f>G105+AI105-AK105</f>
        <v>142709</v>
      </c>
      <c r="AN105">
        <f>H105+AJ105-AL105</f>
        <v>551</v>
      </c>
    </row>
    <row r="106">
      <c r="B106" t="str">
        <v>U</v>
      </c>
      <c r="C106">
        <v>13</v>
      </c>
      <c r="D106" t="str">
        <f>'WEEKLY FC'!B139</f>
        <v>COVER NASGOR</v>
      </c>
      <c r="E106">
        <v>10395</v>
      </c>
      <c r="F106">
        <v>55</v>
      </c>
      <c r="G106">
        <v>106596</v>
      </c>
      <c r="H106">
        <v>564</v>
      </c>
      <c r="AI106">
        <f>SUM(I106,K106,M106,O106,Q106,S106,U106,W106,Y106,AA106,AC106,AE106,AG106)</f>
        <v>0</v>
      </c>
      <c r="AJ106">
        <f>SUM(J106,L106,N106,P106,R106,T106,V106,X106,Z106,AB106,AD106,AF106,AH106)</f>
        <v>0</v>
      </c>
      <c r="AK106">
        <f>'WEEKLY FC'!F139</f>
        <v>0</v>
      </c>
      <c r="AL106">
        <f>'WEEKLY FC'!D139</f>
        <v>0</v>
      </c>
      <c r="AM106">
        <f>G106+AI106-AK106</f>
        <v>106596</v>
      </c>
      <c r="AN106">
        <f>H106+AJ106-AL106</f>
        <v>564</v>
      </c>
    </row>
    <row r="107">
      <c r="B107" t="str">
        <v>N</v>
      </c>
      <c r="C107">
        <v>14</v>
      </c>
      <c r="D107" t="str">
        <f>'WEEKLY FC'!B140</f>
        <v>CUP SEALER</v>
      </c>
      <c r="E107">
        <v>28860</v>
      </c>
      <c r="F107">
        <v>0.5</v>
      </c>
      <c r="G107">
        <v>577200</v>
      </c>
      <c r="H107">
        <v>8</v>
      </c>
      <c r="AI107">
        <f>SUM(I107,K107,M107,O107,Q107,S107,U107,W107,Y107,AA107,AC107,AE107,AG107)</f>
        <v>0</v>
      </c>
      <c r="AJ107">
        <f>SUM(J107,L107,N107,P107,R107,T107,V107,X107,Z107,AB107,AD107,AF107,AH107)</f>
        <v>0</v>
      </c>
      <c r="AK107">
        <f>'WEEKLY FC'!F140</f>
        <v>0</v>
      </c>
      <c r="AL107">
        <f>'WEEKLY FC'!D140</f>
        <v>0</v>
      </c>
      <c r="AM107">
        <f>G107+AI107-AK107</f>
        <v>577200</v>
      </c>
      <c r="AN107">
        <f>H107+AJ107-AL107</f>
        <v>8</v>
      </c>
    </row>
    <row r="108">
      <c r="B108" t="str">
        <v>G</v>
      </c>
      <c r="C108">
        <v>15</v>
      </c>
      <c r="D108" t="str">
        <f>'WEEKLY FC'!B141</f>
        <v>SENDOK PLASTIK</v>
      </c>
      <c r="E108">
        <v>6726</v>
      </c>
      <c r="F108">
        <v>38</v>
      </c>
      <c r="G108">
        <v>6726</v>
      </c>
      <c r="H108">
        <v>38</v>
      </c>
      <c r="AI108">
        <f>SUM(I108,K108,M108,O108,Q108,S108,U108,W108,Y108,AA108,AC108,AE108,AG108)</f>
        <v>0</v>
      </c>
      <c r="AJ108">
        <f>SUM(J108,L108,N108,P108,R108,T108,V108,X108,Z108,AB108,AD108,AF108,AH108)</f>
        <v>0</v>
      </c>
      <c r="AK108">
        <f>'WEEKLY FC'!F141</f>
        <v>0</v>
      </c>
      <c r="AL108">
        <f>'WEEKLY FC'!D141</f>
        <v>0</v>
      </c>
      <c r="AM108">
        <f>G108+AI108-AK108</f>
        <v>6726</v>
      </c>
      <c r="AN108">
        <f>H108+AJ108-AL108</f>
        <v>38</v>
      </c>
    </row>
    <row r="109">
      <c r="B109" t="str">
        <v>K</v>
      </c>
      <c r="C109">
        <v>16</v>
      </c>
      <c r="D109" t="str">
        <f>'WEEKLY FC'!B142</f>
        <v>TISSUE</v>
      </c>
      <c r="E109">
        <v>24076</v>
      </c>
      <c r="F109">
        <v>10</v>
      </c>
      <c r="G109">
        <v>274872</v>
      </c>
      <c r="H109">
        <v>80</v>
      </c>
      <c r="AI109">
        <f>SUM(I109,K109,M109,O109,Q109,S109,U109,W109,Y109,AA109,AC109,AE109,AG109)</f>
        <v>0</v>
      </c>
      <c r="AJ109">
        <f>SUM(J109,L109,N109,P109,R109,T109,V109,X109,Z109,AB109,AD109,AF109,AH109)</f>
        <v>0</v>
      </c>
      <c r="AK109">
        <f>'WEEKLY FC'!F142</f>
        <v>0</v>
      </c>
      <c r="AL109">
        <f>'WEEKLY FC'!D142</f>
        <v>0</v>
      </c>
      <c r="AM109">
        <f>G109+AI109-AK109</f>
        <v>274872</v>
      </c>
      <c r="AN109">
        <f>H109+AJ109-AL109</f>
        <v>80</v>
      </c>
    </row>
    <row r="110">
      <c r="B110" t="str">
        <v>U</v>
      </c>
      <c r="C110">
        <v>17</v>
      </c>
      <c r="D110" t="str">
        <f>'WEEKLY FC'!B143</f>
        <v>KANTONG KERTAS ROCKET</v>
      </c>
      <c r="E110">
        <v>888</v>
      </c>
      <c r="F110">
        <v>272</v>
      </c>
      <c r="G110">
        <v>1004920</v>
      </c>
      <c r="H110">
        <v>3880</v>
      </c>
      <c r="AI110">
        <f>SUM(I110,K110,M110,O110,Q110,S110,U110,W110,Y110,AA110,AC110,AE110,AG110)</f>
        <v>0</v>
      </c>
      <c r="AJ110">
        <f>SUM(J110,L110,N110,P110,R110,T110,V110,X110,Z110,AB110,AD110,AF110,AH110)</f>
        <v>0</v>
      </c>
      <c r="AK110">
        <f>'WEEKLY FC'!F143</f>
        <v>0</v>
      </c>
      <c r="AL110">
        <f>'WEEKLY FC'!D143</f>
        <v>0</v>
      </c>
      <c r="AM110">
        <f>G110+AI110-AK110</f>
        <v>1004920</v>
      </c>
      <c r="AN110">
        <f>H110+AJ110-AL110</f>
        <v>3880</v>
      </c>
    </row>
    <row r="111">
      <c r="B111" t="str">
        <v>S</v>
      </c>
      <c r="C111">
        <v>18</v>
      </c>
      <c r="D111" t="str">
        <f>'WEEKLY FC'!B144</f>
        <v>CUP MINUM ROCKET</v>
      </c>
      <c r="E111">
        <v>63150</v>
      </c>
      <c r="F111">
        <v>220</v>
      </c>
      <c r="G111">
        <v>1298040</v>
      </c>
      <c r="H111">
        <v>3480</v>
      </c>
      <c r="AI111">
        <f>SUM(I111,K111,M111,O111,Q111,S111,U111,W111,Y111,AA111,AC111,AE111,AG111)</f>
        <v>0</v>
      </c>
      <c r="AJ111">
        <f>SUM(J111,L111,N111,P111,R111,T111,V111,X111,Z111,AB111,AD111,AF111,AH111)</f>
        <v>0</v>
      </c>
      <c r="AK111">
        <f>'WEEKLY FC'!F144</f>
        <v>0</v>
      </c>
      <c r="AL111">
        <f>'WEEKLY FC'!D144</f>
        <v>0</v>
      </c>
      <c r="AM111">
        <f>G111+AI111-AK111</f>
        <v>1298040</v>
      </c>
      <c r="AN111">
        <f>H111+AJ111-AL111</f>
        <v>3480</v>
      </c>
    </row>
    <row r="112">
      <c r="C112">
        <v>19</v>
      </c>
      <c r="D112" t="str">
        <f>'WEEKLY FC'!B145</f>
        <v xml:space="preserve">PAPER PLATE </v>
      </c>
      <c r="E112">
        <v>0</v>
      </c>
      <c r="F112">
        <v>0</v>
      </c>
      <c r="G112">
        <v>245781.75</v>
      </c>
      <c r="H112">
        <v>521</v>
      </c>
      <c r="AI112">
        <f>SUM(I112,K112,M112,O112,Q112,S112,U112,W112,Y112,AA112,AC112,AE112,AG112)</f>
        <v>0</v>
      </c>
      <c r="AJ112">
        <f>SUM(J112,L112,N112,P112,R112,T112,V112,X112,Z112,AB112,AD112,AF112,AH112)</f>
        <v>0</v>
      </c>
      <c r="AK112">
        <f>'WEEKLY FC'!F145</f>
        <v>0</v>
      </c>
      <c r="AL112">
        <f>'WEEKLY FC'!D145</f>
        <v>0</v>
      </c>
      <c r="AM112">
        <f>G112+AI112-AK112</f>
        <v>245781.75</v>
      </c>
      <c r="AN112">
        <f>H112+AJ112-AL112</f>
        <v>521</v>
      </c>
    </row>
    <row r="113">
      <c r="C113">
        <v>20</v>
      </c>
      <c r="D113" t="str">
        <f>'WEEKLY FC'!B146</f>
        <v xml:space="preserve">PAPER FRENCH FRIES </v>
      </c>
      <c r="E113">
        <v>2304</v>
      </c>
      <c r="F113">
        <v>16</v>
      </c>
      <c r="G113">
        <v>59472</v>
      </c>
      <c r="H113">
        <v>413</v>
      </c>
      <c r="AI113">
        <f>SUM(I113,K113,M113,O113,Q113,S113,U113,W113,Y113,AA113,AC113,AE113,AG113)</f>
        <v>0</v>
      </c>
      <c r="AJ113">
        <f>SUM(J113,L113,N113,P113,R113,T113,V113,X113,Z113,AB113,AD113,AF113,AH113)</f>
        <v>0</v>
      </c>
      <c r="AK113">
        <f>'WEEKLY FC'!F146</f>
        <v>0</v>
      </c>
      <c r="AL113">
        <f>'WEEKLY FC'!D146</f>
        <v>0</v>
      </c>
      <c r="AM113">
        <f>G113+AI113-AK113</f>
        <v>59472</v>
      </c>
      <c r="AN113">
        <f>H113+AJ113-AL113</f>
        <v>413</v>
      </c>
    </row>
    <row r="114">
      <c r="C114">
        <v>21</v>
      </c>
      <c r="D114" t="str">
        <f>'WEEKLY FC'!B147</f>
        <v>PLASTIK KLIP BESAR (SAYUR)</v>
      </c>
      <c r="E114">
        <v>0</v>
      </c>
      <c r="F114">
        <v>0</v>
      </c>
      <c r="G114">
        <v>0</v>
      </c>
      <c r="H114">
        <v>0</v>
      </c>
      <c r="AI114">
        <f>SUM(I114,K114,M114,O114,Q114,S114,U114,W114,Y114,AA114,AC114,AE114,AG114)</f>
        <v>0</v>
      </c>
      <c r="AJ114">
        <f>SUM(J114,L114,N114,P114,R114,T114,V114,X114,Z114,AB114,AD114,AF114,AH114)</f>
        <v>0</v>
      </c>
      <c r="AK114">
        <f>'WEEKLY FC'!F147</f>
        <v>0</v>
      </c>
      <c r="AL114">
        <f>'WEEKLY FC'!D147</f>
        <v>0</v>
      </c>
      <c r="AM114">
        <f>G114+AI114-AK114</f>
        <v>0</v>
      </c>
      <c r="AN114">
        <f>H114+AJ114-AL114</f>
        <v>0</v>
      </c>
    </row>
    <row r="115">
      <c r="C115">
        <v>22</v>
      </c>
      <c r="D115" t="str">
        <f>'WEEKLY FC'!B148</f>
        <v>PLASTIK KLIP KECIL (TIMUN/MIX VEG)</v>
      </c>
      <c r="E115">
        <v>0</v>
      </c>
      <c r="F115">
        <v>0</v>
      </c>
      <c r="G115">
        <v>0</v>
      </c>
      <c r="H115">
        <v>0</v>
      </c>
      <c r="AI115">
        <f>SUM(I115,K115,M115,O115,Q115,S115,U115,W115,Y115,AA115,AC115,AE115,AG115)</f>
        <v>0</v>
      </c>
      <c r="AJ115">
        <f>SUM(J115,L115,N115,P115,R115,T115,V115,X115,Z115,AB115,AD115,AF115,AH115)</f>
        <v>0</v>
      </c>
      <c r="AK115">
        <f>'WEEKLY FC'!F148</f>
        <v>0</v>
      </c>
      <c r="AL115">
        <f>'WEEKLY FC'!D148</f>
        <v>0</v>
      </c>
      <c r="AM115">
        <f>G115+AI115-AK115</f>
        <v>0</v>
      </c>
      <c r="AN115">
        <f>H115+AJ115-AL115</f>
        <v>0</v>
      </c>
    </row>
    <row r="116">
      <c r="C116">
        <v>23</v>
      </c>
      <c r="D116" t="str">
        <f>'WEEKLY FC'!B149</f>
        <v>PLASTIK KLIP SEDANG (SAOS STEAK )</v>
      </c>
      <c r="E116">
        <v>14000</v>
      </c>
      <c r="F116">
        <v>2</v>
      </c>
      <c r="G116">
        <v>14000</v>
      </c>
      <c r="H116">
        <v>2</v>
      </c>
      <c r="AI116">
        <f>SUM(I116,K116,M116,O116,Q116,S116,U116,W116,Y116,AA116,AC116,AE116,AG116)</f>
        <v>0</v>
      </c>
      <c r="AJ116">
        <f>SUM(J116,L116,N116,P116,R116,T116,V116,X116,Z116,AB116,AD116,AF116,AH116)</f>
        <v>0</v>
      </c>
      <c r="AK116">
        <f>'WEEKLY FC'!F149</f>
        <v>0</v>
      </c>
      <c r="AL116">
        <f>'WEEKLY FC'!D149</f>
        <v>0</v>
      </c>
      <c r="AM116">
        <f>G116+AI116-AK116</f>
        <v>14000</v>
      </c>
      <c r="AN116">
        <f>H116+AJ116-AL116</f>
        <v>2</v>
      </c>
    </row>
    <row r="117">
      <c r="C117">
        <v>24</v>
      </c>
      <c r="D117" t="str">
        <f>'WEEKLY FC'!B150</f>
        <v>PLASTIK JUMBO POLOS AYAM UTUH</v>
      </c>
      <c r="E117">
        <v>22720</v>
      </c>
      <c r="F117">
        <v>32</v>
      </c>
      <c r="G117">
        <v>48280</v>
      </c>
      <c r="H117">
        <v>68</v>
      </c>
      <c r="AI117">
        <f>SUM(I117,K117,M117,O117,Q117,S117,U117,W117,Y117,AA117,AC117,AE117,AG117)</f>
        <v>0</v>
      </c>
      <c r="AJ117">
        <f>SUM(J117,L117,N117,P117,R117,T117,V117,X117,Z117,AB117,AD117,AF117,AH117)</f>
        <v>0</v>
      </c>
      <c r="AK117">
        <f>'WEEKLY FC'!F150</f>
        <v>0</v>
      </c>
      <c r="AL117">
        <f>'WEEKLY FC'!D150</f>
        <v>0</v>
      </c>
      <c r="AM117">
        <f>G117+AI117-AK117</f>
        <v>48280</v>
      </c>
      <c r="AN117">
        <f>H117+AJ117-AL117</f>
        <v>68</v>
      </c>
    </row>
    <row r="118">
      <c r="C118">
        <v>25</v>
      </c>
      <c r="D118" t="str">
        <f>'WEEKLY FC'!B151</f>
        <v xml:space="preserve">CUP SAMBAL </v>
      </c>
      <c r="E118">
        <v>62720</v>
      </c>
      <c r="F118">
        <v>280</v>
      </c>
      <c r="G118">
        <v>250880</v>
      </c>
      <c r="H118">
        <v>1120</v>
      </c>
      <c r="AI118">
        <f>SUM(I118,K118,M118,O118,Q118,S118,U118,W118,Y118,AA118,AC118,AE118,AG118)</f>
        <v>0</v>
      </c>
      <c r="AJ118">
        <f>SUM(J118,L118,N118,P118,R118,T118,V118,X118,Z118,AB118,AD118,AF118,AH118)</f>
        <v>0</v>
      </c>
      <c r="AK118">
        <f>'WEEKLY FC'!F151</f>
        <v>0</v>
      </c>
      <c r="AL118">
        <f>'WEEKLY FC'!D151</f>
        <v>0</v>
      </c>
      <c r="AM118">
        <f>G118+AI118-AK118</f>
        <v>250880</v>
      </c>
      <c r="AN118">
        <f>H118+AJ118-AL118</f>
        <v>1120</v>
      </c>
    </row>
    <row r="119">
      <c r="C119">
        <v>26</v>
      </c>
      <c r="D119" t="str">
        <f>'WEEKLY FC'!B152</f>
        <v>CUP PUDING 100 ML (STEAK )</v>
      </c>
      <c r="E119">
        <v>11180</v>
      </c>
      <c r="F119">
        <v>90</v>
      </c>
      <c r="G119">
        <v>328570</v>
      </c>
      <c r="H119">
        <v>1133</v>
      </c>
      <c r="AI119">
        <f>SUM(I119,K119,M119,O119,Q119,S119,U119,W119,Y119,AA119,AC119,AE119,AG119)</f>
        <v>0</v>
      </c>
      <c r="AJ119">
        <f>SUM(J119,L119,N119,P119,R119,T119,V119,X119,Z119,AB119,AD119,AF119,AH119)</f>
        <v>0</v>
      </c>
      <c r="AK119">
        <f>'WEEKLY FC'!F152</f>
        <v>0</v>
      </c>
      <c r="AL119">
        <f>'WEEKLY FC'!D152</f>
        <v>0</v>
      </c>
      <c r="AM119">
        <f>G119+AI119-AK119</f>
        <v>328570</v>
      </c>
      <c r="AN119">
        <f>H119+AJ119-AL119</f>
        <v>1133</v>
      </c>
    </row>
    <row r="120">
      <c r="C120">
        <v>27</v>
      </c>
      <c r="D120" t="str">
        <f>'WEEKLY FC'!B153</f>
        <v>CUP PUDING 150 ML (AYAM UTUH)</v>
      </c>
      <c r="E120">
        <v>0</v>
      </c>
      <c r="F120">
        <v>0</v>
      </c>
      <c r="G120">
        <v>0</v>
      </c>
      <c r="H120">
        <v>0</v>
      </c>
      <c r="AI120">
        <f>SUM(I120,K120,M120,O120,Q120,S120,U120,W120,Y120,AA120,AC120,AE120,AG120)</f>
        <v>0</v>
      </c>
      <c r="AJ120">
        <f>SUM(J120,L120,N120,P120,R120,T120,V120,X120,Z120,AB120,AD120,AF120,AH120)</f>
        <v>0</v>
      </c>
      <c r="AK120">
        <f>'WEEKLY FC'!F153</f>
        <v>0</v>
      </c>
      <c r="AL120">
        <f>'WEEKLY FC'!D153</f>
        <v>0</v>
      </c>
      <c r="AM120">
        <f>G120+AI120-AK120</f>
        <v>0</v>
      </c>
      <c r="AN120">
        <f>H120+AJ120-AL120</f>
        <v>0</v>
      </c>
    </row>
    <row r="121">
      <c r="C121">
        <v>28</v>
      </c>
      <c r="D121" t="str">
        <f>'WEEKLY FC'!B154</f>
        <v>BOX AYAM UTUH</v>
      </c>
      <c r="E121">
        <v>187878</v>
      </c>
      <c r="F121">
        <v>59</v>
      </c>
      <c r="G121">
        <v>835200</v>
      </c>
      <c r="H121">
        <v>240</v>
      </c>
      <c r="AI121">
        <f>SUM(I121,K121,M121,O121,Q121,S121,U121,W121,Y121,AA121,AC121,AE121,AG121)</f>
        <v>0</v>
      </c>
      <c r="AJ121">
        <f>SUM(J121,L121,N121,P121,R121,T121,V121,X121,Z121,AB121,AD121,AF121,AH121)</f>
        <v>0</v>
      </c>
      <c r="AK121">
        <f>'WEEKLY FC'!F154</f>
        <v>0</v>
      </c>
      <c r="AL121">
        <f>'WEEKLY FC'!D154</f>
        <v>0</v>
      </c>
      <c r="AM121">
        <f>G121+AI121-AK121</f>
        <v>835200</v>
      </c>
      <c r="AN121">
        <f>H121+AJ121-AL121</f>
        <v>240</v>
      </c>
    </row>
    <row r="122">
      <c r="C122">
        <v>29</v>
      </c>
      <c r="D122" t="str">
        <f>'WEEKLY FC'!B155</f>
        <v>BOX BERKAH</v>
      </c>
      <c r="E122">
        <v>0</v>
      </c>
      <c r="F122">
        <v>0</v>
      </c>
      <c r="G122">
        <v>0</v>
      </c>
      <c r="H122">
        <v>0</v>
      </c>
      <c r="AI122">
        <f>SUM(I122,K122,M122,O122,Q122,S122,U122,W122,Y122,AA122,AC122,AE122,AG122)</f>
        <v>0</v>
      </c>
      <c r="AJ122">
        <f>SUM(J122,L122,N122,P122,R122,T122,V122,X122,Z122,AB122,AD122,AF122,AH122)</f>
        <v>0</v>
      </c>
      <c r="AK122">
        <f>'WEEKLY FC'!F155</f>
        <v>0</v>
      </c>
      <c r="AL122">
        <f>'WEEKLY FC'!D155</f>
        <v>0</v>
      </c>
      <c r="AM122">
        <f>G122+AI122-AK122</f>
        <v>0</v>
      </c>
      <c r="AN122">
        <f>H122+AJ122-AL122</f>
        <v>0</v>
      </c>
    </row>
    <row r="123">
      <c r="C123">
        <v>30</v>
      </c>
      <c r="D123" t="str">
        <f>'WEEKLY FC'!B156</f>
        <v xml:space="preserve">BOX BUCKET </v>
      </c>
      <c r="E123">
        <v>96000</v>
      </c>
      <c r="F123">
        <v>12</v>
      </c>
      <c r="G123">
        <v>400000</v>
      </c>
      <c r="H123">
        <v>50</v>
      </c>
      <c r="AI123">
        <f>SUM(I123,K123,M123,O123,Q123,S123,U123,W123,Y123,AA123,AC123,AE123,AG123)</f>
        <v>0</v>
      </c>
      <c r="AJ123">
        <f>SUM(J123,L123,N123,P123,R123,T123,V123,X123,Z123,AB123,AD123,AF123,AH123)</f>
        <v>0</v>
      </c>
      <c r="AK123">
        <f>'WEEKLY FC'!F156</f>
        <v>0</v>
      </c>
      <c r="AL123">
        <f>'WEEKLY FC'!D156</f>
        <v>0</v>
      </c>
      <c r="AM123">
        <f>G123+AI123-AK123</f>
        <v>400000</v>
      </c>
      <c r="AN123">
        <f>H123+AJ123-AL123</f>
        <v>50</v>
      </c>
    </row>
    <row r="124">
      <c r="C124">
        <v>31</v>
      </c>
      <c r="D124" t="str">
        <f>'WEEKLY FC'!B157</f>
        <v>TUSUK GIGI</v>
      </c>
      <c r="E124">
        <v>0</v>
      </c>
      <c r="F124">
        <v>0</v>
      </c>
      <c r="G124">
        <v>15000</v>
      </c>
      <c r="H124">
        <v>1</v>
      </c>
      <c r="AI124">
        <f>SUM(I124,K124,M124,O124,Q124,S124,U124,W124,Y124,AA124,AC124,AE124,AG124)</f>
        <v>0</v>
      </c>
      <c r="AJ124">
        <f>SUM(J124,L124,N124,P124,R124,T124,V124,X124,Z124,AB124,AD124,AF124,AH124)</f>
        <v>0</v>
      </c>
      <c r="AK124">
        <f>'WEEKLY FC'!F157</f>
        <v>0</v>
      </c>
      <c r="AL124">
        <f>'WEEKLY FC'!D157</f>
        <v>0</v>
      </c>
      <c r="AM124">
        <f>G124+AI124-AK124</f>
        <v>15000</v>
      </c>
      <c r="AN124">
        <f>H124+AJ124-AL124</f>
        <v>1</v>
      </c>
    </row>
    <row r="125">
      <c r="C125">
        <v>32</v>
      </c>
      <c r="D125" t="str">
        <f>'WEEKLY FC'!B158</f>
        <v>PLASTIK WRAPPING</v>
      </c>
      <c r="E125">
        <v>0</v>
      </c>
      <c r="F125">
        <v>0</v>
      </c>
      <c r="G125">
        <v>0</v>
      </c>
      <c r="H125">
        <v>0</v>
      </c>
      <c r="AI125">
        <f>SUM(I125,K125,M125,O125,Q125,S125,U125,W125,Y125,AA125,AC125,AE125,AG125)</f>
        <v>0</v>
      </c>
      <c r="AJ125">
        <f>SUM(J125,L125,N125,P125,R125,T125,V125,X125,Z125,AB125,AD125,AF125,AH125)</f>
        <v>0</v>
      </c>
      <c r="AK125">
        <f>'WEEKLY FC'!F158</f>
        <v>0</v>
      </c>
      <c r="AL125">
        <f>'WEEKLY FC'!D158</f>
        <v>0</v>
      </c>
      <c r="AM125">
        <f>G125+AI125-AK125</f>
        <v>0</v>
      </c>
      <c r="AN125">
        <f>H125+AJ125-AL125</f>
        <v>0</v>
      </c>
    </row>
    <row r="126">
      <c r="C126">
        <v>33</v>
      </c>
      <c r="D126" t="str">
        <f>'WEEKLY FC'!B159</f>
        <v>SENDOK ES CREAM</v>
      </c>
      <c r="E126">
        <v>0</v>
      </c>
      <c r="F126">
        <v>0</v>
      </c>
      <c r="G126">
        <v>0</v>
      </c>
      <c r="H126">
        <v>0</v>
      </c>
      <c r="AI126">
        <f>SUM(I126,K126,M126,O126,Q126,S126,U126,W126,Y126,AA126,AC126,AE126,AG126)</f>
        <v>0</v>
      </c>
      <c r="AJ126">
        <f>SUM(J126,L126,N126,P126,R126,T126,V126,X126,Z126,AB126,AD126,AF126,AH126)</f>
        <v>0</v>
      </c>
      <c r="AK126">
        <f>'WEEKLY FC'!F159</f>
        <v>0</v>
      </c>
      <c r="AL126">
        <f>'WEEKLY FC'!D159</f>
        <v>0</v>
      </c>
      <c r="AM126">
        <f>G126+AI126-AK126</f>
        <v>0</v>
      </c>
      <c r="AN126">
        <f>H126+AJ126-AL126</f>
        <v>0</v>
      </c>
    </row>
    <row r="127">
      <c r="C127">
        <v>34</v>
      </c>
      <c r="D127" t="str">
        <f>'WEEKLY FC'!B160</f>
        <v>HAND GLOVES</v>
      </c>
      <c r="E127">
        <v>0</v>
      </c>
      <c r="F127">
        <v>0</v>
      </c>
      <c r="G127">
        <v>0</v>
      </c>
      <c r="H127">
        <v>0</v>
      </c>
      <c r="AI127">
        <f>SUM(I127,K127,M127,O127,Q127,S127,U127,W127,Y127,AA127,AC127,AE127,AG127)</f>
        <v>0</v>
      </c>
      <c r="AJ127">
        <f>SUM(J127,L127,N127,P127,R127,T127,V127,X127,Z127,AB127,AD127,AF127,AH127)</f>
        <v>0</v>
      </c>
      <c r="AK127">
        <f>'WEEKLY FC'!F160</f>
        <v>0</v>
      </c>
      <c r="AL127">
        <f>'WEEKLY FC'!D160</f>
        <v>0</v>
      </c>
      <c r="AM127">
        <f>G127+AI127-AK127</f>
        <v>0</v>
      </c>
      <c r="AN127">
        <f>H127+AJ127-AL127</f>
        <v>0</v>
      </c>
    </row>
    <row r="128">
      <c r="C128">
        <v>35</v>
      </c>
      <c r="D128" t="str">
        <f>'WEEKLY FC'!B161</f>
        <v>CABLE TIES</v>
      </c>
      <c r="E128">
        <v>0</v>
      </c>
      <c r="F128">
        <v>0</v>
      </c>
      <c r="G128">
        <v>0</v>
      </c>
      <c r="H128">
        <v>0</v>
      </c>
      <c r="AI128">
        <f>SUM(I128,K128,M128,O128,Q128,S128,U128,W128,Y128,AA128,AC128,AE128,AG128)</f>
        <v>0</v>
      </c>
      <c r="AJ128">
        <f>SUM(J128,L128,N128,P128,R128,T128,V128,X128,Z128,AB128,AD128,AF128,AH128)</f>
        <v>0</v>
      </c>
      <c r="AK128">
        <f>'WEEKLY FC'!F161</f>
        <v>0</v>
      </c>
      <c r="AL128">
        <f>'WEEKLY FC'!D161</f>
        <v>0</v>
      </c>
      <c r="AM128">
        <f>G128+AI128-AK128</f>
        <v>0</v>
      </c>
      <c r="AN128">
        <f>H128+AJ128-AL128</f>
        <v>0</v>
      </c>
    </row>
    <row r="129">
      <c r="C129">
        <v>36</v>
      </c>
      <c r="D129" t="str">
        <f>'WEEKLY FC'!B162</f>
        <v>CUP FF</v>
      </c>
      <c r="E129">
        <v>0</v>
      </c>
      <c r="F129">
        <v>0</v>
      </c>
      <c r="G129">
        <v>0</v>
      </c>
      <c r="H129">
        <v>0</v>
      </c>
      <c r="AI129">
        <f>SUM(I129,K129,M129,O129,Q129,S129,U129,W129,Y129,AA129,AC129,AE129,AG129)</f>
        <v>0</v>
      </c>
      <c r="AJ129">
        <f>SUM(J129,L129,N129,P129,R129,T129,V129,X129,Z129,AB129,AD129,AF129,AH129)</f>
        <v>0</v>
      </c>
      <c r="AK129">
        <f>'WEEKLY FC'!F162</f>
        <v>0</v>
      </c>
      <c r="AL129">
        <f>'WEEKLY FC'!D162</f>
        <v>0</v>
      </c>
      <c r="AM129">
        <f>G129+AI129-AK129</f>
        <v>0</v>
      </c>
      <c r="AN129">
        <f>H129+AJ129-AL129</f>
        <v>0</v>
      </c>
    </row>
    <row r="130">
      <c r="C130">
        <v>37</v>
      </c>
      <c r="D130" t="str">
        <f>'WEEKLY FC'!B163</f>
        <v>IPPER BAG</v>
      </c>
      <c r="E130">
        <v>0</v>
      </c>
      <c r="F130">
        <v>0</v>
      </c>
      <c r="G130">
        <v>0</v>
      </c>
      <c r="H130">
        <v>0</v>
      </c>
      <c r="AI130">
        <f>SUM(I130,K130,M130,O130,Q130,S130,U130,W130,Y130,AA130,AC130,AE130,AG130)</f>
        <v>0</v>
      </c>
      <c r="AJ130">
        <f>SUM(J130,L130,N130,P130,R130,T130,V130,X130,Z130,AB130,AD130,AF130,AH130)</f>
        <v>0</v>
      </c>
      <c r="AK130">
        <f>'WEEKLY FC'!F163</f>
        <v>0</v>
      </c>
      <c r="AL130">
        <f>'WEEKLY FC'!D163</f>
        <v>0</v>
      </c>
      <c r="AM130">
        <f>G130+AI130-AK130</f>
        <v>0</v>
      </c>
      <c r="AN130">
        <f>H130+AJ130-AL130</f>
        <v>0</v>
      </c>
    </row>
    <row r="131">
      <c r="C131">
        <v>38</v>
      </c>
      <c r="D131" t="str">
        <f>'WEEKLY FC'!B164</f>
        <v>CUP MILKY</v>
      </c>
      <c r="E131">
        <v>2340</v>
      </c>
      <c r="F131">
        <v>6</v>
      </c>
      <c r="G131">
        <v>69810</v>
      </c>
      <c r="H131">
        <v>179</v>
      </c>
      <c r="AI131">
        <f>SUM(I131,K131,M131,O131,Q131,S131,U131,W131,Y131,AA131,AC131,AE131,AG131)</f>
        <v>0</v>
      </c>
      <c r="AJ131">
        <f>SUM(J131,L131,N131,P131,R131,T131,V131,X131,Z131,AB131,AD131,AF131,AH131)</f>
        <v>0</v>
      </c>
      <c r="AK131">
        <f>'WEEKLY FC'!F164</f>
        <v>0</v>
      </c>
      <c r="AL131">
        <f>'WEEKLY FC'!D164</f>
        <v>0</v>
      </c>
      <c r="AM131">
        <f>G131+AI131-AK131</f>
        <v>69810</v>
      </c>
      <c r="AN131">
        <f>H131+AJ131-AL131</f>
        <v>179</v>
      </c>
      <c r="AO131">
        <f>SUM(AM94:AM131)</f>
        <v>18507833.35</v>
      </c>
    </row>
    <row r="132">
      <c r="D132" t="str">
        <v xml:space="preserve">TOTAL </v>
      </c>
      <c r="E132">
        <f>SUM(E94:E131)</f>
        <v>1195022.1799999997</v>
      </c>
      <c r="G132">
        <f>SUM(G94:G131)</f>
        <v>18507833.35</v>
      </c>
      <c r="I132">
        <f>SUM(I94:I131)</f>
        <v>0</v>
      </c>
      <c r="K132">
        <f>SUM(K94:K131)</f>
        <v>0</v>
      </c>
      <c r="M132">
        <f>SUM(M94:M131)</f>
        <v>0</v>
      </c>
      <c r="O132">
        <f>SUM(O94:O131)</f>
        <v>0</v>
      </c>
      <c r="Q132">
        <f>SUM(Q94:Q131)</f>
        <v>0</v>
      </c>
      <c r="S132">
        <f>SUM(S94:S131)</f>
        <v>0</v>
      </c>
      <c r="U132">
        <f>SUM(U94:U131)</f>
        <v>0</v>
      </c>
      <c r="W132">
        <f>SUM(W94:W131)</f>
        <v>0</v>
      </c>
      <c r="Y132">
        <f>SUM(Y94:Y131)</f>
        <v>0</v>
      </c>
      <c r="AA132">
        <f>SUM(AA94:AA131)</f>
        <v>0</v>
      </c>
      <c r="AC132">
        <f>SUM(AC94:AC131)</f>
        <v>0</v>
      </c>
      <c r="AE132">
        <f>SUM(AE94:AE131)</f>
        <v>0</v>
      </c>
      <c r="AG132">
        <f>SUM(AG94:AG131)</f>
        <v>0</v>
      </c>
      <c r="AI132">
        <f>SUM(AI94:AI131)</f>
        <v>0</v>
      </c>
      <c r="AK132">
        <f>SUM(AK94:AK131)</f>
        <v>0</v>
      </c>
      <c r="AM132">
        <f>SUM(AM94:AM131)</f>
        <v>18507833.35</v>
      </c>
    </row>
    <row r="133">
      <c r="B133" t="str">
        <v>MINYAK</v>
      </c>
      <c r="C133">
        <v>1</v>
      </c>
      <c r="D133" t="str">
        <f>'WEEKLY FC'!B168</f>
        <v>MINYAK GORENG</v>
      </c>
      <c r="E133">
        <v>1135972.4583333335</v>
      </c>
      <c r="F133">
        <v>59.5</v>
      </c>
      <c r="G133">
        <v>1425097.9166666665</v>
      </c>
      <c r="H133">
        <v>75</v>
      </c>
      <c r="AG133">
        <v>1368094</v>
      </c>
      <c r="AH133">
        <v>72</v>
      </c>
      <c r="AI133">
        <f>SUM(I133,K133,M133,O133,Q133,S133,U133,W133,Y133,AA133,AC133,AE133,AG133)</f>
        <v>1368094</v>
      </c>
      <c r="AJ133">
        <f>SUM(J133,L133,N133,P133,R133,T133,V133,X133,Z133,AB133,AD133,AF133,AH133)</f>
        <v>72</v>
      </c>
      <c r="AK133">
        <f>'WEEKLY FC'!F168</f>
        <v>0</v>
      </c>
      <c r="AL133">
        <f>'WEEKLY FC'!D168</f>
        <v>0</v>
      </c>
      <c r="AM133">
        <f>G133+AI133-AK133</f>
        <v>2793191.9166666665</v>
      </c>
      <c r="AN133">
        <f>H133+AJ133-AL133</f>
        <v>147</v>
      </c>
      <c r="AO133">
        <f>AM133</f>
        <v>2793191.9166666665</v>
      </c>
    </row>
    <row r="134">
      <c r="C134">
        <v>2</v>
      </c>
      <c r="D134" t="str">
        <f>'WEEKLY FC'!B169</f>
        <v>MINYAK KALENG</v>
      </c>
      <c r="E134">
        <v>0</v>
      </c>
      <c r="F134">
        <v>0</v>
      </c>
      <c r="G134">
        <v>0</v>
      </c>
      <c r="H134">
        <v>0</v>
      </c>
      <c r="AI134">
        <f>SUM(I134,K134,M134,O134,Q134,S134,U134,W134,Y134,AA134,AC134,AE134,AG134)</f>
        <v>0</v>
      </c>
      <c r="AJ134">
        <f>SUM(J134,L134,N134,P134,R134,T134,V134,X134,Z134,AB134,AD134,AF134,AH134)</f>
        <v>0</v>
      </c>
      <c r="AK134">
        <f>'WEEKLY FC'!F169</f>
        <v>0</v>
      </c>
      <c r="AL134">
        <f>'WEEKLY FC'!D169</f>
        <v>0</v>
      </c>
      <c r="AM134">
        <f>G134+AI134-AK134</f>
        <v>0</v>
      </c>
      <c r="AN134">
        <f>H134+AJ134-AL134</f>
        <v>0</v>
      </c>
    </row>
    <row r="135">
      <c r="C135">
        <v>1</v>
      </c>
      <c r="D135" t="str">
        <v>BAHAN PERKEDEL</v>
      </c>
      <c r="E135">
        <v>109896</v>
      </c>
      <c r="F135">
        <v>0</v>
      </c>
      <c r="G135">
        <v>96664</v>
      </c>
      <c r="I135">
        <v>3000</v>
      </c>
      <c r="AC135">
        <f>-'TO - TI'!D10-'TO - TI'!D11-'TO - TI'!D13</f>
        <v>0</v>
      </c>
      <c r="AI135">
        <f>SUM(I135,K135,M135,O135,Q135,S135,U135,W135,Y135,AA135,AC135,AE135,AG135)</f>
        <v>3000</v>
      </c>
      <c r="AJ135">
        <f>SUM(J135,L135,N135,P135,R135,T135,V135,X135,Z135,AB135,AD135,AF135,AH135)</f>
        <v>0</v>
      </c>
      <c r="AK135">
        <f>'WEEKLY FC'!I304</f>
        <v>0</v>
      </c>
      <c r="AM135">
        <f>G135+AI135-AK135</f>
        <v>99664</v>
      </c>
      <c r="AN135">
        <f>H135+AJ135-AL135</f>
        <v>0</v>
      </c>
    </row>
    <row r="136">
      <c r="C136">
        <v>2</v>
      </c>
      <c r="D136" t="str">
        <v>BAHAN NASGOR DLL</v>
      </c>
      <c r="E136">
        <v>50626.369999999995</v>
      </c>
      <c r="F136">
        <v>0</v>
      </c>
      <c r="G136">
        <v>72954.97</v>
      </c>
      <c r="I136">
        <v>25000</v>
      </c>
      <c r="AI136">
        <f>SUM(I136,K136,M136,O136,Q136,S136,U136,W136,Y136,AA136,AC136,AE136,AG136)</f>
        <v>25000</v>
      </c>
      <c r="AJ136">
        <f>SUM(J136,L136,N136,P136,R136,T136,V136,X136,Z136,AB136,AD136,AF136,AH136)</f>
        <v>0</v>
      </c>
      <c r="AK136">
        <f>'WEEKLY FC'!I318</f>
        <v>0</v>
      </c>
      <c r="AM136">
        <f>G136+AI136-AK136</f>
        <v>97954.97</v>
      </c>
      <c r="AN136">
        <f>H136+AJ136-AL136</f>
        <v>0</v>
      </c>
    </row>
    <row r="137">
      <c r="C137">
        <v>3</v>
      </c>
      <c r="D137" t="str">
        <f>'WEEKLY FC'!B320</f>
        <v>TELUR</v>
      </c>
      <c r="E137">
        <v>114990</v>
      </c>
      <c r="F137">
        <v>60</v>
      </c>
      <c r="G137">
        <v>65345</v>
      </c>
      <c r="H137">
        <v>35</v>
      </c>
      <c r="AC137">
        <f>-'TO - TI'!S15-'TO - TI'!D14</f>
        <v>0</v>
      </c>
      <c r="AD137">
        <f>-'TO - TI'!Q15-'TO - TI'!B14</f>
        <v>0</v>
      </c>
      <c r="AI137">
        <f>SUM(I137,K137,M137,O137,Q137,S137,U137,W137,Y137,AA137,AC137,AE137,AG137)</f>
        <v>0</v>
      </c>
      <c r="AJ137">
        <f>SUM(J137,L137,N137,P137,R137,T137,V137,X137,Z137,AB137,AD137,AF137,AH137)</f>
        <v>0</v>
      </c>
      <c r="AK137">
        <f>'WEEKLY FC'!F320</f>
        <v>0</v>
      </c>
      <c r="AL137">
        <f>'WEEKLY FC'!D320</f>
        <v>0</v>
      </c>
      <c r="AM137">
        <f>G137+AI137-AK137</f>
        <v>65345</v>
      </c>
      <c r="AN137">
        <f>H137+AJ137-AL137</f>
        <v>35</v>
      </c>
      <c r="AO137">
        <f>SUM(AM135:AM171)</f>
        <v>11652195.9795942</v>
      </c>
    </row>
    <row r="138">
      <c r="C138">
        <v>4</v>
      </c>
      <c r="D138" t="str">
        <f>'WEEKLY FC'!B321</f>
        <v>CABE RAWIT MERAH PETIK</v>
      </c>
      <c r="E138">
        <v>214200</v>
      </c>
      <c r="F138">
        <v>3.5700000000000003</v>
      </c>
      <c r="G138">
        <v>37800</v>
      </c>
      <c r="H138">
        <v>0.63</v>
      </c>
      <c r="AI138">
        <f>SUM(I138,K138,M138,O138,Q138,S138,U138,W138,Y138,AA138,AC138,AE138,AG138)</f>
        <v>0</v>
      </c>
      <c r="AJ138">
        <f>SUM(J138,L138,N138,P138,R138,T138,V138,X138,Z138,AB138,AD138,AF138,AH138)</f>
        <v>0</v>
      </c>
      <c r="AK138">
        <f>'WEEKLY FC'!F321</f>
        <v>0</v>
      </c>
      <c r="AL138">
        <f>'WEEKLY FC'!D321</f>
        <v>0</v>
      </c>
      <c r="AM138">
        <f>G138+AI138-AK138</f>
        <v>37800</v>
      </c>
      <c r="AN138">
        <f>H138+AJ138-AL138</f>
        <v>0.63</v>
      </c>
    </row>
    <row r="139">
      <c r="C139">
        <v>5</v>
      </c>
      <c r="D139" t="str">
        <f>'WEEKLY FC'!B322</f>
        <v>CABE RAWIT HIJAU PETIK</v>
      </c>
      <c r="E139">
        <v>0</v>
      </c>
      <c r="F139">
        <v>0</v>
      </c>
      <c r="G139">
        <v>0</v>
      </c>
      <c r="H139">
        <v>0</v>
      </c>
      <c r="AI139">
        <f>SUM(I139,K139,M139,O139,Q139,S139,U139,W139,Y139,AA139,AC139,AE139,AG139)</f>
        <v>0</v>
      </c>
      <c r="AJ139">
        <f>SUM(J139,L139,N139,P139,R139,T139,V139,X139,Z139,AB139,AD139,AF139,AH139)</f>
        <v>0</v>
      </c>
      <c r="AK139">
        <f>'WEEKLY FC'!F322</f>
        <v>0</v>
      </c>
      <c r="AL139">
        <f>'WEEKLY FC'!D322</f>
        <v>0</v>
      </c>
      <c r="AM139">
        <f>G139+AI139-AK139</f>
        <v>0</v>
      </c>
      <c r="AN139">
        <f>H139+AJ139-AL139</f>
        <v>0</v>
      </c>
      <c r="AO139">
        <f>SUM(AO131:AO137)</f>
        <v>32953221.24626087</v>
      </c>
    </row>
    <row r="140">
      <c r="C140">
        <v>6</v>
      </c>
      <c r="D140" t="str">
        <f>'WEEKLY FC'!B324</f>
        <v>MARINADE 1000 GR</v>
      </c>
      <c r="E140">
        <v>315522.0579710145</v>
      </c>
      <c r="F140">
        <v>3.8309178743961354</v>
      </c>
      <c r="G140">
        <v>244300.81159420288</v>
      </c>
      <c r="H140">
        <v>2.966183574879227</v>
      </c>
      <c r="AG140">
        <f>'PEMBELIAN KREDIT'!G41</f>
        <v>0</v>
      </c>
      <c r="AH140">
        <f>'PEMBELIAN KREDIT'!E41</f>
        <v>0</v>
      </c>
      <c r="AI140">
        <f>SUM(I140,K140,M140,O140,Q140,S140,U140,W140,Y140,AA140,AC140,AE140,AG140)</f>
        <v>0</v>
      </c>
      <c r="AJ140">
        <f>SUM(J140,L140,N140,P140,R140,T140,V140,X140,Z140,AB140,AD140,AF140,AH140)</f>
        <v>0</v>
      </c>
      <c r="AK140">
        <f>'WEEKLY FC'!F324</f>
        <v>0</v>
      </c>
      <c r="AL140">
        <f>'WEEKLY FC'!D324</f>
        <v>0</v>
      </c>
      <c r="AM140">
        <f>G140+AI140-AK140</f>
        <v>244300.81159420288</v>
      </c>
      <c r="AN140">
        <f>H140+AJ140-AL140</f>
        <v>2.966183574879227</v>
      </c>
      <c r="AO140" t="e">
        <f>AO139+AM82</f>
        <v>#DIV/0!</v>
      </c>
    </row>
    <row r="141">
      <c r="C141">
        <v>7</v>
      </c>
      <c r="D141" t="str">
        <f>'WEEKLY FC'!B325</f>
        <v>TEPUNG BRIDER 500 GR</v>
      </c>
      <c r="E141">
        <v>200990</v>
      </c>
      <c r="F141">
        <v>14</v>
      </c>
      <c r="G141">
        <v>3347630</v>
      </c>
      <c r="H141">
        <v>143</v>
      </c>
      <c r="AI141">
        <f>SUM(I141,K141,M141,O141,Q141,S141,U141,W141,Y141,AA141,AC141,AE141,AG141)</f>
        <v>0</v>
      </c>
      <c r="AJ141">
        <f>SUM(J141,L141,N141,P141,R141,T141,V141,X141,Z141,AB141,AD141,AF141,AH141)</f>
        <v>0</v>
      </c>
      <c r="AK141">
        <f>'WEEKLY FC'!F325</f>
        <v>0</v>
      </c>
      <c r="AL141">
        <f>'WEEKLY FC'!D325</f>
        <v>0</v>
      </c>
      <c r="AM141">
        <f>G141+AI141-AK141</f>
        <v>3347630</v>
      </c>
      <c r="AN141">
        <f>H141+AJ141-AL141</f>
        <v>143</v>
      </c>
    </row>
    <row r="142">
      <c r="C142">
        <v>8</v>
      </c>
      <c r="D142" t="str">
        <f>'WEEKLY FC'!B326</f>
        <v>BUTTER MIX</v>
      </c>
      <c r="E142">
        <v>15384.600000000006</v>
      </c>
      <c r="F142">
        <v>1.8000000000000007</v>
      </c>
      <c r="G142">
        <v>223931.4</v>
      </c>
      <c r="H142">
        <v>26.2</v>
      </c>
      <c r="AI142">
        <f>SUM(I142,K142,M142,O142,Q142,S142,U142,W142,Y142,AA142,AC142,AE142,AG142)</f>
        <v>0</v>
      </c>
      <c r="AJ142">
        <f>SUM(J142,L142,N142,P142,R142,T142,V142,X142,Z142,AB142,AD142,AF142,AH142)</f>
        <v>0</v>
      </c>
      <c r="AK142">
        <f>'WEEKLY FC'!F326</f>
        <v>0</v>
      </c>
      <c r="AL142">
        <f>'WEEKLY FC'!D326</f>
        <v>0</v>
      </c>
      <c r="AM142">
        <f>G142+AI142-AK142</f>
        <v>223931.4</v>
      </c>
      <c r="AN142">
        <f>H142+AJ142-AL142</f>
        <v>26.2</v>
      </c>
    </row>
    <row r="143">
      <c r="C143">
        <v>9</v>
      </c>
      <c r="D143" t="str">
        <f>'WEEKLY FC'!B327</f>
        <v>P. STEAK</v>
      </c>
      <c r="E143">
        <v>59829</v>
      </c>
      <c r="F143">
        <v>3.5</v>
      </c>
      <c r="G143">
        <v>991452</v>
      </c>
      <c r="H143">
        <v>58</v>
      </c>
      <c r="AI143">
        <f>SUM(I143,K143,M143,O143,Q143,S143,U143,W143,Y143,AA143,AC143,AE143,AG143)</f>
        <v>0</v>
      </c>
      <c r="AJ143">
        <f>SUM(J143,L143,N143,P143,R143,T143,V143,X143,Z143,AB143,AD143,AF143,AH143)</f>
        <v>0</v>
      </c>
      <c r="AK143">
        <f>'WEEKLY FC'!F327</f>
        <v>0</v>
      </c>
      <c r="AL143">
        <f>'WEEKLY FC'!D327</f>
        <v>0</v>
      </c>
      <c r="AM143">
        <f>G143+AI143-AK143</f>
        <v>991452</v>
      </c>
      <c r="AN143">
        <f>H143+AJ143-AL143</f>
        <v>58</v>
      </c>
    </row>
    <row r="144">
      <c r="C144">
        <v>10</v>
      </c>
      <c r="D144" t="str">
        <f>'WEEKLY FC'!B328</f>
        <v>P. NASGOR</v>
      </c>
      <c r="E144">
        <v>11253</v>
      </c>
      <c r="F144">
        <v>29</v>
      </c>
      <c r="G144">
        <v>1135840</v>
      </c>
      <c r="H144">
        <v>620</v>
      </c>
      <c r="AI144">
        <f>SUM(I144,K144,M144,O144,Q144,S144,U144,W144,Y144,AA144,AC144,AE144,AG144)</f>
        <v>0</v>
      </c>
      <c r="AJ144">
        <f>SUM(J144,L144,N144,P144,R144,T144,V144,X144,Z144,AB144,AD144,AF144,AH144)</f>
        <v>0</v>
      </c>
      <c r="AK144">
        <f>'WEEKLY FC'!F328</f>
        <v>0</v>
      </c>
      <c r="AL144">
        <f>'WEEKLY FC'!D328</f>
        <v>0</v>
      </c>
      <c r="AM144">
        <f>G144+AI144-AK144</f>
        <v>1135840</v>
      </c>
      <c r="AN144">
        <f>H144+AJ144-AL144</f>
        <v>620</v>
      </c>
    </row>
    <row r="145">
      <c r="C145">
        <v>11</v>
      </c>
      <c r="D145" t="str">
        <f>'WEEKLY FC'!B329</f>
        <v>MAYONAISE</v>
      </c>
      <c r="E145">
        <v>-21180</v>
      </c>
      <c r="F145">
        <v>0</v>
      </c>
      <c r="G145">
        <v>250240</v>
      </c>
      <c r="H145">
        <v>8</v>
      </c>
      <c r="AI145">
        <f>SUM(I145,K145,M145,O145,Q145,S145,U145,W145,Y145,AA145,AC145,AE145,AG145)</f>
        <v>0</v>
      </c>
      <c r="AJ145">
        <f>SUM(J145,L145,N145,P145,R145,T145,V145,X145,Z145,AB145,AD145,AF145,AH145)</f>
        <v>0</v>
      </c>
      <c r="AK145">
        <f>'WEEKLY FC'!F329</f>
        <v>0</v>
      </c>
      <c r="AL145">
        <f>'WEEKLY FC'!D329</f>
        <v>0</v>
      </c>
      <c r="AM145">
        <f>G145+AI145-AK145</f>
        <v>250240</v>
      </c>
      <c r="AN145">
        <f>H145+AJ145-AL145</f>
        <v>8</v>
      </c>
    </row>
    <row r="146">
      <c r="B146" t="str">
        <v>G</v>
      </c>
      <c r="C146">
        <v>12</v>
      </c>
      <c r="D146" t="str">
        <f>'WEEKLY FC'!B330</f>
        <v>T. KENTANG</v>
      </c>
      <c r="E146">
        <v>-23096.880000000005</v>
      </c>
      <c r="F146">
        <v>0</v>
      </c>
      <c r="G146">
        <v>456662.88</v>
      </c>
      <c r="H146">
        <v>12</v>
      </c>
      <c r="AC146">
        <f>-'TO - TI'!D7</f>
        <v>0</v>
      </c>
      <c r="AD146">
        <f>-2</f>
        <v>-2</v>
      </c>
      <c r="AI146">
        <f>SUM(I146,K146,M146,O146,Q146,S146,U146,W146,Y146,AA146,AC146,AE146,AG146)</f>
        <v>0</v>
      </c>
      <c r="AJ146">
        <f>SUM(J146,L146,N146,P146,R146,T146,V146,X146,Z146,AB146,AD146,AF146,AH146)</f>
        <v>-2</v>
      </c>
      <c r="AK146">
        <f>'WEEKLY FC'!F330</f>
        <v>0</v>
      </c>
      <c r="AL146">
        <f>'WEEKLY FC'!D330</f>
        <v>0</v>
      </c>
      <c r="AM146">
        <f>G146+AI146-AK146</f>
        <v>456662.88</v>
      </c>
      <c r="AN146">
        <f>H146+AJ146-AL146</f>
        <v>10</v>
      </c>
    </row>
    <row r="147">
      <c r="B147" t="str">
        <v>R</v>
      </c>
      <c r="C147">
        <v>13</v>
      </c>
      <c r="D147" t="str">
        <f>'WEEKLY FC'!B331</f>
        <v>TEPUNG CAKRA</v>
      </c>
      <c r="E147">
        <v>581261.7000000001</v>
      </c>
      <c r="F147">
        <v>60.89999999999999</v>
      </c>
      <c r="G147">
        <v>114228.59999999999</v>
      </c>
      <c r="H147">
        <v>12.2</v>
      </c>
      <c r="AI147">
        <f>SUM(I147,K147,M147,O147,Q147,S147,U147,W147,Y147,AA147,AC147,AE147,AG147)</f>
        <v>0</v>
      </c>
      <c r="AJ147">
        <f>SUM(J147,L147,N147,P147,R147,T147,V147,X147,Z147,AB147,AD147,AF147,AH147)</f>
        <v>0</v>
      </c>
      <c r="AK147">
        <f>'WEEKLY FC'!F331</f>
        <v>0</v>
      </c>
      <c r="AL147">
        <f>'WEEKLY FC'!D331</f>
        <v>0</v>
      </c>
      <c r="AM147">
        <f>G147+AI147-AK147</f>
        <v>114228.59999999999</v>
      </c>
      <c r="AN147">
        <f>H147+AJ147-AL147</f>
        <v>12.2</v>
      </c>
    </row>
    <row r="148">
      <c r="B148" t="str">
        <v>O</v>
      </c>
      <c r="C148">
        <v>14</v>
      </c>
      <c r="D148" t="str">
        <f>'WEEKLY FC'!B332</f>
        <v>SAMBAL JERIGEN</v>
      </c>
      <c r="E148">
        <v>64853.99999999999</v>
      </c>
      <c r="F148">
        <v>1</v>
      </c>
      <c r="G148">
        <v>51883.200000000004</v>
      </c>
      <c r="H148">
        <v>0.8</v>
      </c>
      <c r="AI148">
        <f>SUM(I148,K148,M148,O148,Q148,S148,U148,W148,Y148,AA148,AC148,AE148,AG148)</f>
        <v>0</v>
      </c>
      <c r="AJ148">
        <f>SUM(J148,L148,N148,P148,R148,T148,V148,X148,Z148,AB148,AD148,AF148,AH148)</f>
        <v>0</v>
      </c>
      <c r="AK148">
        <f>'WEEKLY FC'!F332</f>
        <v>0</v>
      </c>
      <c r="AL148">
        <f>'WEEKLY FC'!D332</f>
        <v>0</v>
      </c>
      <c r="AM148">
        <f>G148+AI148-AK148</f>
        <v>51883.200000000004</v>
      </c>
      <c r="AN148">
        <f>H148+AJ148-AL148</f>
        <v>0.8</v>
      </c>
      <c r="AP148" t="str">
        <v xml:space="preserve"> </v>
      </c>
    </row>
    <row r="149">
      <c r="B149" t="str">
        <v>C</v>
      </c>
      <c r="C149">
        <v>15</v>
      </c>
      <c r="D149" t="str">
        <f>'WEEKLY FC'!B333</f>
        <v>TOMATO JERIGEN</v>
      </c>
      <c r="E149">
        <v>0</v>
      </c>
      <c r="F149">
        <v>0</v>
      </c>
      <c r="G149">
        <v>0</v>
      </c>
      <c r="H149">
        <v>0</v>
      </c>
      <c r="AI149">
        <f>SUM(I149,K149,M149,O149,Q149,S149,U149,W149,Y149,AA149,AC149,AE149,AG149)</f>
        <v>0</v>
      </c>
      <c r="AJ149">
        <f>SUM(J149,L149,N149,P149,R149,T149,V149,X149,Z149,AB149,AD149,AF149,AH149)</f>
        <v>0</v>
      </c>
      <c r="AK149">
        <f>'WEEKLY FC'!F333</f>
        <v>0</v>
      </c>
      <c r="AL149">
        <f>'WEEKLY FC'!D333</f>
        <v>0</v>
      </c>
      <c r="AM149">
        <f>G149+AI149-AK149</f>
        <v>0</v>
      </c>
      <c r="AN149">
        <f>H149+AJ149-AL149</f>
        <v>0</v>
      </c>
    </row>
    <row r="150">
      <c r="B150" t="str">
        <v>E</v>
      </c>
      <c r="C150">
        <v>16</v>
      </c>
      <c r="D150" t="str">
        <f>'WEEKLY FC'!B334</f>
        <v>SAMBAL SACHET</v>
      </c>
      <c r="E150">
        <v>242979.89399999997</v>
      </c>
      <c r="F150">
        <v>1210</v>
      </c>
      <c r="G150">
        <v>656466</v>
      </c>
      <c r="H150">
        <v>3266</v>
      </c>
      <c r="AG150">
        <v>502269.894</v>
      </c>
      <c r="AH150">
        <v>2500</v>
      </c>
      <c r="AI150">
        <f>SUM(I150,K150,M150,O150,Q150,S150,U150,W150,Y150,AA150,AC150,AE150,AG150)</f>
        <v>502269.894</v>
      </c>
      <c r="AJ150">
        <f>SUM(J150,L150,N150,P150,R150,T150,V150,X150,Z150,AB150,AD150,AF150,AH150)</f>
        <v>2500</v>
      </c>
      <c r="AK150">
        <f>'WEEKLY FC'!F334</f>
        <v>0</v>
      </c>
      <c r="AL150">
        <f>'WEEKLY FC'!D334</f>
        <v>0</v>
      </c>
      <c r="AM150">
        <f>G150+AI150-AK150</f>
        <v>1158735.8939999999</v>
      </c>
      <c r="AN150">
        <f>H150+AJ150-AL150</f>
        <v>5766</v>
      </c>
    </row>
    <row r="151">
      <c r="B151" t="str">
        <v>R</v>
      </c>
      <c r="C151">
        <v>17</v>
      </c>
      <c r="D151" t="str">
        <f>'WEEKLY FC'!B335</f>
        <v>TOMATO SACHET</v>
      </c>
      <c r="E151">
        <v>278722.924</v>
      </c>
      <c r="F151">
        <v>1353</v>
      </c>
      <c r="G151">
        <v>754372</v>
      </c>
      <c r="H151">
        <v>3662</v>
      </c>
      <c r="AG151">
        <v>515004.924</v>
      </c>
      <c r="AH151">
        <v>2500</v>
      </c>
      <c r="AI151">
        <f>SUM(I151,K151,M151,O151,Q151,S151,U151,W151,Y151,AA151,AC151,AE151,AG151)</f>
        <v>515004.924</v>
      </c>
      <c r="AJ151">
        <f>SUM(J151,L151,N151,P151,R151,T151,V151,X151,Z151,AB151,AD151,AF151,AH151)</f>
        <v>2500</v>
      </c>
      <c r="AK151">
        <f>'WEEKLY FC'!F335</f>
        <v>0</v>
      </c>
      <c r="AL151">
        <f>'WEEKLY FC'!D335</f>
        <v>0</v>
      </c>
      <c r="AM151">
        <f>G151+AI151-AK151</f>
        <v>1269376.924</v>
      </c>
      <c r="AN151">
        <f>H151+AJ151-AL151</f>
        <v>6162</v>
      </c>
    </row>
    <row r="152">
      <c r="B152" t="str">
        <v>I</v>
      </c>
      <c r="C152">
        <v>18</v>
      </c>
      <c r="D152" t="str">
        <f>'WEEKLY FC'!B336</f>
        <v>LEVEL 1</v>
      </c>
      <c r="E152">
        <v>0</v>
      </c>
      <c r="F152">
        <v>0</v>
      </c>
      <c r="G152">
        <v>0</v>
      </c>
      <c r="H152">
        <v>0</v>
      </c>
      <c r="AI152">
        <f>SUM(I152,K152,M152,O152,Q152,S152,U152,W152,Y152,AA152,AC152,AE152,AG152)</f>
        <v>0</v>
      </c>
      <c r="AJ152">
        <f>SUM(J152,L152,N152,P152,R152,T152,V152,X152,Z152,AB152,AD152,AF152,AH152)</f>
        <v>0</v>
      </c>
      <c r="AK152">
        <f>'WEEKLY FC'!F336</f>
        <v>0</v>
      </c>
      <c r="AL152">
        <f>'WEEKLY FC'!D336</f>
        <v>0</v>
      </c>
      <c r="AM152">
        <f>G152+AI152-AK152</f>
        <v>0</v>
      </c>
      <c r="AN152">
        <f>H152+AJ152-AL152</f>
        <v>0</v>
      </c>
    </row>
    <row r="153">
      <c r="B153" t="str">
        <v>E</v>
      </c>
      <c r="C153">
        <v>19</v>
      </c>
      <c r="D153" t="str">
        <f>'WEEKLY FC'!B337</f>
        <v>LEVEL 2</v>
      </c>
      <c r="E153">
        <v>18648</v>
      </c>
      <c r="F153">
        <v>0.5</v>
      </c>
      <c r="G153">
        <v>615384</v>
      </c>
      <c r="H153">
        <v>16.5</v>
      </c>
      <c r="AI153">
        <f>SUM(I153,K153,M153,O153,Q153,S153,U153,W153,Y153,AA153,AC153,AE153,AG153)</f>
        <v>0</v>
      </c>
      <c r="AJ153">
        <f>SUM(J153,L153,N153,P153,R153,T153,V153,X153,Z153,AB153,AD153,AF153,AH153)</f>
        <v>0</v>
      </c>
      <c r="AK153">
        <f>'WEEKLY FC'!F337</f>
        <v>0</v>
      </c>
      <c r="AL153">
        <f>'WEEKLY FC'!D337</f>
        <v>0</v>
      </c>
      <c r="AM153">
        <f>G153+AI153-AK153</f>
        <v>615384</v>
      </c>
      <c r="AN153">
        <f>H153+AJ153-AL153</f>
        <v>16.5</v>
      </c>
    </row>
    <row r="154">
      <c r="B154" t="str">
        <v>S</v>
      </c>
      <c r="C154">
        <v>20</v>
      </c>
      <c r="D154" t="str">
        <f>'WEEKLY FC'!B338</f>
        <v>CHEESE MELT 100 GR</v>
      </c>
      <c r="E154">
        <v>31048.800000000047</v>
      </c>
      <c r="F154">
        <v>2.4000000000000057</v>
      </c>
      <c r="G154">
        <v>495487.1</v>
      </c>
      <c r="H154">
        <v>38.3</v>
      </c>
      <c r="AI154">
        <f>SUM(I154,K154,M154,O154,Q154,S154,U154,W154,Y154,AA154,AC154,AE154,AG154)</f>
        <v>0</v>
      </c>
      <c r="AJ154">
        <f>SUM(J154,L154,N154,P154,R154,T154,V154,X154,Z154,AB154,AD154,AF154,AH154)</f>
        <v>0</v>
      </c>
      <c r="AK154">
        <f>'WEEKLY FC'!F338</f>
        <v>0</v>
      </c>
      <c r="AL154">
        <f>'WEEKLY FC'!D338</f>
        <v>0</v>
      </c>
      <c r="AM154">
        <f>G154+AI154-AK154</f>
        <v>495487.1</v>
      </c>
      <c r="AN154">
        <f>H154+AJ154-AL154</f>
        <v>38.3</v>
      </c>
    </row>
    <row r="155">
      <c r="C155">
        <v>21</v>
      </c>
      <c r="D155" t="str">
        <f>'WEEKLY FC'!B339</f>
        <v>PREMIK SAMBAL TERASI</v>
      </c>
      <c r="E155">
        <v>26488</v>
      </c>
      <c r="F155">
        <v>1</v>
      </c>
      <c r="G155">
        <v>26488</v>
      </c>
      <c r="H155">
        <v>1</v>
      </c>
      <c r="AI155">
        <f>SUM(I155,K155,M155,O155,Q155,S155,U155,W155,Y155,AA155,AC155,AE155,AG155)</f>
        <v>0</v>
      </c>
      <c r="AJ155">
        <f>SUM(J155,L155,N155,P155,R155,T155,V155,X155,Z155,AB155,AD155,AF155,AH155)</f>
        <v>0</v>
      </c>
      <c r="AK155">
        <f>'WEEKLY FC'!F339</f>
        <v>0</v>
      </c>
      <c r="AL155">
        <f>'WEEKLY FC'!D339</f>
        <v>0</v>
      </c>
      <c r="AM155">
        <f>G155+AI155-AK155</f>
        <v>26488</v>
      </c>
      <c r="AN155">
        <f>H155+AJ155-AL155</f>
        <v>1</v>
      </c>
    </row>
    <row r="156">
      <c r="C156">
        <v>22</v>
      </c>
      <c r="D156" t="str">
        <f>'WEEKLY FC'!B340</f>
        <v>P. GEPREK</v>
      </c>
      <c r="E156">
        <v>1376.4000000000087</v>
      </c>
      <c r="F156">
        <v>2.200000000000003</v>
      </c>
      <c r="G156">
        <v>91142.09999999999</v>
      </c>
      <c r="H156">
        <v>48.3</v>
      </c>
      <c r="AI156">
        <f>SUM(I156,K156,M156,O156,Q156,S156,U156,W156,Y156,AA156,AC156,AE156,AG156)</f>
        <v>0</v>
      </c>
      <c r="AJ156">
        <f>SUM(J156,L156,N156,P156,R156,T156,V156,X156,Z156,AB156,AD156,AF156,AH156)</f>
        <v>0</v>
      </c>
      <c r="AK156">
        <f>'WEEKLY FC'!F340</f>
        <v>0</v>
      </c>
      <c r="AL156">
        <f>'WEEKLY FC'!D340</f>
        <v>0</v>
      </c>
      <c r="AM156">
        <f>G156+AI156-AK156</f>
        <v>91142.09999999999</v>
      </c>
      <c r="AN156">
        <f>H156+AJ156-AL156</f>
        <v>48.3</v>
      </c>
      <c r="AP156">
        <f>AC154+AC155+AC144+AC19+1962+12500+AG154</f>
        <v>14462</v>
      </c>
    </row>
    <row r="157">
      <c r="C157">
        <v>23</v>
      </c>
      <c r="D157" t="str">
        <f>'WEEKLY FC'!B341</f>
        <v>P. SAMBAL MATAH</v>
      </c>
      <c r="E157">
        <v>6920.8499999999985</v>
      </c>
      <c r="F157">
        <v>4.299999999999997</v>
      </c>
      <c r="G157">
        <v>46675.5</v>
      </c>
      <c r="H157">
        <v>29</v>
      </c>
      <c r="AI157">
        <f>SUM(I157,K157,M157,O157,Q157,S157,U157,W157,Y157,AA157,AC157,AE157,AG157)</f>
        <v>0</v>
      </c>
      <c r="AJ157">
        <f>SUM(J157,L157,N157,P157,R157,T157,V157,X157,Z157,AB157,AD157,AF157,AH157)</f>
        <v>0</v>
      </c>
      <c r="AK157">
        <f>'WEEKLY FC'!F341</f>
        <v>0</v>
      </c>
      <c r="AL157">
        <f>'WEEKLY FC'!D341</f>
        <v>0</v>
      </c>
      <c r="AM157">
        <f>G157+AI157-AK157</f>
        <v>46675.5</v>
      </c>
      <c r="AN157">
        <f>H157+AJ157-AL157</f>
        <v>29</v>
      </c>
    </row>
    <row r="158">
      <c r="C158">
        <v>24</v>
      </c>
      <c r="D158" t="str">
        <f>'WEEKLY FC'!B342</f>
        <v>P. PERKEDEL</v>
      </c>
      <c r="E158">
        <v>-5828</v>
      </c>
      <c r="F158">
        <v>0</v>
      </c>
      <c r="G158">
        <v>87024</v>
      </c>
      <c r="H158">
        <v>28</v>
      </c>
      <c r="AC158">
        <f>-'TO - TI'!D12</f>
        <v>0</v>
      </c>
      <c r="AD158">
        <f>-'TO - TI'!B12</f>
        <v>0</v>
      </c>
      <c r="AI158">
        <f>SUM(I158,K158,M158,O158,Q158,S158,U158,W158,Y158,AA158,AC158,AE158,AG158)</f>
        <v>0</v>
      </c>
      <c r="AJ158">
        <f>SUM(J158,L158,N158,P158,R158,T158,V158,X158,Z158,AB158,AD158,AF158,AH158)</f>
        <v>0</v>
      </c>
      <c r="AK158">
        <f>'WEEKLY FC'!F342</f>
        <v>0</v>
      </c>
      <c r="AL158">
        <f>'WEEKLY FC'!D342</f>
        <v>0</v>
      </c>
      <c r="AM158">
        <f>G158+AI158-AK158</f>
        <v>87024</v>
      </c>
      <c r="AN158">
        <f>H158+AJ158-AL158</f>
        <v>28</v>
      </c>
    </row>
    <row r="159">
      <c r="C159">
        <v>25</v>
      </c>
      <c r="D159" t="str">
        <f>'WEEKLY FC'!B343</f>
        <v>P. PATTY</v>
      </c>
      <c r="E159">
        <v>3996</v>
      </c>
      <c r="F159">
        <v>1</v>
      </c>
      <c r="G159">
        <v>146520</v>
      </c>
      <c r="H159">
        <v>22</v>
      </c>
      <c r="AC159">
        <f>-'TO - TI'!S14</f>
        <v>0</v>
      </c>
      <c r="AD159">
        <f>-'TO - TI'!Q14</f>
        <v>0</v>
      </c>
      <c r="AI159">
        <f>SUM(I159,K159,M159,O159,Q159,S159,U159,W159,Y159,AA159,AC159,AE159,AG159)</f>
        <v>0</v>
      </c>
      <c r="AJ159">
        <f>SUM(J159,L159,N159,P159,R159,T159,V159,X159,Z159,AB159,AD159,AF159,AH159)</f>
        <v>0</v>
      </c>
      <c r="AK159">
        <f>'WEEKLY FC'!F343</f>
        <v>0</v>
      </c>
      <c r="AL159">
        <f>'WEEKLY FC'!D343</f>
        <v>0</v>
      </c>
      <c r="AM159">
        <f>G159+AI159-AK159</f>
        <v>146520</v>
      </c>
      <c r="AN159">
        <f>H159+AJ159-AL159</f>
        <v>22</v>
      </c>
    </row>
    <row r="160">
      <c r="C160">
        <v>26</v>
      </c>
      <c r="D160" t="str">
        <f>'WEEKLY FC'!B344</f>
        <v>BUMBU KRIUK (BIANG BREADER)</v>
      </c>
      <c r="E160">
        <v>18008</v>
      </c>
      <c r="F160">
        <v>7</v>
      </c>
      <c r="G160">
        <v>523625</v>
      </c>
      <c r="H160">
        <v>125</v>
      </c>
      <c r="AI160">
        <f>SUM(I160,K160,M160,O160,Q160,S160,U160,W160,Y160,AA160,AC160,AE160,AG160)</f>
        <v>0</v>
      </c>
      <c r="AJ160">
        <f>SUM(J160,L160,N160,P160,R160,T160,V160,X160,Z160,AB160,AD160,AF160,AH160)</f>
        <v>0</v>
      </c>
      <c r="AK160">
        <f>'WEEKLY FC'!F344</f>
        <v>0</v>
      </c>
      <c r="AL160">
        <f>'WEEKLY FC'!D344</f>
        <v>0</v>
      </c>
      <c r="AM160">
        <f>G160+AI160-AK160</f>
        <v>523625</v>
      </c>
      <c r="AN160">
        <f>H160+AJ160-AL160</f>
        <v>125</v>
      </c>
    </row>
    <row r="161">
      <c r="C161">
        <v>27</v>
      </c>
      <c r="D161" t="str">
        <f>'WEEKLY FC'!B345</f>
        <v>TOMAT POUCH</v>
      </c>
      <c r="E161">
        <v>35814.40000000001</v>
      </c>
      <c r="F161">
        <v>3.2</v>
      </c>
      <c r="G161">
        <v>44768</v>
      </c>
      <c r="H161">
        <v>4</v>
      </c>
      <c r="AI161">
        <f>SUM(I161,K161,M161,O161,Q161,S161,U161,W161,Y161,AA161,AC161,AE161,AG161)</f>
        <v>0</v>
      </c>
      <c r="AJ161">
        <f>SUM(J161,L161,N161,P161,R161,T161,V161,X161,Z161,AB161,AD161,AF161,AH161)</f>
        <v>0</v>
      </c>
      <c r="AK161">
        <f>'WEEKLY FC'!F345</f>
        <v>0</v>
      </c>
      <c r="AL161">
        <f>'WEEKLY FC'!D345</f>
        <v>0</v>
      </c>
      <c r="AM161">
        <f>G161+AI161-AK161</f>
        <v>44768</v>
      </c>
      <c r="AN161">
        <f>H161+AJ161-AL161</f>
        <v>4</v>
      </c>
    </row>
    <row r="162">
      <c r="C162">
        <v>28</v>
      </c>
      <c r="D162" t="str">
        <f>'WEEKLY FC'!B346</f>
        <v>SAMBAL POUCH</v>
      </c>
      <c r="E162">
        <v>0</v>
      </c>
      <c r="F162">
        <v>0</v>
      </c>
      <c r="G162">
        <v>0</v>
      </c>
      <c r="H162">
        <v>0</v>
      </c>
      <c r="AI162">
        <f>SUM(I162,K162,M162,O162,Q162,S162,U162,W162,Y162,AA162,AC162,AE162,AG162)</f>
        <v>0</v>
      </c>
      <c r="AJ162">
        <f>SUM(J162,L162,N162,P162,R162,T162,V162,X162,Z162,AB162,AD162,AF162,AH162)</f>
        <v>0</v>
      </c>
      <c r="AK162">
        <f>'WEEKLY FC'!F346</f>
        <v>0</v>
      </c>
      <c r="AL162">
        <f>'WEEKLY FC'!D346</f>
        <v>0</v>
      </c>
      <c r="AM162">
        <f>G162+AI162-AK162</f>
        <v>0</v>
      </c>
      <c r="AN162">
        <f>H162+AJ162-AL162</f>
        <v>0</v>
      </c>
    </row>
    <row r="163">
      <c r="C163">
        <v>29</v>
      </c>
      <c r="D163" t="str">
        <f>'WEEKLY FC'!B347</f>
        <v>MAIZENA</v>
      </c>
      <c r="E163">
        <v>0</v>
      </c>
      <c r="F163">
        <v>0</v>
      </c>
      <c r="G163">
        <v>0</v>
      </c>
      <c r="H163">
        <v>0</v>
      </c>
      <c r="AI163">
        <f>SUM(I163,K163,M163,O163,Q163,S163,U163,W163,Y163,AA163,AC163,AE163,AG163)</f>
        <v>0</v>
      </c>
      <c r="AJ163">
        <f>SUM(J163,L163,N163,P163,R163,T163,V163,X163,Z163,AB163,AD163,AF163,AH163)</f>
        <v>0</v>
      </c>
      <c r="AK163">
        <f>'WEEKLY FC'!F347</f>
        <v>0</v>
      </c>
      <c r="AL163">
        <f>'WEEKLY FC'!D347</f>
        <v>0</v>
      </c>
      <c r="AM163">
        <f>G163+AI163-AK163</f>
        <v>0</v>
      </c>
      <c r="AN163">
        <f>H163+AJ163-AL163</f>
        <v>0</v>
      </c>
    </row>
    <row r="164">
      <c r="C164">
        <v>30</v>
      </c>
      <c r="D164" t="str">
        <f>'WEEKLY FC'!B348</f>
        <v>CHILLI POWDER</v>
      </c>
      <c r="E164">
        <v>0</v>
      </c>
      <c r="F164">
        <v>0</v>
      </c>
      <c r="G164">
        <v>0</v>
      </c>
      <c r="H164">
        <v>0</v>
      </c>
      <c r="AI164">
        <f>SUM(I164,K164,M164,O164,Q164,S164,U164,W164,Y164,AA164,AC164,AE164,AG164)</f>
        <v>0</v>
      </c>
      <c r="AJ164">
        <f>SUM(J164,L164,N164,P164,R164,T164,V164,X164,Z164,AB164,AD164,AF164,AH164)</f>
        <v>0</v>
      </c>
      <c r="AK164">
        <f>'WEEKLY FC'!F348</f>
        <v>0</v>
      </c>
      <c r="AL164">
        <f>'WEEKLY FC'!D348</f>
        <v>0</v>
      </c>
      <c r="AM164">
        <f>G164+AI164-AK164</f>
        <v>0</v>
      </c>
      <c r="AN164">
        <f>H164+AJ164-AL164</f>
        <v>0</v>
      </c>
    </row>
    <row r="165">
      <c r="C165">
        <v>31</v>
      </c>
      <c r="D165" t="str">
        <f>'WEEKLY FC'!B349</f>
        <v>DAUN BAYAM</v>
      </c>
      <c r="E165">
        <v>0</v>
      </c>
      <c r="F165">
        <v>0</v>
      </c>
      <c r="G165">
        <v>0</v>
      </c>
      <c r="H165">
        <v>0</v>
      </c>
      <c r="AI165">
        <f>SUM(I165,K165,M165,O165,Q165,S165,U165,W165,Y165,AA165,AC165,AE165,AG165)</f>
        <v>0</v>
      </c>
      <c r="AJ165">
        <f>SUM(J165,L165,N165,P165,R165,T165,V165,X165,Z165,AB165,AD165,AF165,AH165)</f>
        <v>0</v>
      </c>
      <c r="AK165">
        <f>'WEEKLY FC'!F349</f>
        <v>0</v>
      </c>
      <c r="AL165">
        <f>'WEEKLY FC'!D349</f>
        <v>0</v>
      </c>
      <c r="AM165">
        <f>G165+AI165-AK165</f>
        <v>0</v>
      </c>
      <c r="AN165">
        <f>H165+AJ165-AL165</f>
        <v>0</v>
      </c>
    </row>
    <row r="166">
      <c r="C166">
        <v>32</v>
      </c>
      <c r="D166" t="str">
        <f>'WEEKLY FC'!B350</f>
        <v xml:space="preserve">P. GREEN CRISPY </v>
      </c>
      <c r="E166">
        <v>0</v>
      </c>
      <c r="F166">
        <v>0</v>
      </c>
      <c r="G166">
        <v>0</v>
      </c>
      <c r="H166">
        <v>0</v>
      </c>
      <c r="AI166">
        <f>SUM(I166,K166,M166,O166,Q166,S166,U166,W166,Y166,AA166,AC166,AE166,AG166)</f>
        <v>0</v>
      </c>
      <c r="AJ166">
        <f>SUM(J166,L166,N166,P166,R166,T166,V166,X166,Z166,AB166,AD166,AF166,AH166)</f>
        <v>0</v>
      </c>
      <c r="AK166">
        <f>'WEEKLY FC'!F350</f>
        <v>0</v>
      </c>
      <c r="AL166">
        <f>'WEEKLY FC'!D350</f>
        <v>0</v>
      </c>
      <c r="AM166">
        <f>G166+AI166-AK166</f>
        <v>0</v>
      </c>
      <c r="AN166">
        <f>H166+AJ166-AL166</f>
        <v>0</v>
      </c>
    </row>
    <row r="167">
      <c r="C167">
        <v>33</v>
      </c>
      <c r="D167" t="str">
        <f>'WEEKLY FC'!B351</f>
        <v xml:space="preserve">BRIDER HOT SPICY </v>
      </c>
      <c r="E167">
        <v>75091.49999999999</v>
      </c>
      <c r="F167">
        <v>0.49999999999999994</v>
      </c>
      <c r="G167">
        <v>30036.600000000002</v>
      </c>
      <c r="H167">
        <v>0.2</v>
      </c>
      <c r="AI167">
        <f>SUM(I167,K167,M167,O167,Q167,S167,U167,W167,Y167,AA167,AC167,AE167,AG167)</f>
        <v>0</v>
      </c>
      <c r="AJ167">
        <f>SUM(J167,L167,N167,P167,R167,T167,V167,X167,Z167,AB167,AD167,AF167,AH167)</f>
        <v>0</v>
      </c>
      <c r="AK167">
        <f>'WEEKLY FC'!F351</f>
        <v>0</v>
      </c>
      <c r="AL167">
        <f>'WEEKLY FC'!D351</f>
        <v>0</v>
      </c>
      <c r="AM167">
        <f>G167+AI167-AK167</f>
        <v>30036.600000000002</v>
      </c>
      <c r="AN167">
        <f>H167+AJ167-AL167</f>
        <v>0.2</v>
      </c>
    </row>
    <row r="168">
      <c r="C168">
        <v>34</v>
      </c>
      <c r="D168">
        <f>'WEEKLY FC'!B352</f>
        <v>0</v>
      </c>
      <c r="E168">
        <v>0</v>
      </c>
      <c r="F168">
        <v>0</v>
      </c>
      <c r="G168">
        <v>0</v>
      </c>
      <c r="H168">
        <v>0</v>
      </c>
      <c r="AI168">
        <f>SUM(I168,K168,M168,O168,Q168,S168,U168,W168,Y168,AA168,AC168,AE168,AG168)</f>
        <v>0</v>
      </c>
      <c r="AJ168">
        <f>SUM(J168,L168,N168,P168,R168,T168,V168,X168,Z168,AB168,AD168,AF168,AH168)</f>
        <v>0</v>
      </c>
      <c r="AK168">
        <f>'WEEKLY FC'!F352</f>
        <v>0</v>
      </c>
      <c r="AL168">
        <f>'WEEKLY FC'!D352</f>
        <v>0</v>
      </c>
      <c r="AM168">
        <f>G168+AI168-AK168</f>
        <v>0</v>
      </c>
      <c r="AN168">
        <f>H168+AJ168-AL168</f>
        <v>0</v>
      </c>
    </row>
    <row r="169">
      <c r="C169">
        <v>35</v>
      </c>
      <c r="D169">
        <f>'WEEKLY FC'!B353</f>
        <v>0</v>
      </c>
      <c r="E169">
        <v>0</v>
      </c>
      <c r="F169">
        <v>0</v>
      </c>
      <c r="G169">
        <v>0</v>
      </c>
      <c r="H169">
        <v>0</v>
      </c>
      <c r="AI169">
        <f>SUM(I169,K169,M169,O169,Q169,S169,U169,W169,Y169,AA169,AC169,AE169,AG169)</f>
        <v>0</v>
      </c>
      <c r="AJ169">
        <f>SUM(J169,L169,N169,P169,R169,T169,V169,X169,Z169,AB169,AD169,AF169,AH169)</f>
        <v>0</v>
      </c>
      <c r="AK169">
        <f>'WEEKLY FC'!F353</f>
        <v>0</v>
      </c>
      <c r="AL169">
        <f>'WEEKLY FC'!D353</f>
        <v>0</v>
      </c>
      <c r="AM169">
        <f>G169+AI169-AK169</f>
        <v>0</v>
      </c>
      <c r="AN169">
        <f>H169+AJ169-AL169</f>
        <v>0</v>
      </c>
    </row>
    <row r="170">
      <c r="C170">
        <v>36</v>
      </c>
      <c r="D170">
        <f>'WEEKLY FC'!B354</f>
        <v>0</v>
      </c>
      <c r="E170">
        <v>0</v>
      </c>
      <c r="F170">
        <v>0</v>
      </c>
      <c r="G170">
        <v>0</v>
      </c>
      <c r="H170">
        <v>0</v>
      </c>
      <c r="AI170">
        <f>SUM(I170,K170,M170,O170,Q170,S170,U170,W170,Y170,AA170,AC170,AE170,AG170)</f>
        <v>0</v>
      </c>
      <c r="AJ170">
        <f>SUM(J170,L170,N170,P170,R170,T170,V170,X170,Z170,AB170,AD170,AF170,AH170)</f>
        <v>0</v>
      </c>
      <c r="AK170">
        <f>'WEEKLY FC'!F354</f>
        <v>0</v>
      </c>
      <c r="AL170">
        <f>'WEEKLY FC'!D354</f>
        <v>0</v>
      </c>
      <c r="AM170">
        <f>G170+AI170-AK170</f>
        <v>0</v>
      </c>
      <c r="AN170">
        <f>H170+AJ170-AL170</f>
        <v>0</v>
      </c>
    </row>
    <row r="171">
      <c r="C171">
        <v>37</v>
      </c>
      <c r="D171">
        <f>'WEEKLY FC'!B355</f>
        <v>0</v>
      </c>
      <c r="E171">
        <v>0</v>
      </c>
      <c r="F171">
        <v>0</v>
      </c>
      <c r="G171">
        <v>0</v>
      </c>
      <c r="H171">
        <v>0</v>
      </c>
      <c r="AI171">
        <f>SUM(I171,K171,M171,O171,Q171,S171,U171,W171,Y171,AA171,AC171,AE171,AG171)</f>
        <v>0</v>
      </c>
      <c r="AJ171">
        <f>SUM(J171,L171,N171,P171,R171,T171,V171,X171,Z171,AB171,AD171,AF171,AH171)</f>
        <v>0</v>
      </c>
      <c r="AK171">
        <f>'WEEKLY FC'!F355</f>
        <v>0</v>
      </c>
      <c r="AL171">
        <f>'WEEKLY FC'!D355</f>
        <v>0</v>
      </c>
      <c r="AM171">
        <f>G171+AI171-AK171</f>
        <v>0</v>
      </c>
      <c r="AN171">
        <f>H171+AJ171-AL171</f>
        <v>0</v>
      </c>
    </row>
    <row r="172">
      <c r="C172">
        <v>38</v>
      </c>
      <c r="D172">
        <f>'WEEKLY FC'!B356</f>
        <v>0</v>
      </c>
      <c r="E172">
        <v>0</v>
      </c>
      <c r="F172">
        <v>0</v>
      </c>
      <c r="G172">
        <v>0</v>
      </c>
      <c r="H172">
        <v>0</v>
      </c>
      <c r="AI172">
        <f>SUM(I172,K172,M172,O172,Q172,S172,U172,W172,Y172,AA172,AC172,AE172,AG172)</f>
        <v>0</v>
      </c>
      <c r="AJ172">
        <f>SUM(J172,L172,N172,P172,R172,T172,V172,X172,Z172,AB172,AD172,AF172,AH172)</f>
        <v>0</v>
      </c>
      <c r="AK172">
        <f>'WEEKLY FC'!F356</f>
        <v>0</v>
      </c>
      <c r="AL172">
        <f>'WEEKLY FC'!D356</f>
        <v>0</v>
      </c>
      <c r="AM172">
        <f>G172+AI172-AK172</f>
        <v>0</v>
      </c>
      <c r="AN172">
        <f>H172+AJ172-AL172</f>
        <v>0</v>
      </c>
    </row>
    <row r="173">
      <c r="C173">
        <v>39</v>
      </c>
      <c r="D173">
        <f>'WEEKLY FC'!B357</f>
        <v>0</v>
      </c>
      <c r="E173">
        <v>0</v>
      </c>
      <c r="F173">
        <v>0</v>
      </c>
      <c r="G173">
        <v>0</v>
      </c>
      <c r="H173">
        <v>0</v>
      </c>
      <c r="AI173">
        <f>SUM(I173,K173,M173,O173,Q173,S173,U173,W173,Y173,AA173,AC173,AE173,AG173)</f>
        <v>0</v>
      </c>
      <c r="AJ173">
        <f>SUM(J173,L173,N173,P173,R173,T173,V173,X173,Z173,AB173,AD173,AF173,AH173)</f>
        <v>0</v>
      </c>
      <c r="AK173">
        <f>'WEEKLY FC'!F357</f>
        <v>0</v>
      </c>
      <c r="AL173">
        <f>'WEEKLY FC'!D357</f>
        <v>0</v>
      </c>
      <c r="AM173">
        <f>G173+AI173-AK173</f>
        <v>0</v>
      </c>
      <c r="AN173">
        <f>H173+AJ173-AL173</f>
        <v>0</v>
      </c>
    </row>
    <row r="174">
      <c r="C174">
        <v>40</v>
      </c>
      <c r="D174">
        <f>'WEEKLY FC'!B358</f>
        <v>0</v>
      </c>
      <c r="E174">
        <v>0</v>
      </c>
      <c r="F174">
        <v>0</v>
      </c>
      <c r="G174">
        <v>0</v>
      </c>
      <c r="H174">
        <v>0</v>
      </c>
      <c r="AI174">
        <f>SUM(I174,K174,M174,O174,Q174,S174,U174,W174,Y174,AA174,AC174,AE174,AG174)</f>
        <v>0</v>
      </c>
      <c r="AJ174">
        <f>SUM(J174,L174,N174,P174,R174,T174,V174,X174,Z174,AB174,AD174,AF174,AH174)</f>
        <v>0</v>
      </c>
      <c r="AK174">
        <f>'WEEKLY FC'!F358</f>
        <v>0</v>
      </c>
      <c r="AL174">
        <f>'WEEKLY FC'!D358</f>
        <v>0</v>
      </c>
      <c r="AM174">
        <f>G174+AI174-AK174</f>
        <v>0</v>
      </c>
      <c r="AN174">
        <f>H174+AJ174-AL174</f>
        <v>0</v>
      </c>
    </row>
    <row r="175">
      <c r="D175" t="str">
        <v>TOTAL LEMBAR KE 2</v>
      </c>
      <c r="E175">
        <f>SUM(E94:E131)+SUM(E133:E174)</f>
        <v>4758791.254304348</v>
      </c>
      <c r="G175">
        <f>SUM(G94:G131)+SUM(G133:G174)</f>
        <v>30539852.42826087</v>
      </c>
      <c r="I175">
        <f>SUM(I94:I131)+SUM(I133:I174)</f>
        <v>28000</v>
      </c>
      <c r="K175">
        <f>SUM(K94:K131)+SUM(K133:K174)</f>
        <v>0</v>
      </c>
      <c r="M175">
        <f>SUM(M94:M131)+SUM(M133:M174)</f>
        <v>0</v>
      </c>
      <c r="O175">
        <f>SUM(O94:O131)+SUM(O133:O174)</f>
        <v>0</v>
      </c>
      <c r="Q175">
        <f>SUM(Q94:Q131)+SUM(Q133:Q174)</f>
        <v>0</v>
      </c>
      <c r="S175">
        <f>SUM(S94:S131)+SUM(S133:S174)</f>
        <v>0</v>
      </c>
      <c r="U175">
        <f>SUM(U94:U131)+SUM(U133:U174)</f>
        <v>0</v>
      </c>
      <c r="W175">
        <f>SUM(W94:W131)+SUM(W133:W174)</f>
        <v>0</v>
      </c>
      <c r="Y175">
        <f>SUM(Y94:Y131)+SUM(Y133:Y174)</f>
        <v>0</v>
      </c>
      <c r="AA175">
        <f>SUM(AA94:AA131)+SUM(AA133:AA174)</f>
        <v>0</v>
      </c>
      <c r="AC175">
        <f>SUM(AC94:AC131)+SUM(AC133:AC174)</f>
        <v>0</v>
      </c>
      <c r="AE175">
        <f>SUM(AE94:AE131)+SUM(AE133:AE174)</f>
        <v>0</v>
      </c>
      <c r="AG175">
        <f>SUM(AG94:AG131)+SUM(AG133:AG174)</f>
        <v>2385368.818</v>
      </c>
      <c r="AI175">
        <f>SUM(AI94:AI131)+SUM(AI133:AI174)</f>
        <v>2413368.818</v>
      </c>
      <c r="AK175">
        <f>SUM(AK94:AK131)+SUM(AK133:AK174)</f>
        <v>0</v>
      </c>
      <c r="AM175">
        <f>SUM(AM94:AM131)+SUM(AM133:AM174)</f>
        <v>32953221.24626087</v>
      </c>
    </row>
    <row r="176">
      <c r="D176" t="str">
        <v>SUB TOTAL LEMBAR 1 &amp; 2</v>
      </c>
      <c r="E176">
        <f>E82+E175</f>
        <v>16238104.97738005</v>
      </c>
      <c r="G176">
        <f>G82+G175</f>
        <v>40930168.48415422</v>
      </c>
      <c r="I176">
        <f>I82+I175</f>
        <v>44000</v>
      </c>
      <c r="K176">
        <f>K82+K175</f>
        <v>0</v>
      </c>
      <c r="M176">
        <f>M82+M175</f>
        <v>0</v>
      </c>
      <c r="O176">
        <f>O82+O175</f>
        <v>0</v>
      </c>
      <c r="Q176">
        <f>Q82+Q175</f>
        <v>0</v>
      </c>
      <c r="S176">
        <f>S82+S175</f>
        <v>0</v>
      </c>
      <c r="U176">
        <f>U82+U175</f>
        <v>0</v>
      </c>
      <c r="W176">
        <f>W82+W175</f>
        <v>0</v>
      </c>
      <c r="Y176">
        <f>Y82+Y175</f>
        <v>0</v>
      </c>
      <c r="AA176">
        <f>AA82+AA175</f>
        <v>0</v>
      </c>
      <c r="AC176" t="e">
        <f>AC82+AC175</f>
        <v>#DIV/0!</v>
      </c>
      <c r="AE176">
        <f>AE82+AE175</f>
        <v>0</v>
      </c>
      <c r="AG176">
        <f>AG82+AG175</f>
        <v>2699333.818</v>
      </c>
      <c r="AI176" t="e">
        <f>AI82+AI175</f>
        <v>#DIV/0!</v>
      </c>
      <c r="AK176" t="e">
        <f>AK82+AK175</f>
        <v>#DIV/0!</v>
      </c>
    </row>
    <row r="177">
      <c r="D177" t="str">
        <v>TOTAL PEM. FOOD KREDIT</v>
      </c>
      <c r="AG177" t="str">
        <v>P. FOOD KREDIT</v>
      </c>
      <c r="AI177">
        <f>SUM(AE10:AE81)+SUM(AG10:AG81)+SUM(AE133:AE174)+SUM(AG133:AG174)</f>
        <v>2699333.818</v>
      </c>
      <c r="AL177" t="str">
        <v>TOTAL PEMAKAIAN</v>
      </c>
    </row>
    <row r="178">
      <c r="D178" t="str">
        <v>TOTAL PEM. PAPER KREDIT</v>
      </c>
      <c r="AG178" t="str">
        <v>P. PAPER KREDIT</v>
      </c>
      <c r="AI178">
        <f>SUM(AE94:AE131)+SUM(AG94:AG131)</f>
        <v>0</v>
      </c>
    </row>
    <row r="179">
      <c r="D179" t="str">
        <v>TOTAL PEM. FOOD CASH</v>
      </c>
      <c r="G179">
        <f>SUM(G10:G81)+SUM(G133:G174)</f>
        <v>22422335.134154215</v>
      </c>
      <c r="I179">
        <f>SUM(I10:I81)+SUM(I133:I174)</f>
        <v>44000</v>
      </c>
      <c r="K179">
        <f>SUM(K10:K81)+SUM(K133:K174)</f>
        <v>0</v>
      </c>
      <c r="M179">
        <f>SUM(M10:M81)+SUM(M133:M174)</f>
        <v>0</v>
      </c>
      <c r="O179">
        <f>SUM(O10:O81)+SUM(O133:O174)</f>
        <v>0</v>
      </c>
      <c r="Q179">
        <f>SUM(Q10:Q81)+SUM(Q133:Q174)</f>
        <v>0</v>
      </c>
      <c r="S179">
        <f>SUM(S10:S81)+SUM(S133:S174)</f>
        <v>0</v>
      </c>
      <c r="U179">
        <f>SUM(U10:U81)+SUM(U133:U174)</f>
        <v>0</v>
      </c>
      <c r="W179">
        <f>SUM(W10:W81)+SUM(W133:W174)</f>
        <v>0</v>
      </c>
      <c r="Y179">
        <f>SUM(Y10:Y81)+SUM(Y133:Y174)</f>
        <v>0</v>
      </c>
      <c r="AA179">
        <f>SUM(AA10:AA81)+SUM(AA133:AA174)</f>
        <v>0</v>
      </c>
      <c r="AG179" t="str">
        <v>P. FOOD CASH</v>
      </c>
      <c r="AI179">
        <f>SUM(I179:AB179)</f>
        <v>44000</v>
      </c>
      <c r="AL179" t="e">
        <f>AM82+AM175</f>
        <v>#DIV/0!</v>
      </c>
    </row>
    <row r="180">
      <c r="D180" t="str">
        <v>TOTAL PEM. PAPER CASH</v>
      </c>
      <c r="G180">
        <f>SUM(G94:G131)</f>
        <v>18507833.35</v>
      </c>
      <c r="I180">
        <f>SUM(I94:I131)</f>
        <v>0</v>
      </c>
      <c r="K180">
        <f>SUM(K94:K131)</f>
        <v>0</v>
      </c>
      <c r="M180">
        <f>SUM(M94:M131)</f>
        <v>0</v>
      </c>
      <c r="O180">
        <f>SUM(O94:O131)</f>
        <v>0</v>
      </c>
      <c r="Q180">
        <f>SUM(Q94:Q131)</f>
        <v>0</v>
      </c>
      <c r="S180">
        <f>SUM(S94:S131)</f>
        <v>0</v>
      </c>
      <c r="U180">
        <f>SUM(U94:U131)</f>
        <v>0</v>
      </c>
      <c r="W180">
        <f>SUM(W94:W131)</f>
        <v>0</v>
      </c>
      <c r="Y180">
        <f>SUM(Y94:Y131)</f>
        <v>0</v>
      </c>
      <c r="AA180">
        <f>SUM(AA94:AA131)</f>
        <v>0</v>
      </c>
      <c r="AG180" t="str">
        <v>P. PAPER CASH</v>
      </c>
      <c r="AI180">
        <f>SUM(I180:AB180)</f>
        <v>0</v>
      </c>
    </row>
    <row r="181">
      <c r="D181" t="str">
        <v>TOTAL  PENJ. BERSIH</v>
      </c>
    </row>
    <row r="182">
      <c r="AI182" t="str">
        <v xml:space="preserve">TO </v>
      </c>
      <c r="AJ182" t="e">
        <f>'IKHTISAR FOOD COST'!B33</f>
        <v>#DIV/0!</v>
      </c>
      <c r="AK182" t="str">
        <v>TI</v>
      </c>
      <c r="AL182" t="e">
        <f>'IKHTISAR FOOD COST'!B17</f>
        <v>#DIV/0!</v>
      </c>
      <c r="AN182" t="e">
        <f>AI82+AI175-AI180-AI179-AI178-AI177-AL182+AJ182</f>
        <v>#DIV/0!</v>
      </c>
    </row>
    <row r="183">
      <c r="B183" t="str">
        <v>VENDOR REPORT</v>
      </c>
    </row>
    <row r="184">
      <c r="AI184" t="str">
        <v>CABANG</v>
      </c>
      <c r="AJ184" t="str">
        <f>AJ2</f>
        <v>RC SAMATA GOWA</v>
      </c>
    </row>
    <row r="185">
      <c r="AI185" t="str">
        <v>PERIODE</v>
      </c>
      <c r="AJ185" t="str">
        <f>AJ3</f>
        <v xml:space="preserve">15-21 FEBRUARI </v>
      </c>
    </row>
    <row r="186">
      <c r="K186" t="str">
        <v xml:space="preserve"> </v>
      </c>
    </row>
    <row r="187">
      <c r="B187" t="str">
        <v>TGL FAKTUR</v>
      </c>
      <c r="C187" t="str">
        <v>NO</v>
      </c>
      <c r="E187" t="str">
        <v>PEMAKAIAN</v>
      </c>
      <c r="G187" t="str">
        <v>PERSEDIAAN</v>
      </c>
      <c r="I187" t="str">
        <f>I5</f>
        <v>15/2/26</v>
      </c>
      <c r="K187" t="str">
        <f>K5</f>
        <v>16/2/26</v>
      </c>
      <c r="M187" t="str">
        <f>M5</f>
        <v>17/2/26</v>
      </c>
      <c r="O187" t="str">
        <f>O5</f>
        <v>18/2/26</v>
      </c>
      <c r="Q187" t="str">
        <f>Q5</f>
        <v>19/2/26</v>
      </c>
      <c r="S187" t="str">
        <f>S5</f>
        <v>20/2/26</v>
      </c>
      <c r="U187" t="str">
        <f>U5</f>
        <v>21/2/26</v>
      </c>
      <c r="W187" s="1">
        <f>W5</f>
        <v>0</v>
      </c>
      <c r="Y187" s="1">
        <f>Y5</f>
        <v>0</v>
      </c>
      <c r="AA187" s="1">
        <f>AA5</f>
        <v>0</v>
      </c>
      <c r="AI187" t="str">
        <v>TOTAL</v>
      </c>
      <c r="AK187" t="str">
        <v>PERSEDIAAN</v>
      </c>
      <c r="AM187" t="str">
        <v>PEMAKAIAN</v>
      </c>
    </row>
    <row r="188">
      <c r="D188" t="str">
        <v>KETERANGAN BAHAN</v>
      </c>
      <c r="E188" t="str">
        <v>MINGGU LALU</v>
      </c>
      <c r="G188" t="str">
        <v>AWAL</v>
      </c>
      <c r="AI188" t="str">
        <v>PEMBELIAN</v>
      </c>
      <c r="AK188" t="str">
        <v>AKHIR</v>
      </c>
      <c r="AM188" t="str">
        <v>MINGGU INI</v>
      </c>
    </row>
    <row r="189">
      <c r="B189" t="str">
        <v>HARI</v>
      </c>
      <c r="E189" t="str">
        <v>DLM SATUAN</v>
      </c>
      <c r="G189" t="str">
        <v>DLM SATUAN</v>
      </c>
      <c r="I189" t="str">
        <f>I7</f>
        <v>MINGGU</v>
      </c>
      <c r="K189" t="str">
        <f>K7</f>
        <v>SENIN</v>
      </c>
      <c r="M189" t="str">
        <f>M7</f>
        <v>SELASA</v>
      </c>
      <c r="O189" t="str">
        <f>O7</f>
        <v>RABU</v>
      </c>
      <c r="Q189" t="str">
        <f>Q7</f>
        <v>KAMIS</v>
      </c>
      <c r="S189" t="str">
        <f>S7</f>
        <v>JUMAT</v>
      </c>
      <c r="U189" t="str">
        <f>U7</f>
        <v>SABTU</v>
      </c>
      <c r="W189" t="str">
        <f>W7</f>
        <v>SENIN</v>
      </c>
      <c r="Y189" t="str">
        <f>Y7</f>
        <v>SENIN</v>
      </c>
      <c r="AA189" t="str">
        <f>AA7</f>
        <v>SENIN</v>
      </c>
      <c r="AI189" t="str">
        <v>DLM SATUAN</v>
      </c>
      <c r="AK189" t="str">
        <v>DLM SATUAN</v>
      </c>
      <c r="AM189" t="str">
        <v>DLM SATUAN</v>
      </c>
    </row>
    <row r="190">
      <c r="E190" t="str">
        <v>Rp</v>
      </c>
      <c r="F190" t="str">
        <v>Unit</v>
      </c>
      <c r="G190" t="str">
        <v>Rp</v>
      </c>
      <c r="H190" t="str">
        <v>Unit</v>
      </c>
      <c r="I190" t="str">
        <v>Rp</v>
      </c>
      <c r="J190" t="str">
        <v>Unit</v>
      </c>
      <c r="K190" t="str">
        <v>Rp</v>
      </c>
      <c r="L190" t="str">
        <v>Unit</v>
      </c>
      <c r="M190" t="str">
        <v>Rp</v>
      </c>
      <c r="N190" t="str">
        <v>Unit</v>
      </c>
      <c r="O190" t="str">
        <v>Rp</v>
      </c>
      <c r="P190" t="str">
        <v>Unit</v>
      </c>
      <c r="Q190" t="str">
        <v>Rp</v>
      </c>
      <c r="R190" t="str">
        <v>Unit</v>
      </c>
      <c r="S190" t="str">
        <v>Rp</v>
      </c>
      <c r="T190" t="str">
        <v>Unit</v>
      </c>
      <c r="U190" t="str">
        <v>Rp</v>
      </c>
      <c r="V190" t="str">
        <v>Unit</v>
      </c>
      <c r="W190" t="str">
        <v>Rp</v>
      </c>
      <c r="X190" t="str">
        <v>Unit</v>
      </c>
      <c r="Y190" t="str">
        <v>Rp</v>
      </c>
      <c r="Z190" t="str">
        <v>Unit</v>
      </c>
      <c r="AA190" t="str">
        <v>Rp</v>
      </c>
      <c r="AB190" t="str">
        <v>Unit</v>
      </c>
      <c r="AC190" t="str">
        <v>Rp</v>
      </c>
      <c r="AD190" t="str">
        <v>Unit</v>
      </c>
      <c r="AE190" t="str">
        <v>Rp</v>
      </c>
      <c r="AF190" t="str">
        <v>Unit</v>
      </c>
      <c r="AG190" t="str">
        <v>Rp</v>
      </c>
      <c r="AH190" t="str">
        <v>Unit</v>
      </c>
      <c r="AI190" t="str">
        <v>Rp</v>
      </c>
      <c r="AJ190" t="str">
        <v>Unit</v>
      </c>
      <c r="AK190" t="str">
        <v>Rp</v>
      </c>
      <c r="AL190" t="str">
        <v>Unit</v>
      </c>
      <c r="AM190" t="str">
        <v>Rp</v>
      </c>
      <c r="AN190" t="str">
        <v>Unit</v>
      </c>
    </row>
    <row r="191">
      <c r="C191">
        <v>1</v>
      </c>
      <c r="D191" t="str">
        <v>TELUR CATERING STAFF</v>
      </c>
      <c r="E191">
        <v>0</v>
      </c>
      <c r="F191">
        <v>0</v>
      </c>
      <c r="G191">
        <v>0</v>
      </c>
      <c r="H191">
        <v>0</v>
      </c>
      <c r="AI191">
        <f>SUM(I191,K191,M191,O191,Q191,S191,U191,W191,Y191,AA191,AC191,AE191,AG191)</f>
        <v>0</v>
      </c>
      <c r="AJ191">
        <f>SUM(J191,L191,N191,P191,R191,T191,V191,X191,Z191,AB191,AD191,AF191,AH191)</f>
        <v>0</v>
      </c>
      <c r="AK191">
        <f>'WEEKLY FC'!F371</f>
        <v>0</v>
      </c>
      <c r="AL191">
        <f>'WEEKLY FC'!D371</f>
        <v>0</v>
      </c>
      <c r="AM191">
        <f>G191+AI191-AK191</f>
        <v>0</v>
      </c>
      <c r="AN191">
        <f>H191+AJ191-AL191</f>
        <v>0</v>
      </c>
    </row>
    <row r="192">
      <c r="C192">
        <v>2</v>
      </c>
      <c r="D192" t="str">
        <v>TOPI ULTAH</v>
      </c>
      <c r="E192">
        <v>39738</v>
      </c>
      <c r="F192">
        <v>100</v>
      </c>
      <c r="G192">
        <v>0</v>
      </c>
      <c r="H192">
        <v>0</v>
      </c>
      <c r="AI192">
        <f>SUM(I192,K192,M192,O192,Q192,S192,U192,W192,Y192,AA192,AC192,AE192,AG192)</f>
        <v>0</v>
      </c>
      <c r="AJ192">
        <f>SUM(J192,L192,N192,P192,R192,T192,V192,X192,Z192,AB192,AD192,AF192,AH192)</f>
        <v>0</v>
      </c>
      <c r="AK192">
        <f>'WEEKLY FC'!F370</f>
        <v>0</v>
      </c>
      <c r="AL192">
        <f>'WEEKLY FC'!D370</f>
        <v>0</v>
      </c>
      <c r="AM192">
        <f>G192+AI192-AK192</f>
        <v>0</v>
      </c>
      <c r="AN192">
        <f>H192+AJ192-AL192</f>
        <v>0</v>
      </c>
    </row>
    <row r="193">
      <c r="C193">
        <v>3</v>
      </c>
      <c r="D193" t="str">
        <v>BALON</v>
      </c>
      <c r="E193">
        <v>141525</v>
      </c>
      <c r="F193">
        <v>100</v>
      </c>
      <c r="G193">
        <v>0</v>
      </c>
      <c r="H193">
        <v>0</v>
      </c>
      <c r="AI193">
        <f>SUM(I193,K193,M193,O193,Q193,S193,U193,W193,Y193,AA193,AC193,AE193,AG193)</f>
        <v>0</v>
      </c>
      <c r="AJ193">
        <f>SUM(J193,L193,N193,P193,R193,T193,V193,X193,Z193,AB193,AD193,AF193,AH193)</f>
        <v>0</v>
      </c>
      <c r="AK193">
        <f>'WEEKLY FC'!F367</f>
        <v>0</v>
      </c>
      <c r="AL193">
        <f>'WEEKLY FC'!D367</f>
        <v>0</v>
      </c>
      <c r="AM193">
        <f>G193+AI193-AK193</f>
        <v>0</v>
      </c>
      <c r="AN193">
        <f>H193+AJ193-AL193</f>
        <v>0</v>
      </c>
    </row>
    <row r="194">
      <c r="C194">
        <v>4</v>
      </c>
      <c r="D194" t="str">
        <v>KARTU UNDANGAN</v>
      </c>
      <c r="E194">
        <v>39738</v>
      </c>
      <c r="F194">
        <v>100</v>
      </c>
      <c r="G194">
        <v>0</v>
      </c>
      <c r="H194">
        <v>0</v>
      </c>
      <c r="AI194">
        <f>SUM(I194,K194,M194,O194,Q194,S194,U194,W194,Y194,AA194,AC194,AE194,AG194)</f>
        <v>0</v>
      </c>
      <c r="AJ194">
        <f>SUM(J194,L194,N194,P194,R194,T194,V194,X194,Z194,AB194,AD194,AF194,AH194)</f>
        <v>0</v>
      </c>
      <c r="AK194">
        <f>'WEEKLY FC'!F368</f>
        <v>0</v>
      </c>
      <c r="AL194">
        <f>'WEEKLY FC'!D368</f>
        <v>0</v>
      </c>
      <c r="AM194">
        <f>G194+AI194-AK194</f>
        <v>0</v>
      </c>
      <c r="AN194">
        <f>H194+AJ194-AL194</f>
        <v>0</v>
      </c>
    </row>
    <row r="195">
      <c r="C195">
        <v>5</v>
      </c>
      <c r="D195" t="str">
        <v>GAS FIRE TORCH</v>
      </c>
      <c r="E195">
        <v>0</v>
      </c>
      <c r="F195">
        <v>0</v>
      </c>
      <c r="G195">
        <v>0</v>
      </c>
      <c r="H195">
        <v>0</v>
      </c>
      <c r="AI195">
        <f>SUM(I195,K195,M195,O195,Q195,S195,U195,W195,Y195,AA195,AC195,AE195,AG195)</f>
        <v>0</v>
      </c>
      <c r="AJ195">
        <f>SUM(J195,L195,N195,P195,R195,T195,V195,X195,Z195,AB195,AD195,AF195,AH195)</f>
        <v>0</v>
      </c>
      <c r="AK195">
        <f>'WEEKLY FC'!F376</f>
        <v>0</v>
      </c>
      <c r="AL195">
        <f>'WEEKLY FC'!D376</f>
        <v>0</v>
      </c>
      <c r="AM195">
        <f>G195+AI195-AK195</f>
        <v>0</v>
      </c>
      <c r="AN195">
        <f>H195+AJ195-AL195</f>
        <v>0</v>
      </c>
    </row>
    <row r="196">
      <c r="C196">
        <v>6</v>
      </c>
      <c r="D196" t="str">
        <v>GAS ELPIJI</v>
      </c>
      <c r="E196">
        <v>410000</v>
      </c>
      <c r="F196">
        <v>2</v>
      </c>
      <c r="G196">
        <v>410000</v>
      </c>
      <c r="H196">
        <v>2</v>
      </c>
      <c r="I196">
        <v>615000</v>
      </c>
      <c r="J196">
        <v>3</v>
      </c>
      <c r="AI196">
        <f>SUM(I196,K196,M196,O196,Q196,S196,U196,W196,Y196,AA196,AC196,AE196,AG196)</f>
        <v>615000</v>
      </c>
      <c r="AJ196">
        <f>SUM(J196,L196,N196,P196,R196,T196,V196,X196,Z196,AB196,AD196,AF196,AH196)</f>
        <v>3</v>
      </c>
      <c r="AK196">
        <f>'WEEKLY FC'!F375</f>
        <v>0</v>
      </c>
      <c r="AL196">
        <f>'WEEKLY FC'!D375</f>
        <v>0</v>
      </c>
      <c r="AM196">
        <f>G196+AI196-AK196</f>
        <v>1025000</v>
      </c>
      <c r="AN196">
        <f>H196+AJ196-AL196</f>
        <v>5</v>
      </c>
    </row>
    <row r="197">
      <c r="C197">
        <v>7</v>
      </c>
      <c r="D197" t="str">
        <v>MOBIL - MOBILAN / MAINAN ( PAKET PROMO )</v>
      </c>
      <c r="E197">
        <v>0</v>
      </c>
      <c r="F197">
        <v>0</v>
      </c>
      <c r="G197">
        <v>0</v>
      </c>
      <c r="H197">
        <v>0</v>
      </c>
      <c r="AI197">
        <f>SUM(I197,K197,M197,O197,Q197,S197,U197,W197,Y197,AA197,AC197,AE197,AG197)</f>
        <v>0</v>
      </c>
      <c r="AJ197">
        <f>SUM(J197,L197,N197,P197,R197,T197,V197,X197,Z197,AB197,AD197,AF197,AH197)</f>
        <v>0</v>
      </c>
      <c r="AK197">
        <f>'WEEKLY FC'!F369</f>
        <v>0</v>
      </c>
      <c r="AL197">
        <f>'WEEKLY FC'!D369</f>
        <v>0</v>
      </c>
      <c r="AM197">
        <f>G197+AI197-AK197</f>
        <v>0</v>
      </c>
      <c r="AN197">
        <f>H197+AJ197-AL197</f>
        <v>0</v>
      </c>
    </row>
    <row r="198">
      <c r="C198">
        <v>8</v>
      </c>
      <c r="D198" t="str">
        <v>STRUK REGISTER</v>
      </c>
      <c r="E198">
        <v>15540</v>
      </c>
      <c r="F198">
        <v>5</v>
      </c>
      <c r="G198">
        <v>177600</v>
      </c>
      <c r="H198">
        <v>40</v>
      </c>
      <c r="AI198">
        <f>SUM(I198,K198,M198,O198,Q198,S198,U198,W198,Y198,AA198,AC198,AE198,AG198)</f>
        <v>0</v>
      </c>
      <c r="AJ198">
        <f>SUM(J198,L198,N198,P198,R198,T198,V198,X198,Z198,AB198,AD198,AF198,AH198)</f>
        <v>0</v>
      </c>
      <c r="AK198">
        <f>'WEEKLY FC'!F402</f>
        <v>0</v>
      </c>
      <c r="AL198">
        <f>'WEEKLY FC'!D402</f>
        <v>0</v>
      </c>
      <c r="AM198">
        <f>G198+AI198-AK198</f>
        <v>177600</v>
      </c>
      <c r="AN198">
        <f>H198+AJ198-AL198</f>
        <v>40</v>
      </c>
    </row>
    <row r="199">
      <c r="C199">
        <v>9</v>
      </c>
      <c r="D199" t="str">
        <v>ISOLASI</v>
      </c>
      <c r="E199">
        <v>9000</v>
      </c>
      <c r="F199">
        <v>3</v>
      </c>
      <c r="G199">
        <v>0</v>
      </c>
      <c r="H199">
        <v>0</v>
      </c>
      <c r="AI199">
        <f>SUM(I199,K199,M199,O199,Q199,S199,U199,W199,Y199,AA199,AC199,AE199,AG199)</f>
        <v>0</v>
      </c>
      <c r="AJ199">
        <f>SUM(J199,L199,N199,P199,R199,T199,V199,X199,Z199,AB199,AD199,AF199,AH199)</f>
        <v>0</v>
      </c>
      <c r="AK199">
        <f>'WEEKLY FC'!F401</f>
        <v>0</v>
      </c>
      <c r="AL199">
        <f>'WEEKLY FC'!D401</f>
        <v>0</v>
      </c>
      <c r="AM199">
        <f>G199+AI199-AK199</f>
        <v>0</v>
      </c>
      <c r="AN199">
        <f>H199+AJ199-AL199</f>
        <v>0</v>
      </c>
    </row>
    <row r="200">
      <c r="C200">
        <v>10</v>
      </c>
      <c r="D200" t="str">
        <v>NOTA PESANAN</v>
      </c>
      <c r="E200">
        <v>-12210</v>
      </c>
      <c r="F200">
        <v>-1</v>
      </c>
      <c r="G200">
        <v>73260</v>
      </c>
      <c r="H200">
        <v>6</v>
      </c>
      <c r="AI200">
        <f>SUM(I200,K200,M200,O200,Q200,S200,U200,W200,Y200,AA200,AC200,AE200,AG200)</f>
        <v>0</v>
      </c>
      <c r="AJ200">
        <f>SUM(J200,L200,N200,P200,R200,T200,V200,X200,Z200,AB200,AD200,AF200,AH200)</f>
        <v>0</v>
      </c>
      <c r="AK200">
        <f>'WEEKLY FC'!F400</f>
        <v>0</v>
      </c>
      <c r="AL200">
        <f>'WEEKLY FC'!D400</f>
        <v>0</v>
      </c>
      <c r="AM200">
        <f>G200+AI200-AK200</f>
        <v>73260</v>
      </c>
      <c r="AN200">
        <f>H200+AJ200-AL200</f>
        <v>6</v>
      </c>
    </row>
    <row r="201">
      <c r="C201">
        <v>11</v>
      </c>
      <c r="D201" t="str">
        <v>NOTA TULIS</v>
      </c>
      <c r="E201">
        <v>4000</v>
      </c>
      <c r="F201">
        <v>1</v>
      </c>
      <c r="G201">
        <v>0</v>
      </c>
      <c r="H201">
        <v>0</v>
      </c>
      <c r="AI201">
        <f>SUM(I201,K201,M201,O201,Q201,S201,U201,W201,Y201,AA201,AC201,AE201,AG201)</f>
        <v>0</v>
      </c>
      <c r="AJ201">
        <f>SUM(J201,L201,N201,P201,R201,T201,V201,X201,Z201,AB201,AD201,AF201,AH201)</f>
        <v>0</v>
      </c>
      <c r="AK201">
        <f>'WEEKLY FC'!F403</f>
        <v>0</v>
      </c>
      <c r="AL201">
        <f>'WEEKLY FC'!D403</f>
        <v>0</v>
      </c>
      <c r="AM201">
        <f>G201+AI201-AK201</f>
        <v>0</v>
      </c>
      <c r="AN201">
        <f>H201+AJ201-AL201</f>
        <v>0</v>
      </c>
    </row>
    <row r="202">
      <c r="B202" t="str">
        <v>OTHERS</v>
      </c>
      <c r="C202">
        <v>1</v>
      </c>
      <c r="D202" t="str">
        <v>BAHAN PEMBERSIH</v>
      </c>
      <c r="E202">
        <v>76290</v>
      </c>
      <c r="F202">
        <v>0</v>
      </c>
      <c r="G202">
        <v>220444</v>
      </c>
      <c r="AI202">
        <f>SUM(I202,K202,M202,O202,Q202,S202,U202,W202,Y202,AA202,AC202,AE202,AG202)</f>
        <v>0</v>
      </c>
      <c r="AJ202">
        <f>SUM(J202,L202,N202,P202,R202,T202,V202,X202,Z202,AB202,AD202,AF202,AH202)</f>
        <v>0</v>
      </c>
      <c r="AK202">
        <f>'WEEKLY FC'!F398</f>
        <v>0</v>
      </c>
      <c r="AM202">
        <f>G202+AI202-AK202</f>
        <v>220444</v>
      </c>
      <c r="AN202">
        <f>H202+AJ202-AL202</f>
        <v>0</v>
      </c>
    </row>
    <row r="203">
      <c r="C203">
        <v>2</v>
      </c>
      <c r="D203" t="str">
        <v>FOTOCOPY &amp; ATK</v>
      </c>
      <c r="E203">
        <v>20000</v>
      </c>
      <c r="F203">
        <v>0</v>
      </c>
      <c r="AI203">
        <f>SUM(I203,K203,M203,O203,Q203,S203,U203,W203,Y203,AA203,AC203,AE203,AG203)</f>
        <v>0</v>
      </c>
      <c r="AJ203">
        <f>SUM(J203,L203,N203,P203,R203,T203,V203,X203,Z203,AB203,AD203,AF203,AH203)</f>
        <v>0</v>
      </c>
      <c r="AM203">
        <f>G203+AI203-AK203</f>
        <v>0</v>
      </c>
      <c r="AN203">
        <f>H203+AJ203-AL203</f>
        <v>0</v>
      </c>
    </row>
    <row r="204">
      <c r="C204">
        <v>3</v>
      </c>
      <c r="D204" t="str">
        <v>TRANSPORT</v>
      </c>
      <c r="E204">
        <v>65000</v>
      </c>
      <c r="F204">
        <v>0</v>
      </c>
      <c r="AI204">
        <f>SUM(I204,K204,M204,O204,Q204,S204,U204,W204,Y204,AA204,AC204,AE204,AG204)</f>
        <v>0</v>
      </c>
      <c r="AJ204">
        <f>SUM(J204,L204,N204,P204,R204,T204,V204,X204,Z204,AB204,AD204,AF204,AH204)</f>
        <v>0</v>
      </c>
      <c r="AM204">
        <f>G204+AI204-AK204</f>
        <v>0</v>
      </c>
      <c r="AN204">
        <f>H204+AJ204-AL204</f>
        <v>0</v>
      </c>
    </row>
    <row r="205">
      <c r="C205">
        <v>4</v>
      </c>
      <c r="D205" t="str">
        <v>TRANSPORT EKSPEDISI BAHAN BAKU LUAR JAWA</v>
      </c>
      <c r="E205">
        <v>0</v>
      </c>
      <c r="F205">
        <v>0</v>
      </c>
      <c r="AI205">
        <f>SUM(I205,K205,M205,O205,Q205,S205,U205,W205,Y205,AA205,AC205,AE205,AG205)</f>
        <v>0</v>
      </c>
      <c r="AJ205">
        <f>SUM(J205,L205,N205,P205,R205,T205,V205,X205,Z205,AB205,AD205,AF205,AH205)</f>
        <v>0</v>
      </c>
      <c r="AM205">
        <f>G205+AI205-AK205</f>
        <v>0</v>
      </c>
      <c r="AN205">
        <f>H205+AJ205-AL205</f>
        <v>0</v>
      </c>
    </row>
    <row r="206">
      <c r="C206">
        <v>5</v>
      </c>
      <c r="D206" t="str">
        <v>SETOR BANK OFFICE  (REGULER)</v>
      </c>
      <c r="E206">
        <v>0</v>
      </c>
      <c r="F206">
        <v>0</v>
      </c>
      <c r="AI206">
        <f>SUM(I206,K206,M206,O206,Q206,S206,U206,W206,Y206,AA206,AC206,AE206,AG206)</f>
        <v>0</v>
      </c>
      <c r="AJ206">
        <f>SUM(J206,L206,N206,P206,R206,T206,V206,X206,Z206,AB206,AD206,AF206,AH206)</f>
        <v>0</v>
      </c>
      <c r="AM206">
        <f>G206+AI206-AK206</f>
        <v>0</v>
      </c>
      <c r="AN206">
        <f>H206+AJ206-AL206</f>
        <v>0</v>
      </c>
    </row>
    <row r="207">
      <c r="C207">
        <v>6</v>
      </c>
      <c r="D207" t="str">
        <v>SETOR BANK OFFICE  (FRANCHISE)</v>
      </c>
      <c r="E207">
        <v>0</v>
      </c>
      <c r="F207">
        <v>0</v>
      </c>
      <c r="AC207" t="str">
        <v xml:space="preserve">  </v>
      </c>
      <c r="AI207">
        <f>SUM(I207,K207,M207,O207,Q207,S207,U207,W207,Y207,AA207,AC207,AE207,AG207)</f>
        <v>0</v>
      </c>
      <c r="AJ207">
        <f>SUM(J207,L207,N207,P207,R207,T207,V207,X207,Z207,AB207,AD207,AF207,AH207)</f>
        <v>0</v>
      </c>
      <c r="AM207">
        <f>G207+AI207-AK207</f>
        <v>0</v>
      </c>
      <c r="AN207">
        <f>H207+AJ207-AL207</f>
        <v>0</v>
      </c>
    </row>
    <row r="208">
      <c r="C208">
        <v>7</v>
      </c>
      <c r="D208" t="str">
        <v>SETOR OWNER</v>
      </c>
      <c r="E208">
        <v>12304977</v>
      </c>
      <c r="F208">
        <v>0</v>
      </c>
      <c r="AI208">
        <f>SUM(I208,K208,M208,O208,Q208,S208,U208,W208,Y208,AA208,AC208,AE208,AG208)</f>
        <v>0</v>
      </c>
      <c r="AJ208">
        <f>SUM(J208,L208,N208,P208,R208,T208,V208,X208,Z208,AB208,AD208,AF208,AH208)</f>
        <v>0</v>
      </c>
      <c r="AM208">
        <f>G208+AI208-AK208</f>
        <v>0</v>
      </c>
      <c r="AN208">
        <f>H208+AJ208-AL208</f>
        <v>0</v>
      </c>
    </row>
    <row r="209">
      <c r="C209">
        <v>8</v>
      </c>
      <c r="D209" t="str">
        <v>TF VIA GO-JEK FOOD</v>
      </c>
      <c r="E209">
        <v>1560940</v>
      </c>
      <c r="F209">
        <v>0</v>
      </c>
      <c r="W209">
        <f>'LAPORAN KAS PERIODE'!J18</f>
        <v>0</v>
      </c>
      <c r="Y209">
        <f>'LAPORAN KAS PERIODE'!K18</f>
        <v>0</v>
      </c>
      <c r="AA209">
        <f>LPKK!N295</f>
        <v>0</v>
      </c>
      <c r="AI209">
        <f>SUM(I209,K209,M209,O209,Q209,S209,U209,W209,Y209,AA209,AC209,AE209,AG209)</f>
        <v>0</v>
      </c>
      <c r="AJ209">
        <f>SUM(J209,L209,N209,P209,R209,T209,V209,X209,Z209,AB209,AD209,AF209,AH209)</f>
        <v>0</v>
      </c>
      <c r="AM209">
        <f>G209+AI209-AK209</f>
        <v>0</v>
      </c>
      <c r="AN209">
        <f>H209+AJ209-AL209</f>
        <v>0</v>
      </c>
    </row>
    <row r="210">
      <c r="C210">
        <v>9</v>
      </c>
      <c r="D210" t="str">
        <v>TF VIA GRAB FOOD</v>
      </c>
      <c r="E210">
        <v>5224290</v>
      </c>
      <c r="F210">
        <v>0</v>
      </c>
      <c r="W210">
        <f>'LAPORAN KAS PERIODE'!J19</f>
        <v>0</v>
      </c>
      <c r="Y210">
        <f>'LAPORAN KAS PERIODE'!K19</f>
        <v>0</v>
      </c>
      <c r="AA210">
        <f>LPKK!N296</f>
        <v>0</v>
      </c>
      <c r="AI210">
        <f>SUM(I210,K210,M210,O210,Q210,S210,U210,W210,Y210,AA210,AC210,AE210,AG210)</f>
        <v>0</v>
      </c>
      <c r="AJ210">
        <f>SUM(J210,L210,N210,P210,R210,T210,V210,X210,Z210,AB210,AD210,AF210,AH210)</f>
        <v>0</v>
      </c>
      <c r="AM210">
        <f>G210+AI210-AK210</f>
        <v>0</v>
      </c>
      <c r="AN210">
        <f>H210+AJ210-AL210</f>
        <v>0</v>
      </c>
      <c r="AO210">
        <f>SUM(AM208:AM212)</f>
        <v>0</v>
      </c>
    </row>
    <row r="211">
      <c r="C211">
        <v>10</v>
      </c>
      <c r="D211" t="str">
        <v>TF VIA SHOPEE FOOD</v>
      </c>
      <c r="E211">
        <v>1179581</v>
      </c>
      <c r="F211">
        <v>0</v>
      </c>
      <c r="W211">
        <f>'LAPORAN KAS PERIODE'!J20</f>
        <v>0</v>
      </c>
      <c r="Y211">
        <f>'LAPORAN KAS PERIODE'!K20</f>
        <v>0</v>
      </c>
      <c r="AA211">
        <f>LPKK!N297</f>
        <v>0</v>
      </c>
      <c r="AI211">
        <f>SUM(I211,K211,M211,O211,Q211,S211,U211,W211,Y211,AA211,AC211,AE211,AG211)</f>
        <v>0</v>
      </c>
      <c r="AJ211">
        <f>SUM(J211,L211,N211,P211,R211,T211,V211,X211,Z211,AB211,AD211,AF211,AH211)</f>
        <v>0</v>
      </c>
      <c r="AM211">
        <f>G211+AI211-AK211</f>
        <v>0</v>
      </c>
      <c r="AN211">
        <f>H211+AJ211-AL211</f>
        <v>0</v>
      </c>
      <c r="AO211">
        <f>SUM(AM209:AM212)</f>
        <v>0</v>
      </c>
    </row>
    <row r="212">
      <c r="C212">
        <v>11</v>
      </c>
      <c r="D212" t="str">
        <v>TF VIA QRIS</v>
      </c>
      <c r="E212">
        <v>9220006</v>
      </c>
      <c r="F212">
        <v>0</v>
      </c>
      <c r="W212">
        <f>'LAPORAN KAS PERIODE'!J21</f>
        <v>0</v>
      </c>
      <c r="Y212">
        <f>'LAPORAN KAS PERIODE'!K21</f>
        <v>0</v>
      </c>
      <c r="AA212">
        <f>LPKK!N298</f>
        <v>0</v>
      </c>
      <c r="AI212">
        <f>SUM(I212,K212,M212,O212,Q212,S212,U212,W212,Y212,AA212,AC212,AE212,AG212)</f>
        <v>0</v>
      </c>
      <c r="AJ212">
        <f>SUM(J212,L212,N212,P212,R212,T212,V212,X212,Z212,AB212,AD212,AF212,AH212)</f>
        <v>0</v>
      </c>
      <c r="AM212">
        <f>G212+AI212-AK212</f>
        <v>0</v>
      </c>
      <c r="AN212">
        <f>H212+AJ212-AL212</f>
        <v>0</v>
      </c>
    </row>
    <row r="213">
      <c r="C213">
        <v>12</v>
      </c>
      <c r="D213" t="str">
        <v>ADMIN OVO / QRIS</v>
      </c>
      <c r="E213">
        <v>64996</v>
      </c>
      <c r="F213">
        <v>0</v>
      </c>
      <c r="W213">
        <f>'LAPORAN KAS PERIODE'!J24</f>
        <v>0</v>
      </c>
      <c r="Y213">
        <f>'LAPORAN KAS PERIODE'!K24</f>
        <v>0</v>
      </c>
      <c r="AA213">
        <f>LPKK!N299</f>
        <v>0</v>
      </c>
      <c r="AI213">
        <f>SUM(I213,K213,M213,O213,Q213,S213,U213,W213,Y213,AA213,AC213,AE213,AG213)</f>
        <v>0</v>
      </c>
      <c r="AJ213">
        <f>SUM(J213,L213,N213,P213,R213,T213,V213,X213,Z213,AB213,AD213,AF213,AH213)</f>
        <v>0</v>
      </c>
      <c r="AM213">
        <f>G213+AI213-AK213</f>
        <v>0</v>
      </c>
      <c r="AN213">
        <f>H213+AJ213-AL213</f>
        <v>0</v>
      </c>
    </row>
    <row r="214">
      <c r="C214">
        <v>13</v>
      </c>
      <c r="D214" t="str">
        <v>PRA-OPENING</v>
      </c>
      <c r="E214">
        <v>0</v>
      </c>
      <c r="F214">
        <v>0</v>
      </c>
      <c r="AI214">
        <f>SUM(I214,K214,M214,O214,Q214,S214,U214,W214,Y214,AA214,AC214,AE214,AG214)</f>
        <v>0</v>
      </c>
      <c r="AJ214">
        <f>SUM(J214,L214,N214,P214,R214,T214,V214,X214,Z214,AB214,AD214,AF214,AH214)</f>
        <v>0</v>
      </c>
      <c r="AM214">
        <f>G214+AI214-AK214</f>
        <v>0</v>
      </c>
      <c r="AN214">
        <f>H214+AJ214-AL214</f>
        <v>0</v>
      </c>
    </row>
    <row r="215">
      <c r="C215">
        <v>14</v>
      </c>
      <c r="D215" t="str">
        <v>PROMO DIMUKA</v>
      </c>
      <c r="E215">
        <v>0</v>
      </c>
      <c r="F215">
        <v>0</v>
      </c>
      <c r="AI215">
        <f>SUM(I215,K215,M215,O215,Q215,S215,U215,W215,Y215,AA215,AC215,AE215,AG215)</f>
        <v>0</v>
      </c>
      <c r="AJ215">
        <f>SUM(J215,L215,N215,P215,R215,T215,V215,X215,Z215,AB215,AD215,AF215,AH215)</f>
        <v>0</v>
      </c>
      <c r="AM215">
        <f>G215+AI215-AK215</f>
        <v>0</v>
      </c>
      <c r="AN215">
        <f>H215+AJ215-AL215</f>
        <v>0</v>
      </c>
    </row>
    <row r="216">
      <c r="C216">
        <v>15</v>
      </c>
      <c r="D216" t="str">
        <v>JAMINAN BOTOL (TBS)</v>
      </c>
      <c r="E216">
        <v>0</v>
      </c>
      <c r="F216">
        <v>0</v>
      </c>
      <c r="AI216">
        <f>SUM(I216,K216,M216,O216,Q216,S216,U216,W216,Y216,AA216,AC216,AE216,AG216)</f>
        <v>0</v>
      </c>
      <c r="AJ216">
        <f>SUM(J216,L216,N216,P216,R216,T216,V216,X216,Z216,AB216,AD216,AF216,AH216)</f>
        <v>0</v>
      </c>
      <c r="AM216">
        <f>G216+AI216-AK216</f>
        <v>0</v>
      </c>
      <c r="AN216">
        <f>H216+AJ216-AL216</f>
        <v>0</v>
      </c>
    </row>
    <row r="217">
      <c r="C217">
        <v>16</v>
      </c>
      <c r="D217" t="str">
        <v>ASSET RENOV</v>
      </c>
      <c r="E217">
        <v>0</v>
      </c>
      <c r="F217">
        <v>0</v>
      </c>
      <c r="AI217">
        <f>SUM(I217,K217,M217,O217,Q217,S217,U217,W217,Y217,AA217,AC217,AE217,AG217)</f>
        <v>0</v>
      </c>
      <c r="AJ217">
        <f>SUM(J217,L217,N217,P217,R217,T217,V217,X217,Z217,AB217,AD217,AF217,AH217)</f>
        <v>0</v>
      </c>
      <c r="AM217">
        <f>G217+AI217-AK217</f>
        <v>0</v>
      </c>
      <c r="AN217">
        <f>H217+AJ217-AL217</f>
        <v>0</v>
      </c>
    </row>
    <row r="218">
      <c r="C218">
        <v>17</v>
      </c>
      <c r="D218" t="str">
        <v>ASSET RENOVASI</v>
      </c>
      <c r="E218">
        <v>0</v>
      </c>
      <c r="F218">
        <v>0</v>
      </c>
      <c r="AI218">
        <f>SUM(I218,K218,M218,O218,Q218,S218,U218,W218,Y218,AA218,AC218,AE218,AG218)</f>
        <v>0</v>
      </c>
      <c r="AJ218">
        <f>SUM(J218,L218,N218,P218,R218,T218,V218,X218,Z218,AB218,AD218,AF218,AH218)</f>
        <v>0</v>
      </c>
      <c r="AM218">
        <f>G218+AI218-AK218</f>
        <v>0</v>
      </c>
      <c r="AN218">
        <f>H218+AJ218-AL218</f>
        <v>0</v>
      </c>
    </row>
    <row r="219">
      <c r="C219">
        <v>18</v>
      </c>
      <c r="D219" t="str">
        <v>ASSET RESTO</v>
      </c>
      <c r="E219">
        <v>171905</v>
      </c>
      <c r="F219">
        <v>1</v>
      </c>
      <c r="AI219">
        <f>SUM(I219,K219,M219,O219,Q219,S219,U219,W219,Y219,AA219,AC219,AE219,AG219)</f>
        <v>0</v>
      </c>
      <c r="AJ219">
        <f>SUM(J219,L219,N219,P219,R219,T219,V219,X219,Z219,AB219,AD219,AF219,AH219)</f>
        <v>0</v>
      </c>
      <c r="AM219">
        <f>G219+AI219-AK219</f>
        <v>0</v>
      </c>
      <c r="AN219">
        <f>H219+AJ219-AL219</f>
        <v>0</v>
      </c>
    </row>
    <row r="220">
      <c r="C220">
        <v>19</v>
      </c>
      <c r="D220" t="str">
        <v>ASSET DAPUR</v>
      </c>
      <c r="E220">
        <v>0</v>
      </c>
      <c r="F220">
        <v>0</v>
      </c>
      <c r="AI220">
        <f>SUM(I220,K220,M220,O220,Q220,S220,U220,W220,Y220,AA220,AC220,AE220,AG220)</f>
        <v>0</v>
      </c>
      <c r="AJ220">
        <f>SUM(J220,L220,N220,P220,R220,T220,V220,X220,Z220,AB220,AD220,AF220,AH220)</f>
        <v>0</v>
      </c>
      <c r="AM220">
        <f>G220+AI220-AK220</f>
        <v>0</v>
      </c>
      <c r="AN220">
        <f>H220+AJ220-AL220</f>
        <v>0</v>
      </c>
    </row>
    <row r="221">
      <c r="C221">
        <v>20</v>
      </c>
      <c r="D221" t="str">
        <v>PELUNASAN HUTANG - HUTANG</v>
      </c>
      <c r="E221">
        <v>16579101</v>
      </c>
      <c r="F221">
        <v>0</v>
      </c>
      <c r="AI221">
        <f>SUM(I221,K221,M221,O221,Q221,S221,U221,W221,Y221,AA221,AC221,AE221,AG221)</f>
        <v>0</v>
      </c>
      <c r="AJ221">
        <f>SUM(J221,L221,N221,P221,R221,T221,V221,X221,Z221,AB221,AD221,AF221,AH221)</f>
        <v>0</v>
      </c>
      <c r="AM221">
        <f>G221+AI221-AK221</f>
        <v>0</v>
      </c>
      <c r="AN221">
        <f>H221+AJ221-AL221</f>
        <v>0</v>
      </c>
    </row>
    <row r="222">
      <c r="C222">
        <v>21</v>
      </c>
      <c r="D222" t="str">
        <v>INSENTIVE</v>
      </c>
      <c r="E222">
        <v>0</v>
      </c>
      <c r="F222">
        <v>0</v>
      </c>
      <c r="AI222">
        <f>SUM(I222,K222,M222,O222,Q222,S222,U222,W222,Y222,AA222,AC222,AE222,AG222)</f>
        <v>0</v>
      </c>
      <c r="AJ222">
        <f>SUM(J222,L222,N222,P222,R222,T222,V222,X222,Z222,AB222,AD222,AF222,AH222)</f>
        <v>0</v>
      </c>
      <c r="AM222">
        <f>G222+AI222-AK222</f>
        <v>0</v>
      </c>
      <c r="AN222">
        <f>H222+AJ222-AL222</f>
        <v>0</v>
      </c>
    </row>
    <row r="223">
      <c r="C223">
        <v>22</v>
      </c>
      <c r="D223" t="str">
        <v>PROMO</v>
      </c>
      <c r="E223">
        <v>0</v>
      </c>
      <c r="F223">
        <v>0</v>
      </c>
      <c r="AI223">
        <f>SUM(I223,K223,M223,O223,Q223,S223,U223,W223,Y223,AA223,AC223,AE223,AG223)</f>
        <v>0</v>
      </c>
      <c r="AJ223">
        <f>SUM(J223,L223,N223,P223,R223,T223,V223,X223,Z223,AB223,AD223,AF223,AH223)</f>
        <v>0</v>
      </c>
      <c r="AM223">
        <f>G223+AI223-AK223</f>
        <v>0</v>
      </c>
      <c r="AN223">
        <f>H223+AJ223-AL223</f>
        <v>0</v>
      </c>
    </row>
    <row r="224">
      <c r="C224">
        <v>23</v>
      </c>
      <c r="D224" t="str">
        <v>GAJI STAFF</v>
      </c>
      <c r="E224">
        <v>0</v>
      </c>
      <c r="F224">
        <v>0</v>
      </c>
      <c r="AI224">
        <f>SUM(I224,K224,M224,O224,Q224,S224,U224,W224,Y224,AA224,AC224,AE224,AG224)</f>
        <v>0</v>
      </c>
      <c r="AJ224">
        <f>SUM(J224,L224,N224,P224,R224,T224,V224,X224,Z224,AB224,AD224,AF224,AH224)</f>
        <v>0</v>
      </c>
      <c r="AM224">
        <f>G224+AI224-AK224</f>
        <v>0</v>
      </c>
      <c r="AN224">
        <f>H224+AJ224-AL224</f>
        <v>0</v>
      </c>
    </row>
    <row r="225">
      <c r="C225">
        <v>24</v>
      </c>
      <c r="D225" t="str">
        <v>THR</v>
      </c>
      <c r="E225">
        <v>0</v>
      </c>
      <c r="F225">
        <v>0</v>
      </c>
      <c r="AI225">
        <f>SUM(I225,K225,M225,O225,Q225,S225,U225,W225,Y225,AA225,AC225,AE225,AG225)</f>
        <v>0</v>
      </c>
      <c r="AJ225">
        <f>SUM(J225,L225,N225,P225,R225,T225,V225,X225,Z225,AB225,AD225,AF225,AH225)</f>
        <v>0</v>
      </c>
      <c r="AM225">
        <f>G225+AI225-AK225</f>
        <v>0</v>
      </c>
      <c r="AN225">
        <f>H225+AJ225-AL225</f>
        <v>0</v>
      </c>
    </row>
    <row r="226">
      <c r="C226">
        <v>25</v>
      </c>
      <c r="D226" t="str">
        <v>BPJS (KESEJAHTERAAN KARYAWAN)</v>
      </c>
      <c r="E226">
        <v>0</v>
      </c>
      <c r="F226">
        <v>0</v>
      </c>
      <c r="AI226">
        <f>SUM(I226,K226,M226,O226,Q226,S226,U226,W226,Y226,AA226,AC226,AE226,AG226)</f>
        <v>0</v>
      </c>
      <c r="AJ226">
        <f>SUM(J226,L226,N226,P226,R226,T226,V226,X226,Z226,AB226,AD226,AF226,AH226)</f>
        <v>0</v>
      </c>
      <c r="AM226">
        <f>G226+AI226-AK226</f>
        <v>0</v>
      </c>
      <c r="AN226">
        <f>H226+AJ226-AL226</f>
        <v>0</v>
      </c>
    </row>
    <row r="227">
      <c r="C227">
        <v>26</v>
      </c>
      <c r="D227" t="str">
        <v>PERBAIKAN GEDUNG</v>
      </c>
      <c r="E227">
        <v>0</v>
      </c>
      <c r="F227">
        <v>0</v>
      </c>
      <c r="AI227">
        <f>SUM(I227,K227,M227,O227,Q227,S227,U227,W227,Y227,AA227,AC227,AE227,AG227)</f>
        <v>0</v>
      </c>
      <c r="AJ227">
        <f>SUM(J227,L227,N227,P227,R227,T227,V227,X227,Z227,AB227,AD227,AF227,AH227)</f>
        <v>0</v>
      </c>
      <c r="AM227">
        <f>G227+AI227-AK227</f>
        <v>0</v>
      </c>
      <c r="AN227">
        <f>H227+AJ227-AL227</f>
        <v>0</v>
      </c>
    </row>
    <row r="228">
      <c r="C228">
        <v>27</v>
      </c>
      <c r="D228" t="str">
        <v>PERBAIKAN RESTO</v>
      </c>
      <c r="E228">
        <v>0</v>
      </c>
      <c r="F228">
        <v>0</v>
      </c>
      <c r="AI228">
        <f>SUM(I228,K228,M228,O228,Q228,S228,U228,W228,Y228,AA228,AC228,AE228,AG228)</f>
        <v>0</v>
      </c>
      <c r="AJ228">
        <f>SUM(J228,L228,N228,P228,R228,T228,V228,X228,Z228,AB228,AD228,AF228,AH228)</f>
        <v>0</v>
      </c>
      <c r="AM228">
        <f>G228+AI228-AK228</f>
        <v>0</v>
      </c>
      <c r="AN228">
        <f>H228+AJ228-AL228</f>
        <v>0</v>
      </c>
    </row>
    <row r="229">
      <c r="C229">
        <v>28</v>
      </c>
      <c r="D229" t="str">
        <v>PERBAIKAN DAPUR</v>
      </c>
      <c r="E229">
        <v>0</v>
      </c>
      <c r="F229">
        <v>0</v>
      </c>
      <c r="AI229">
        <f>SUM(I229,K229,M229,O229,Q229,S229,U229,W229,Y229,AA229,AC229,AE229,AG229)</f>
        <v>0</v>
      </c>
      <c r="AJ229">
        <f>SUM(J229,L229,N229,P229,R229,T229,V229,X229,Z229,AB229,AD229,AF229,AH229)</f>
        <v>0</v>
      </c>
      <c r="AM229">
        <f>G229+AI229-AK229</f>
        <v>0</v>
      </c>
      <c r="AN229">
        <f>H229+AJ229-AL229</f>
        <v>0</v>
      </c>
    </row>
    <row r="230">
      <c r="C230">
        <v>29</v>
      </c>
      <c r="D230" t="str">
        <v>PDAM</v>
      </c>
      <c r="E230">
        <v>0</v>
      </c>
      <c r="F230">
        <v>0</v>
      </c>
      <c r="AI230">
        <f>SUM(I230,K230,M230,O230,Q230,S230,U230,W230,Y230,AA230,AC230,AE230,AG230)</f>
        <v>0</v>
      </c>
      <c r="AJ230">
        <f>SUM(J230,L230,N230,P230,R230,T230,V230,X230,Z230,AB230,AD230,AF230,AH230)</f>
        <v>0</v>
      </c>
      <c r="AM230">
        <f>G230+AI230-AK230</f>
        <v>0</v>
      </c>
      <c r="AN230">
        <f>H230+AJ230-AL230</f>
        <v>0</v>
      </c>
    </row>
    <row r="231">
      <c r="C231">
        <v>30</v>
      </c>
      <c r="D231" t="str">
        <v>LISTRIK</v>
      </c>
      <c r="E231">
        <v>428000</v>
      </c>
      <c r="F231">
        <v>0</v>
      </c>
      <c r="AI231">
        <f>SUM(I231,K231,M231,O231,Q231,S231,U231,W231,Y231,AA231,AC231,AE231,AG231)</f>
        <v>0</v>
      </c>
      <c r="AJ231">
        <f>SUM(J231,L231,N231,P231,R231,T231,V231,X231,Z231,AB231,AD231,AF231,AH231)</f>
        <v>0</v>
      </c>
      <c r="AM231">
        <f>G231+AI231-AK231</f>
        <v>0</v>
      </c>
      <c r="AN231">
        <f>H231+AJ231-AL231</f>
        <v>0</v>
      </c>
    </row>
    <row r="232">
      <c r="C232">
        <v>31</v>
      </c>
      <c r="D232" t="str">
        <v>TELEPON</v>
      </c>
      <c r="E232">
        <v>175144</v>
      </c>
      <c r="F232">
        <v>0</v>
      </c>
      <c r="AI232">
        <f>SUM(I232,K232,M232,O232,Q232,S232,U232,W232,Y232,AA232,AC232,AE232,AG232)</f>
        <v>0</v>
      </c>
      <c r="AJ232">
        <f>SUM(J232,L232,N232,P232,R232,T232,V232,X232,Z232,AB232,AD232,AF232,AH232)</f>
        <v>0</v>
      </c>
      <c r="AM232">
        <f>G232+AI232-AK232</f>
        <v>0</v>
      </c>
      <c r="AN232">
        <f>H232+AJ232-AL232</f>
        <v>0</v>
      </c>
    </row>
    <row r="233">
      <c r="C233">
        <v>32</v>
      </c>
      <c r="D233" t="str">
        <v>LAIN - LAIN</v>
      </c>
      <c r="E233">
        <v>44000</v>
      </c>
      <c r="F233">
        <v>0</v>
      </c>
      <c r="AI233">
        <f>SUM(I233,K233,M233,O233,Q233,S233,U233,W233,Y233,AA233,AC233,AE233,AG233)</f>
        <v>0</v>
      </c>
      <c r="AJ233">
        <f>SUM(J233,L233,N233,P233,R233,T233,V233,X233,Z233,AB233,AD233,AF233,AH233)</f>
        <v>0</v>
      </c>
      <c r="AM233">
        <f>G233+AI233-AK233</f>
        <v>0</v>
      </c>
      <c r="AN233">
        <f>H233+AJ233-AL233</f>
        <v>0</v>
      </c>
    </row>
    <row r="234">
      <c r="C234">
        <v>33</v>
      </c>
      <c r="D234" t="str">
        <v>KIRIM LAPORAN</v>
      </c>
      <c r="E234">
        <v>31100</v>
      </c>
      <c r="F234">
        <v>0</v>
      </c>
      <c r="AI234">
        <f>SUM(I234,K234,M234,O234,Q234,S234,U234,W234,Y234,AA234,AC234,AE234,AG234)</f>
        <v>0</v>
      </c>
      <c r="AJ234">
        <f>SUM(J234,L234,N234,P234,R234,T234,V234,X234,Z234,AB234,AD234,AF234,AH234)</f>
        <v>0</v>
      </c>
      <c r="AM234">
        <f>G234+AI234-AK234</f>
        <v>0</v>
      </c>
      <c r="AN234">
        <f>H234+AJ234-AL234</f>
        <v>0</v>
      </c>
    </row>
    <row r="235">
      <c r="C235">
        <v>34</v>
      </c>
      <c r="D235" t="str">
        <v>WIFI</v>
      </c>
      <c r="E235">
        <v>371300</v>
      </c>
      <c r="F235">
        <v>0</v>
      </c>
      <c r="AI235">
        <f>SUM(I235,K235,M235,O235,Q235,S235,U235,W235,Y235,AA235,AC235,AE235,AG235)</f>
        <v>0</v>
      </c>
      <c r="AJ235">
        <f>SUM(J235,L235,N235,P235,R235,T235,V235,X235,Z235,AB235,AD235,AF235,AH235)</f>
        <v>0</v>
      </c>
      <c r="AM235">
        <f>G235+AI235-AK235</f>
        <v>0</v>
      </c>
      <c r="AN235">
        <f>H235+AJ235-AL235</f>
        <v>0</v>
      </c>
    </row>
    <row r="236">
      <c r="C236">
        <v>35</v>
      </c>
      <c r="D236" t="str">
        <v>IURAN SAMPAH</v>
      </c>
      <c r="E236">
        <v>130000</v>
      </c>
      <c r="F236">
        <v>0</v>
      </c>
      <c r="AI236">
        <f>SUM(I236,K236,M236,O236,Q236,S236,U236,W236,Y236,AA236,AC236,AE236,AG236)</f>
        <v>0</v>
      </c>
      <c r="AJ236">
        <f>SUM(J236,L236,N236,P236,R236,T236,V236,X236,Z236,AB236,AD236,AF236,AH236)</f>
        <v>0</v>
      </c>
      <c r="AM236">
        <f>G236+AI236-AK236</f>
        <v>0</v>
      </c>
      <c r="AN236">
        <f>H236+AJ236-AL236</f>
        <v>0</v>
      </c>
    </row>
    <row r="237">
      <c r="C237">
        <v>36</v>
      </c>
      <c r="D237" t="str">
        <f>'WEEKLY FC'!B388</f>
        <v>PLASTIK SAMPAH</v>
      </c>
      <c r="E237">
        <v>60611</v>
      </c>
      <c r="F237">
        <v>0</v>
      </c>
      <c r="AI237">
        <f>SUM(I237,K237,M237,O237,Q237,S237,U237,W237,Y237,AA237,AC237,AE237,AG237)</f>
        <v>0</v>
      </c>
      <c r="AJ237">
        <f>SUM(J237,L237,N237,P237,R237,T237,V237,X237,Z237,AB237,AD237,AF237,AH237)</f>
        <v>0</v>
      </c>
      <c r="AM237">
        <f>G237+AI237-AK237</f>
        <v>0</v>
      </c>
      <c r="AN237">
        <f>H237+AJ237-AL237</f>
        <v>0</v>
      </c>
    </row>
    <row r="238">
      <c r="B238" t="str">
        <v xml:space="preserve">BUDGET SAMPAH NOV </v>
      </c>
      <c r="E238">
        <f>SUM(E191:E237)</f>
        <v>48354572</v>
      </c>
      <c r="G238">
        <f>SUM(G191:G237)</f>
        <v>881304</v>
      </c>
      <c r="I238">
        <f>SUM(I191:I237)</f>
        <v>615000</v>
      </c>
      <c r="K238">
        <f>SUM(K191:K237)</f>
        <v>0</v>
      </c>
      <c r="M238">
        <f>SUM(M191:M237)</f>
        <v>0</v>
      </c>
      <c r="O238">
        <f>SUM(O191:O237)</f>
        <v>0</v>
      </c>
      <c r="Q238">
        <f>SUM(Q191:Q237)</f>
        <v>0</v>
      </c>
      <c r="S238">
        <f>SUM(S191:S237)</f>
        <v>0</v>
      </c>
      <c r="U238">
        <f>SUM(U191:U237)</f>
        <v>0</v>
      </c>
      <c r="W238">
        <f>SUM(W191:W237)</f>
        <v>0</v>
      </c>
      <c r="Y238">
        <f>SUM(Y191:Y237)</f>
        <v>0</v>
      </c>
      <c r="AA238">
        <f>SUM(AA191:AA237)</f>
        <v>0</v>
      </c>
      <c r="AC238">
        <f>SUM(AC191:AC237)</f>
        <v>0</v>
      </c>
      <c r="AE238">
        <f>SUM(AE191:AE237)</f>
        <v>0</v>
      </c>
      <c r="AG238">
        <f>SUM(AG191:AG237)</f>
        <v>0</v>
      </c>
      <c r="AI238">
        <f>SUM(AI191:AI237)</f>
        <v>615000</v>
      </c>
      <c r="AK238">
        <f>SUM(AK191:AK237)</f>
        <v>0</v>
      </c>
      <c r="AM238">
        <f>SUM(AM191:AM237)</f>
        <v>1496304</v>
      </c>
    </row>
    <row r="239">
      <c r="C239" t="str">
        <v>+</v>
      </c>
      <c r="D239" t="str">
        <v>TRANSFER IN    -----------</v>
      </c>
      <c r="AI239">
        <f>SUM(I239,K239,M239,O239,Q239,S239,U239,W239,Y239,AA239,AC239,AE239,AG239)</f>
        <v>0</v>
      </c>
    </row>
    <row r="240">
      <c r="C240" t="str">
        <v>+</v>
      </c>
      <c r="D240" t="str">
        <v>TRANSFER IN    -----------</v>
      </c>
      <c r="AI240">
        <f>SUM(I240,K240,M240,O240,Q240,S240,U240,W240,Y240,AA240,AC240,AE240,AG240)</f>
        <v>0</v>
      </c>
    </row>
    <row r="241">
      <c r="C241" t="str">
        <v>+</v>
      </c>
      <c r="D241" t="str">
        <v>TRANSFER IN    -----------</v>
      </c>
      <c r="AI241">
        <f>SUM(I241,K241,M241,O241,Q241,S241,U241,W241,Y241,AA241,AC241,AE241,AG241)</f>
        <v>0</v>
      </c>
    </row>
    <row r="242">
      <c r="G242">
        <f>SUM(G239:G241)</f>
        <v>0</v>
      </c>
      <c r="I242">
        <f>SUM(I239:I241)</f>
        <v>0</v>
      </c>
      <c r="K242">
        <f>SUM(K239:K241)</f>
        <v>0</v>
      </c>
      <c r="M242">
        <f>SUM(M239:M241)</f>
        <v>0</v>
      </c>
      <c r="O242">
        <f>SUM(O239:O241)</f>
        <v>0</v>
      </c>
      <c r="Q242">
        <f>SUM(Q239:Q241)</f>
        <v>0</v>
      </c>
      <c r="S242">
        <f>SUM(S239:S241)</f>
        <v>0</v>
      </c>
      <c r="U242">
        <f>SUM(U239:U241)</f>
        <v>0</v>
      </c>
      <c r="W242">
        <f>SUM(W239:W241)</f>
        <v>0</v>
      </c>
      <c r="Y242">
        <f>SUM(Y239:Y241)</f>
        <v>0</v>
      </c>
      <c r="AA242">
        <f>SUM(AA239:AA241)</f>
        <v>0</v>
      </c>
      <c r="AC242">
        <f>SUM(AC239:AC241)</f>
        <v>0</v>
      </c>
      <c r="AE242">
        <f>SUM(AE239:AE241)</f>
        <v>0</v>
      </c>
      <c r="AG242">
        <f>SUM(AG239:AG241)</f>
        <v>0</v>
      </c>
      <c r="AI242">
        <f>SUM(AI239:AI241)</f>
        <v>0</v>
      </c>
      <c r="AK242">
        <f>SUM(AK239:AK241)</f>
        <v>0</v>
      </c>
      <c r="AM242">
        <f>SUM(AM239:AM241)</f>
        <v>0</v>
      </c>
    </row>
    <row r="243">
      <c r="C243" t="str">
        <v>-</v>
      </c>
      <c r="D243" t="str">
        <v>TRANSFER OUT   ---------</v>
      </c>
      <c r="AI243">
        <f>SUM(I243,K243,M243,O243,Q243,S243,U243,W243,Y243,AA243,AC243,AE243,AG243)</f>
        <v>0</v>
      </c>
    </row>
    <row r="244">
      <c r="C244" t="str">
        <v>-</v>
      </c>
      <c r="D244" t="str">
        <v>TRANSFER OUT   ---------</v>
      </c>
      <c r="AI244">
        <f>SUM(I244,K244,M244,O244,Q244,S244,U244,W244,Y244,AA244,AC244,AE244,AG244)</f>
        <v>0</v>
      </c>
    </row>
    <row r="245">
      <c r="C245" t="str">
        <v>-</v>
      </c>
      <c r="D245" t="str">
        <v>TRANSFER OUT   ---------</v>
      </c>
      <c r="AI245">
        <f>SUM(I245,K245,M245,O245,Q245,S245,U245,W245,Y245,AA245,AC245,AE245,AG245)</f>
        <v>0</v>
      </c>
    </row>
    <row r="246">
      <c r="C246" t="str">
        <v>-</v>
      </c>
      <c r="D246" t="str">
        <v>TO. CATTERING STAFF</v>
      </c>
      <c r="AI246">
        <f>SUM(I246,K246,M246,O246,Q246,S246,U246,W246,Y246,AA246,AC246,AE246,AG246)</f>
        <v>0</v>
      </c>
    </row>
    <row r="247">
      <c r="C247" t="str">
        <v>-</v>
      </c>
      <c r="D247" t="str">
        <v>TO. VOUCHER / PROMOSI</v>
      </c>
      <c r="AI247">
        <f>SUM(I247,K247,M247,O247,Q247,S247,U247,W247,Y247,AA247,AC247,AE247,AG247)</f>
        <v>0</v>
      </c>
    </row>
    <row r="248">
      <c r="G248">
        <f>SUM(G243:G247)</f>
        <v>0</v>
      </c>
      <c r="I248">
        <f>SUM(I243:I247)</f>
        <v>0</v>
      </c>
      <c r="K248">
        <f>SUM(K243:K247)</f>
        <v>0</v>
      </c>
      <c r="M248">
        <f>SUM(M243:M247)</f>
        <v>0</v>
      </c>
      <c r="O248">
        <f>SUM(O243:O247)</f>
        <v>0</v>
      </c>
      <c r="Q248">
        <f>SUM(Q243:Q247)</f>
        <v>0</v>
      </c>
      <c r="S248">
        <f>SUM(S243:S247)</f>
        <v>0</v>
      </c>
      <c r="U248">
        <f>SUM(U243:U247)</f>
        <v>0</v>
      </c>
      <c r="W248">
        <f>SUM(W243:W247)</f>
        <v>0</v>
      </c>
      <c r="Y248">
        <f>SUM(Y243:Y247)</f>
        <v>0</v>
      </c>
      <c r="AA248">
        <f>SUM(AA243:AA247)</f>
        <v>0</v>
      </c>
      <c r="AC248">
        <f>SUM(AC243:AC247)</f>
        <v>0</v>
      </c>
      <c r="AE248">
        <f>SUM(AE243:AE247)</f>
        <v>0</v>
      </c>
      <c r="AG248">
        <f>SUM(AG243:AG247)</f>
        <v>0</v>
      </c>
      <c r="AI248">
        <f>SUM(AI243:AI247)</f>
        <v>0</v>
      </c>
    </row>
    <row r="249">
      <c r="B249" t="str">
        <v>SUB TOTAL PEMBELIAN</v>
      </c>
      <c r="I249">
        <f>(I176+I238)+I242+I248</f>
        <v>659000</v>
      </c>
      <c r="K249">
        <f>(K176+K238)+K242+K248</f>
        <v>0</v>
      </c>
      <c r="M249">
        <f>(M176+M238)+M242+M248</f>
        <v>0</v>
      </c>
      <c r="O249">
        <f>(O176+O238)+O242+O248</f>
        <v>0</v>
      </c>
      <c r="Q249">
        <f>(Q176+Q238)+Q242+Q248</f>
        <v>0</v>
      </c>
      <c r="S249">
        <f>(S176+S238)+S242+S248</f>
        <v>0</v>
      </c>
      <c r="U249">
        <f>(U176+U238)+U242+U248</f>
        <v>0</v>
      </c>
      <c r="W249">
        <f>(W176+W238)+W242+W248</f>
        <v>0</v>
      </c>
      <c r="Y249">
        <f>(Y176+Y238)+Y242+Y248</f>
        <v>0</v>
      </c>
      <c r="AA249">
        <f>(AA176+AA238)+AA242+AA248</f>
        <v>0</v>
      </c>
      <c r="AI249">
        <f>SUM(I249:AB249)</f>
        <v>659000</v>
      </c>
    </row>
    <row r="250">
      <c r="I250">
        <f>LPKK!P41</f>
        <v>659000</v>
      </c>
      <c r="K250">
        <f>LPKK!P74</f>
        <v>0</v>
      </c>
      <c r="M250">
        <f>LPKK!P97</f>
        <v>0</v>
      </c>
      <c r="O250">
        <f>LPKK!P116</f>
        <v>0</v>
      </c>
      <c r="Q250">
        <f>LPKK!P151</f>
        <v>0</v>
      </c>
      <c r="S250">
        <f>LPKK!P181</f>
        <v>0</v>
      </c>
      <c r="U250">
        <f>LPKK!P205</f>
        <v>0</v>
      </c>
      <c r="W250">
        <f>LPKK!P220</f>
        <v>0</v>
      </c>
      <c r="Y250">
        <f>LPKK!P271</f>
        <v>0</v>
      </c>
      <c r="AA250">
        <f>LPKK!P300</f>
        <v>0</v>
      </c>
    </row>
    <row r="251">
      <c r="I251">
        <f>I250-I249</f>
        <v>0</v>
      </c>
      <c r="J251">
        <f>J250-J249</f>
        <v>0</v>
      </c>
      <c r="K251">
        <f>K250-K249</f>
        <v>0</v>
      </c>
      <c r="L251">
        <f>L250-L249</f>
        <v>0</v>
      </c>
      <c r="M251">
        <f>M250-M249</f>
        <v>0</v>
      </c>
      <c r="N251">
        <f>N250-N249</f>
        <v>0</v>
      </c>
      <c r="O251">
        <f>O250-O249</f>
        <v>0</v>
      </c>
      <c r="P251">
        <f>P250-P249</f>
        <v>0</v>
      </c>
      <c r="Q251">
        <f>Q250-Q249</f>
        <v>0</v>
      </c>
      <c r="R251">
        <f>R250-R249</f>
        <v>0</v>
      </c>
      <c r="S251">
        <f>S250-S249</f>
        <v>0</v>
      </c>
      <c r="U251">
        <f>U249-U250</f>
        <v>0</v>
      </c>
      <c r="W251">
        <f>W250-W249</f>
        <v>0</v>
      </c>
      <c r="Y251">
        <f>Y249-Y250</f>
        <v>0</v>
      </c>
      <c r="AA251">
        <f>AA249-AA250</f>
        <v>0</v>
      </c>
    </row>
    <row r="252">
      <c r="F252" t="str">
        <v>NB.</v>
      </c>
      <c r="G252" t="str">
        <v>PENAMBAHAN BAHAN BAKU PADA KOLOM KETERANGAN BAHAN DI VENDOR BISA DITAMBAHKAN PADA LAPORAN WEEKLY SESUAI DENGAN PENGELOMPOKAN BAHAN BAKU.</v>
      </c>
    </row>
    <row r="253">
      <c r="G253" t="str">
        <v>HASIL PRINT OUT VENDOR REPORT JADI 3 LEMBAR / 5 LEMBAR</v>
      </c>
    </row>
  </sheetData>
  <mergeCells count="379">
    <mergeCell ref="AK249:AN249"/>
    <mergeCell ref="AG255:AH255"/>
    <mergeCell ref="AG262:AH262"/>
    <mergeCell ref="B5:B6"/>
    <mergeCell ref="B46:B50"/>
    <mergeCell ref="B90:B91"/>
    <mergeCell ref="B133:B134"/>
    <mergeCell ref="B187:B188"/>
    <mergeCell ref="B202:B237"/>
    <mergeCell ref="C5:C8"/>
    <mergeCell ref="C90:C93"/>
    <mergeCell ref="C175:C181"/>
    <mergeCell ref="C187:C190"/>
    <mergeCell ref="D6:D7"/>
    <mergeCell ref="D91:D92"/>
    <mergeCell ref="D188:D189"/>
    <mergeCell ref="I187:J188"/>
    <mergeCell ref="K187:L188"/>
    <mergeCell ref="M187:N188"/>
    <mergeCell ref="O187:P188"/>
    <mergeCell ref="Q187:R188"/>
    <mergeCell ref="S187:T188"/>
    <mergeCell ref="U187:V188"/>
    <mergeCell ref="W187:X188"/>
    <mergeCell ref="W248:X248"/>
    <mergeCell ref="Y248:Z248"/>
    <mergeCell ref="AA248:AB248"/>
    <mergeCell ref="AC248:AD248"/>
    <mergeCell ref="AE248:AF248"/>
    <mergeCell ref="AG248:AH248"/>
    <mergeCell ref="AI248:AJ248"/>
    <mergeCell ref="B249:D249"/>
    <mergeCell ref="E249:F249"/>
    <mergeCell ref="G249:H249"/>
    <mergeCell ref="I249:J249"/>
    <mergeCell ref="K249:L249"/>
    <mergeCell ref="M249:N249"/>
    <mergeCell ref="O249:P249"/>
    <mergeCell ref="Q249:R249"/>
    <mergeCell ref="S249:T249"/>
    <mergeCell ref="U249:V249"/>
    <mergeCell ref="W249:X249"/>
    <mergeCell ref="Y249:Z249"/>
    <mergeCell ref="AA249:AB249"/>
    <mergeCell ref="AC249:AD249"/>
    <mergeCell ref="AE249:AF249"/>
    <mergeCell ref="AG249:AH249"/>
    <mergeCell ref="AI249:AJ249"/>
    <mergeCell ref="E248:F248"/>
    <mergeCell ref="G248:H248"/>
    <mergeCell ref="I248:J248"/>
    <mergeCell ref="K248:L248"/>
    <mergeCell ref="M248:N248"/>
    <mergeCell ref="O248:P248"/>
    <mergeCell ref="Q248:R248"/>
    <mergeCell ref="S248:T248"/>
    <mergeCell ref="U248:V248"/>
    <mergeCell ref="AM238:AN238"/>
    <mergeCell ref="E242:F242"/>
    <mergeCell ref="G242:H242"/>
    <mergeCell ref="I242:J242"/>
    <mergeCell ref="K242:L242"/>
    <mergeCell ref="M242:N242"/>
    <mergeCell ref="O242:P242"/>
    <mergeCell ref="Q242:R242"/>
    <mergeCell ref="S242:T242"/>
    <mergeCell ref="U242:V242"/>
    <mergeCell ref="W242:X242"/>
    <mergeCell ref="Y242:Z242"/>
    <mergeCell ref="AA242:AB242"/>
    <mergeCell ref="AC242:AD242"/>
    <mergeCell ref="AE242:AF242"/>
    <mergeCell ref="AG242:AH242"/>
    <mergeCell ref="AI242:AJ242"/>
    <mergeCell ref="AK242:AL242"/>
    <mergeCell ref="AM242:AN242"/>
    <mergeCell ref="U238:V238"/>
    <mergeCell ref="W238:X238"/>
    <mergeCell ref="Y238:Z238"/>
    <mergeCell ref="AA238:AB238"/>
    <mergeCell ref="AC238:AD238"/>
    <mergeCell ref="AE238:AF238"/>
    <mergeCell ref="AG238:AH238"/>
    <mergeCell ref="AI238:AJ238"/>
    <mergeCell ref="AK238:AL238"/>
    <mergeCell ref="B238:D238"/>
    <mergeCell ref="E238:F238"/>
    <mergeCell ref="G238:H238"/>
    <mergeCell ref="I238:J238"/>
    <mergeCell ref="K238:L238"/>
    <mergeCell ref="M238:N238"/>
    <mergeCell ref="O238:P238"/>
    <mergeCell ref="Q238:R238"/>
    <mergeCell ref="S238:T238"/>
    <mergeCell ref="W189:X189"/>
    <mergeCell ref="Y189:Z189"/>
    <mergeCell ref="AA189:AB189"/>
    <mergeCell ref="AC189:AD189"/>
    <mergeCell ref="AE189:AF189"/>
    <mergeCell ref="AG189:AH189"/>
    <mergeCell ref="AI189:AJ189"/>
    <mergeCell ref="AK189:AL189"/>
    <mergeCell ref="AM189:AN189"/>
    <mergeCell ref="E189:F189"/>
    <mergeCell ref="G189:H189"/>
    <mergeCell ref="I189:J189"/>
    <mergeCell ref="K189:L189"/>
    <mergeCell ref="M189:N189"/>
    <mergeCell ref="O189:P189"/>
    <mergeCell ref="Q189:R189"/>
    <mergeCell ref="S189:T189"/>
    <mergeCell ref="U189:V189"/>
    <mergeCell ref="B183:AN183"/>
    <mergeCell ref="AJ184:AM184"/>
    <mergeCell ref="AJ185:AM185"/>
    <mergeCell ref="E187:F187"/>
    <mergeCell ref="G187:H187"/>
    <mergeCell ref="AI187:AJ187"/>
    <mergeCell ref="AK187:AL187"/>
    <mergeCell ref="AM187:AN187"/>
    <mergeCell ref="E188:F188"/>
    <mergeCell ref="G188:H188"/>
    <mergeCell ref="AI188:AJ188"/>
    <mergeCell ref="AK188:AL188"/>
    <mergeCell ref="AM188:AN188"/>
    <mergeCell ref="Y187:Z188"/>
    <mergeCell ref="AA187:AB188"/>
    <mergeCell ref="AC187:AD188"/>
    <mergeCell ref="AE187:AF188"/>
    <mergeCell ref="AG187:AH188"/>
    <mergeCell ref="AL180:AN180"/>
    <mergeCell ref="E181:F181"/>
    <mergeCell ref="G181:H181"/>
    <mergeCell ref="I181:J181"/>
    <mergeCell ref="K181:L181"/>
    <mergeCell ref="M181:N181"/>
    <mergeCell ref="O181:P181"/>
    <mergeCell ref="Q181:R181"/>
    <mergeCell ref="S181:T181"/>
    <mergeCell ref="U181:V181"/>
    <mergeCell ref="W181:X181"/>
    <mergeCell ref="Y181:Z181"/>
    <mergeCell ref="AA181:AB181"/>
    <mergeCell ref="AC181:AD181"/>
    <mergeCell ref="AE181:AF181"/>
    <mergeCell ref="AG181:AH181"/>
    <mergeCell ref="AI181:AK181"/>
    <mergeCell ref="AL181:AN181"/>
    <mergeCell ref="W179:X179"/>
    <mergeCell ref="Y179:Z179"/>
    <mergeCell ref="AA179:AB179"/>
    <mergeCell ref="AC179:AD179"/>
    <mergeCell ref="AE179:AF179"/>
    <mergeCell ref="AG179:AH179"/>
    <mergeCell ref="AI179:AK179"/>
    <mergeCell ref="AL179:AN179"/>
    <mergeCell ref="E180:F180"/>
    <mergeCell ref="G180:H180"/>
    <mergeCell ref="I180:J180"/>
    <mergeCell ref="K180:L180"/>
    <mergeCell ref="M180:N180"/>
    <mergeCell ref="O180:P180"/>
    <mergeCell ref="Q180:R180"/>
    <mergeCell ref="S180:T180"/>
    <mergeCell ref="U180:V180"/>
    <mergeCell ref="W180:X180"/>
    <mergeCell ref="Y180:Z180"/>
    <mergeCell ref="AA180:AB180"/>
    <mergeCell ref="AC180:AD180"/>
    <mergeCell ref="AE180:AF180"/>
    <mergeCell ref="AG180:AH180"/>
    <mergeCell ref="AI180:AK180"/>
    <mergeCell ref="E179:F179"/>
    <mergeCell ref="G179:H179"/>
    <mergeCell ref="I179:J179"/>
    <mergeCell ref="K179:L179"/>
    <mergeCell ref="M179:N179"/>
    <mergeCell ref="O179:P179"/>
    <mergeCell ref="Q179:R179"/>
    <mergeCell ref="S179:T179"/>
    <mergeCell ref="U179:V179"/>
    <mergeCell ref="W177:X177"/>
    <mergeCell ref="Y177:Z177"/>
    <mergeCell ref="AA177:AB177"/>
    <mergeCell ref="AC177:AD177"/>
    <mergeCell ref="AE177:AF177"/>
    <mergeCell ref="AG177:AH177"/>
    <mergeCell ref="AI177:AK177"/>
    <mergeCell ref="AL177:AN177"/>
    <mergeCell ref="E178:F178"/>
    <mergeCell ref="G178:H178"/>
    <mergeCell ref="I178:J178"/>
    <mergeCell ref="K178:L178"/>
    <mergeCell ref="M178:N178"/>
    <mergeCell ref="O178:P178"/>
    <mergeCell ref="Q178:R178"/>
    <mergeCell ref="S178:T178"/>
    <mergeCell ref="U178:V178"/>
    <mergeCell ref="W178:X178"/>
    <mergeCell ref="Y178:Z178"/>
    <mergeCell ref="AA178:AB178"/>
    <mergeCell ref="AC178:AD178"/>
    <mergeCell ref="AE178:AF178"/>
    <mergeCell ref="AI178:AK178"/>
    <mergeCell ref="AL178:AN178"/>
    <mergeCell ref="E177:F177"/>
    <mergeCell ref="G177:H177"/>
    <mergeCell ref="I177:J177"/>
    <mergeCell ref="K177:L177"/>
    <mergeCell ref="M177:N177"/>
    <mergeCell ref="O177:P177"/>
    <mergeCell ref="Q177:R177"/>
    <mergeCell ref="S177:T177"/>
    <mergeCell ref="U177:V177"/>
    <mergeCell ref="W176:X176"/>
    <mergeCell ref="Y176:Z176"/>
    <mergeCell ref="AA176:AB176"/>
    <mergeCell ref="AC176:AD176"/>
    <mergeCell ref="AE176:AF176"/>
    <mergeCell ref="AG176:AH176"/>
    <mergeCell ref="AI176:AJ176"/>
    <mergeCell ref="AK176:AL176"/>
    <mergeCell ref="AM176:AN176"/>
    <mergeCell ref="E176:F176"/>
    <mergeCell ref="G176:H176"/>
    <mergeCell ref="I176:J176"/>
    <mergeCell ref="K176:L176"/>
    <mergeCell ref="M176:N176"/>
    <mergeCell ref="O176:P176"/>
    <mergeCell ref="Q176:R176"/>
    <mergeCell ref="S176:T176"/>
    <mergeCell ref="U176:V176"/>
    <mergeCell ref="W175:X175"/>
    <mergeCell ref="Y175:Z175"/>
    <mergeCell ref="AA175:AB175"/>
    <mergeCell ref="AC175:AD175"/>
    <mergeCell ref="AE175:AF175"/>
    <mergeCell ref="AG175:AH175"/>
    <mergeCell ref="AI175:AJ175"/>
    <mergeCell ref="AK175:AL175"/>
    <mergeCell ref="AM175:AN175"/>
    <mergeCell ref="E175:F175"/>
    <mergeCell ref="G175:H175"/>
    <mergeCell ref="I175:J175"/>
    <mergeCell ref="K175:L175"/>
    <mergeCell ref="M175:N175"/>
    <mergeCell ref="O175:P175"/>
    <mergeCell ref="Q175:R175"/>
    <mergeCell ref="S175:T175"/>
    <mergeCell ref="U175:V175"/>
    <mergeCell ref="W132:X132"/>
    <mergeCell ref="Y132:Z132"/>
    <mergeCell ref="AA132:AB132"/>
    <mergeCell ref="AC132:AD132"/>
    <mergeCell ref="AE132:AF132"/>
    <mergeCell ref="AG132:AH132"/>
    <mergeCell ref="AI132:AJ132"/>
    <mergeCell ref="AK132:AL132"/>
    <mergeCell ref="AM132:AN132"/>
    <mergeCell ref="E132:F132"/>
    <mergeCell ref="G132:H132"/>
    <mergeCell ref="I132:J132"/>
    <mergeCell ref="K132:L132"/>
    <mergeCell ref="M132:N132"/>
    <mergeCell ref="O132:P132"/>
    <mergeCell ref="Q132:R132"/>
    <mergeCell ref="S132:T132"/>
    <mergeCell ref="U132:V132"/>
    <mergeCell ref="AC91:AD91"/>
    <mergeCell ref="AI91:AJ91"/>
    <mergeCell ref="AK91:AL91"/>
    <mergeCell ref="AM91:AN91"/>
    <mergeCell ref="E92:F92"/>
    <mergeCell ref="G92:H92"/>
    <mergeCell ref="I92:J92"/>
    <mergeCell ref="K92:L92"/>
    <mergeCell ref="M92:N92"/>
    <mergeCell ref="O92:P92"/>
    <mergeCell ref="Q92:R92"/>
    <mergeCell ref="S92:T92"/>
    <mergeCell ref="U92:V92"/>
    <mergeCell ref="W92:X92"/>
    <mergeCell ref="Y92:Z92"/>
    <mergeCell ref="AA92:AB92"/>
    <mergeCell ref="AC92:AD92"/>
    <mergeCell ref="AG92:AH92"/>
    <mergeCell ref="AI92:AJ92"/>
    <mergeCell ref="AK92:AL92"/>
    <mergeCell ref="AM92:AN92"/>
    <mergeCell ref="I90:J91"/>
    <mergeCell ref="B84:AN84"/>
    <mergeCell ref="B85:AN85"/>
    <mergeCell ref="B87:AN87"/>
    <mergeCell ref="AJ88:AM88"/>
    <mergeCell ref="AJ89:AM89"/>
    <mergeCell ref="E90:F90"/>
    <mergeCell ref="G90:H90"/>
    <mergeCell ref="AC90:AD90"/>
    <mergeCell ref="AI90:AJ90"/>
    <mergeCell ref="AK90:AL90"/>
    <mergeCell ref="AM90:AN90"/>
    <mergeCell ref="K90:L91"/>
    <mergeCell ref="M90:N91"/>
    <mergeCell ref="O90:P91"/>
    <mergeCell ref="Q90:R91"/>
    <mergeCell ref="S90:T91"/>
    <mergeCell ref="U90:V91"/>
    <mergeCell ref="W90:X91"/>
    <mergeCell ref="Y90:Z91"/>
    <mergeCell ref="AA90:AB91"/>
    <mergeCell ref="AG90:AH91"/>
    <mergeCell ref="AE90:AF92"/>
    <mergeCell ref="E91:F91"/>
    <mergeCell ref="G91:H91"/>
    <mergeCell ref="AP17:AY17"/>
    <mergeCell ref="E82:F82"/>
    <mergeCell ref="G82:H82"/>
    <mergeCell ref="I82:J82"/>
    <mergeCell ref="K82:L82"/>
    <mergeCell ref="M82:N82"/>
    <mergeCell ref="O82:P82"/>
    <mergeCell ref="Q82:R82"/>
    <mergeCell ref="S82:T82"/>
    <mergeCell ref="U82:V82"/>
    <mergeCell ref="W82:X82"/>
    <mergeCell ref="Y82:Z82"/>
    <mergeCell ref="AA82:AB82"/>
    <mergeCell ref="AC82:AD82"/>
    <mergeCell ref="AE82:AF82"/>
    <mergeCell ref="AG82:AH82"/>
    <mergeCell ref="AI82:AJ82"/>
    <mergeCell ref="AK82:AL82"/>
    <mergeCell ref="AM82:AN82"/>
    <mergeCell ref="AC6:AD6"/>
    <mergeCell ref="AI6:AJ6"/>
    <mergeCell ref="AK6:AL6"/>
    <mergeCell ref="AM6:AN6"/>
    <mergeCell ref="E7:F7"/>
    <mergeCell ref="G7:H7"/>
    <mergeCell ref="I7:J7"/>
    <mergeCell ref="K7:L7"/>
    <mergeCell ref="M7:N7"/>
    <mergeCell ref="O7:P7"/>
    <mergeCell ref="Q7:R7"/>
    <mergeCell ref="S7:T7"/>
    <mergeCell ref="U7:V7"/>
    <mergeCell ref="W7:X7"/>
    <mergeCell ref="Y7:Z7"/>
    <mergeCell ref="AA7:AB7"/>
    <mergeCell ref="AC7:AD7"/>
    <mergeCell ref="AG7:AH7"/>
    <mergeCell ref="AI7:AJ7"/>
    <mergeCell ref="AK7:AL7"/>
    <mergeCell ref="AM7:AN7"/>
    <mergeCell ref="I5:J6"/>
    <mergeCell ref="B1:AN1"/>
    <mergeCell ref="M2:Z2"/>
    <mergeCell ref="AJ2:AM2"/>
    <mergeCell ref="AJ3:AM3"/>
    <mergeCell ref="AQ3:BC3"/>
    <mergeCell ref="E5:F5"/>
    <mergeCell ref="G5:H5"/>
    <mergeCell ref="AC5:AD5"/>
    <mergeCell ref="AI5:AJ5"/>
    <mergeCell ref="AK5:AL5"/>
    <mergeCell ref="AM5:AN5"/>
    <mergeCell ref="K5:L6"/>
    <mergeCell ref="M5:N6"/>
    <mergeCell ref="O5:P6"/>
    <mergeCell ref="Q5:R6"/>
    <mergeCell ref="S5:T6"/>
    <mergeCell ref="U5:V6"/>
    <mergeCell ref="W5:X6"/>
    <mergeCell ref="Y5:Z6"/>
    <mergeCell ref="AA5:AB6"/>
    <mergeCell ref="AG5:AH6"/>
    <mergeCell ref="AE5:AF7"/>
    <mergeCell ref="E6:F6"/>
    <mergeCell ref="G6:H6"/>
  </mergeCells>
  <pageMargins left="0" right="0" top="0" bottom="0" header="0.3" footer="0.3"/>
  <ignoredErrors>
    <ignoredError numberStoredAsText="1" sqref="A1:BE317"/>
  </ignoredErrors>
</worksheet>
</file>

<file path=xl/worksheets/sheet7.xml><?xml version="1.0" encoding="utf-8"?>
<worksheet xmlns="http://schemas.openxmlformats.org/spreadsheetml/2006/main" xmlns:r="http://schemas.openxmlformats.org/officeDocument/2006/relationships">
  <dimension ref="A2:H59"/>
  <sheetViews>
    <sheetView workbookViewId="0" rightToLeft="0"/>
  </sheetViews>
  <sheetData>
    <row r="2">
      <c r="A2" t="str">
        <v>LAPORAN IKHTISAR FOOD COST</v>
      </c>
    </row>
    <row r="5">
      <c r="C5" t="str">
        <v xml:space="preserve">CABANG : </v>
      </c>
      <c r="D5" t="str">
        <f>LPKK!O4</f>
        <v>RC SAMATA GOWA</v>
      </c>
    </row>
    <row r="6">
      <c r="C6" t="str">
        <v xml:space="preserve">PERIODE: </v>
      </c>
      <c r="D6" t="str">
        <f>LPKK!O5</f>
        <v xml:space="preserve">15-21 FEBRUARI </v>
      </c>
    </row>
    <row r="8">
      <c r="B8" t="str">
        <v>FOOD &amp; BEVERAGE</v>
      </c>
      <c r="D8" t="str">
        <v>PAPER</v>
      </c>
    </row>
    <row r="10">
      <c r="A10" t="str">
        <v>PERSEDIAAN AWAL</v>
      </c>
      <c r="B10">
        <v>18891399.452664703</v>
      </c>
      <c r="D10">
        <v>13439684.530000001</v>
      </c>
    </row>
    <row r="12">
      <c r="A12" t="str">
        <v>TRANSFER IN (+) =</v>
      </c>
    </row>
    <row r="13">
      <c r="A13" t="str">
        <v>C. PATTY</v>
      </c>
      <c r="B13" t="e">
        <f>'TO - TI'!S21</f>
        <v>#DIV/0!</v>
      </c>
    </row>
    <row r="14">
      <c r="A14" t="str">
        <v>PERKEDEL MANUAL</v>
      </c>
    </row>
    <row r="15">
      <c r="A15" t="str">
        <v>PERKEDEL</v>
      </c>
      <c r="B15" t="e">
        <f>'TO - TI'!D20</f>
        <v>#DIV/0!</v>
      </c>
    </row>
    <row r="17">
      <c r="A17" t="str">
        <v>TOTAL TRANSFER IN</v>
      </c>
      <c r="B17" t="e">
        <f>SUM(B12:B15)</f>
        <v>#DIV/0!</v>
      </c>
      <c r="D17">
        <f>SUM(D12:D15)</f>
        <v>0</v>
      </c>
    </row>
    <row r="19">
      <c r="A19" t="str">
        <v>PEMBELIAN</v>
      </c>
    </row>
    <row r="20">
      <c r="A20" t="str">
        <v>PEMBELIAN KREDIT</v>
      </c>
      <c r="B20">
        <f>VENDOR!AI177</f>
        <v>2699333.818</v>
      </c>
      <c r="D20">
        <f>VENDOR!AI178</f>
        <v>0</v>
      </c>
    </row>
    <row r="21">
      <c r="A21" t="str">
        <v>PEMBELIAN KONTAN</v>
      </c>
      <c r="B21">
        <f>VENDOR!AI179</f>
        <v>44000</v>
      </c>
      <c r="D21">
        <f>VENDOR!AI180</f>
        <v>0</v>
      </c>
    </row>
    <row r="22">
      <c r="A22" t="str">
        <v>TOTAL PEMBELIAN</v>
      </c>
      <c r="B22">
        <f>B20+B21</f>
        <v>2743333.818</v>
      </c>
      <c r="D22">
        <f>D20+D21</f>
        <v>0</v>
      </c>
    </row>
    <row r="23">
      <c r="H23" t="str">
        <v xml:space="preserve"> </v>
      </c>
    </row>
    <row r="24">
      <c r="A24" t="str">
        <v>JUMLAH YANG TERSEDIA</v>
      </c>
      <c r="B24" t="e">
        <f>B10+B17+B22</f>
        <v>#DIV/0!</v>
      </c>
      <c r="D24">
        <f>D10+D17+D22</f>
        <v>13439684.530000001</v>
      </c>
    </row>
    <row r="26">
      <c r="A26" t="str">
        <v>TRANSFER OUT (-) =</v>
      </c>
    </row>
    <row r="27">
      <c r="A27" t="str">
        <v>TO CATERING STAFF / FREE</v>
      </c>
      <c r="B27">
        <f>'TO - TI'!I27+'TO - TI'!N23</f>
        <v>0</v>
      </c>
    </row>
    <row r="28">
      <c r="A28" t="str">
        <v>C. PATTY</v>
      </c>
      <c r="B28" t="e">
        <f>B13</f>
        <v>#DIV/0!</v>
      </c>
    </row>
    <row r="29">
      <c r="A29" t="str">
        <v>PERKEDEL</v>
      </c>
      <c r="B29" t="e">
        <f>B15</f>
        <v>#DIV/0!</v>
      </c>
    </row>
    <row r="33">
      <c r="A33" t="str">
        <v>TOTAL TRANSFER OUT</v>
      </c>
      <c r="B33" t="e">
        <f>SUM(B27:B31)</f>
        <v>#DIV/0!</v>
      </c>
      <c r="D33">
        <f>SUM(D27:D31)</f>
        <v>0</v>
      </c>
    </row>
    <row r="35">
      <c r="A35" t="str">
        <v>PERSEDIAAN AKHIR</v>
      </c>
      <c r="B35" t="e">
        <f>'WEEKLY FC'!F362</f>
        <v>#DIV/0!</v>
      </c>
      <c r="D35">
        <f>'WEEKLY FC'!F363</f>
        <v>0</v>
      </c>
    </row>
    <row r="37">
      <c r="A37" t="str">
        <v>JUMLAH YANG DIPAKAI</v>
      </c>
      <c r="B37" t="e">
        <f>B24-B33-B35</f>
        <v>#DIV/0!</v>
      </c>
      <c r="D37">
        <f>D24-D33-D35</f>
        <v>13439684.530000001</v>
      </c>
    </row>
    <row r="38">
      <c r="A38" t="str">
        <v xml:space="preserve"> (%)</v>
      </c>
      <c r="B38" t="e">
        <f>(B37/B47)</f>
        <v>#DIV/0!</v>
      </c>
      <c r="D38" t="e">
        <f>D37/B47</f>
        <v>#DIV/0!</v>
      </c>
    </row>
    <row r="41">
      <c r="A41" t="str">
        <v>PENJUALAN KOTOR</v>
      </c>
      <c r="B41">
        <f>'LAPORAN KAS PERIODE'!M8</f>
        <v>0</v>
      </c>
    </row>
    <row r="42">
      <c r="A42" t="str">
        <v>KOREKSI (-)</v>
      </c>
      <c r="B42">
        <f>'LAPORAN KAS PERIODE'!M12</f>
        <v>0</v>
      </c>
    </row>
    <row r="43">
      <c r="A43" t="str">
        <v>DISCOUNT (-)</v>
      </c>
      <c r="B43">
        <f>'LAPORAN KAS PERIODE'!M14</f>
        <v>0</v>
      </c>
    </row>
    <row r="44">
      <c r="A44" t="str">
        <v>KOMISI PENJUALAN ONLINE (-)</v>
      </c>
      <c r="B44">
        <f>'LAPORAN KAS PERIODE'!M9+'LAPORAN KAS PERIODE'!M10+'LAPORAN KAS PERIODE'!M11</f>
        <v>0</v>
      </c>
    </row>
    <row r="45">
      <c r="A45" t="str">
        <v>TAX (-)</v>
      </c>
    </row>
    <row r="47">
      <c r="A47" t="str">
        <v>PENJUALAN BERSIH</v>
      </c>
      <c r="B47">
        <f>B41-B42-B43-B44-B45</f>
        <v>0</v>
      </c>
    </row>
    <row r="50">
      <c r="A50" t="str">
        <v>JUMLAH BAHAN YANG DIPAKAI</v>
      </c>
      <c r="B50" t="e">
        <f>B37+D37</f>
        <v>#DIV/0!</v>
      </c>
      <c r="D50" t="e">
        <f>B50/B51</f>
        <v>#DIV/0!</v>
      </c>
      <c r="H50" t="str">
        <v xml:space="preserve"> </v>
      </c>
    </row>
    <row r="51">
      <c r="A51" t="str">
        <v>JUMLAH PENJUALAN BERSIH</v>
      </c>
      <c r="B51">
        <f>B47</f>
        <v>0</v>
      </c>
    </row>
    <row r="52">
      <c r="G52" t="str">
        <v xml:space="preserve"> </v>
      </c>
    </row>
    <row r="54">
      <c r="A54" t="str">
        <v>CATATAN : PENJUALAN BERSIH DIDAPAT DARI PENJUALAN KOTOR - KOREKSI - DISCOUNT</v>
      </c>
    </row>
    <row r="55">
      <c r="A55" t="str">
        <v xml:space="preserve"> - PENJUALAN DILUAR PRODUK FOOD &amp; BEVERAGES (KOIN KIDDY RIDE, ROCKET KIDS DLL)</v>
      </c>
    </row>
  </sheetData>
  <mergeCells count="1">
    <mergeCell ref="A2:E2"/>
  </mergeCells>
  <pageMargins left="0.12" right="0.12" top="0.59" bottom="0.12" header="0.31" footer="0.31"/>
  <ignoredErrors>
    <ignoredError numberStoredAsText="1" sqref="A2:H59"/>
  </ignoredErrors>
</worksheet>
</file>

<file path=xl/worksheets/sheet8.xml><?xml version="1.0" encoding="utf-8"?>
<worksheet xmlns="http://schemas.openxmlformats.org/spreadsheetml/2006/main" xmlns:r="http://schemas.openxmlformats.org/officeDocument/2006/relationships">
  <dimension ref="A2:AD80"/>
  <sheetViews>
    <sheetView workbookViewId="0" rightToLeft="0"/>
  </sheetViews>
  <sheetData>
    <row r="2">
      <c r="A2" t="str">
        <v xml:space="preserve">TO / TI   PERKEDEL </v>
      </c>
      <c r="F2" t="str">
        <v>TO CATTERING STAFF</v>
      </c>
      <c r="K2" t="str">
        <v>TO  FREE UNDIAN GELEGAR JANUARI</v>
      </c>
      <c r="P2" t="str">
        <v>TO / TI   CHICKEN PATTY</v>
      </c>
      <c r="U2" t="str">
        <v>TO / TI   PERKEDEL  MANUAL</v>
      </c>
      <c r="Z2" t="str">
        <v>TO CATTERING KHUSUS</v>
      </c>
    </row>
    <row r="3">
      <c r="C3" t="str">
        <v>CABANG             :</v>
      </c>
      <c r="D3" t="str">
        <f>LPKK!O4</f>
        <v>RC SAMATA GOWA</v>
      </c>
      <c r="H3" t="str">
        <v>CABANG             :</v>
      </c>
      <c r="I3" t="str">
        <f>D3</f>
        <v>RC SAMATA GOWA</v>
      </c>
      <c r="M3" t="str">
        <v>CABANG             :</v>
      </c>
      <c r="N3" t="str">
        <f>I3</f>
        <v>RC SAMATA GOWA</v>
      </c>
      <c r="R3" t="str">
        <v>CABANG             :</v>
      </c>
      <c r="S3" t="str">
        <f>D3</f>
        <v>RC SAMATA GOWA</v>
      </c>
      <c r="W3" t="str">
        <v>CABANG             :</v>
      </c>
      <c r="X3" t="str">
        <f>S3</f>
        <v>RC SAMATA GOWA</v>
      </c>
      <c r="AB3" t="str">
        <v>CABANG             :</v>
      </c>
    </row>
    <row r="4">
      <c r="C4" t="str">
        <v>PERIODE / TGL :</v>
      </c>
      <c r="D4" t="str">
        <f>LPKK!O5</f>
        <v xml:space="preserve">15-21 FEBRUARI </v>
      </c>
      <c r="H4" t="str">
        <v>PERIODE / TGL :</v>
      </c>
      <c r="I4" t="str">
        <f>D4</f>
        <v xml:space="preserve">15-21 FEBRUARI </v>
      </c>
      <c r="M4" t="str">
        <v>PERIODE / TGL :</v>
      </c>
      <c r="N4" t="str">
        <f>I4</f>
        <v xml:space="preserve">15-21 FEBRUARI </v>
      </c>
      <c r="R4" t="str">
        <v>PERIODE / TGL :</v>
      </c>
      <c r="S4" t="str">
        <f>D4</f>
        <v xml:space="preserve">15-21 FEBRUARI </v>
      </c>
      <c r="W4" t="str">
        <v>PERIODE / TGL :</v>
      </c>
      <c r="X4" t="str">
        <f>S4</f>
        <v xml:space="preserve">15-21 FEBRUARI </v>
      </c>
      <c r="AB4" t="str">
        <v>PERIODE / TGL :</v>
      </c>
    </row>
    <row r="6">
      <c r="A6" t="str">
        <v>NAMA BAHAN</v>
      </c>
      <c r="B6" t="str">
        <v>QTY</v>
      </c>
      <c r="C6" t="str">
        <v>HARGA BELI</v>
      </c>
      <c r="D6" t="str">
        <v>TOTAL</v>
      </c>
      <c r="F6" t="str">
        <v>NAMA PRODUCT</v>
      </c>
      <c r="G6" t="str">
        <v>QTY</v>
      </c>
      <c r="H6" t="str">
        <v>HARGA JUAL</v>
      </c>
      <c r="I6" t="str">
        <v>TOTAL</v>
      </c>
      <c r="K6" t="str">
        <v>NAMA PRODUCT</v>
      </c>
      <c r="L6" t="str">
        <v>QTY</v>
      </c>
      <c r="M6" t="str">
        <v>HARGA JUAL</v>
      </c>
      <c r="N6" t="str">
        <v>TOTAL</v>
      </c>
      <c r="P6" t="str">
        <v>NAMA BAHAN</v>
      </c>
      <c r="Q6" t="str">
        <v>QTY</v>
      </c>
      <c r="R6" t="str">
        <v>HARGA BELI</v>
      </c>
      <c r="S6" t="str">
        <v>TOTAL</v>
      </c>
      <c r="U6" t="str">
        <v>NAMA BAHAN</v>
      </c>
      <c r="V6" t="str">
        <v>QTY</v>
      </c>
      <c r="W6" t="str">
        <v>HARGA BELI</v>
      </c>
      <c r="X6" t="str">
        <v>TOTAL</v>
      </c>
      <c r="Z6" t="str">
        <v>NAMA PRODUCT</v>
      </c>
      <c r="AA6" t="str">
        <v>QTY</v>
      </c>
      <c r="AB6" t="str">
        <v>HARGA JUAL</v>
      </c>
      <c r="AC6" t="str">
        <v>TOTAL</v>
      </c>
    </row>
    <row r="7">
      <c r="A7" t="str">
        <v>PREMIK KENTANG</v>
      </c>
      <c r="B7">
        <f>H41</f>
        <v>0</v>
      </c>
      <c r="C7">
        <f>'WEEKLY FC'!E330</f>
        <v>38055.24</v>
      </c>
      <c r="D7">
        <f>B7/1000*C7</f>
        <v>0</v>
      </c>
      <c r="F7" t="str">
        <v>DADA</v>
      </c>
      <c r="H7">
        <v>13000</v>
      </c>
      <c r="I7">
        <f>H7*G7*G27</f>
        <v>0</v>
      </c>
      <c r="K7" t="str">
        <v>DADA</v>
      </c>
      <c r="M7">
        <v>13000</v>
      </c>
      <c r="N7">
        <f>L7*M7*L23</f>
        <v>0</v>
      </c>
      <c r="P7" t="str">
        <v>DAGING / MENTOK</v>
      </c>
      <c r="R7" t="e">
        <f>C8</f>
        <v>#DIV/0!</v>
      </c>
      <c r="S7" t="e">
        <f>R7*Q7</f>
        <v>#DIV/0!</v>
      </c>
      <c r="U7" t="str">
        <v>KENTANG SAYUR</v>
      </c>
      <c r="W7">
        <v>10000</v>
      </c>
      <c r="X7">
        <f>V7/1000*W7</f>
        <v>0</v>
      </c>
      <c r="Z7" t="str">
        <v>CHICKEN STRIP</v>
      </c>
      <c r="AB7">
        <v>10000</v>
      </c>
      <c r="AC7">
        <f>AB7*AA7*AA22</f>
        <v>0</v>
      </c>
    </row>
    <row r="8">
      <c r="A8" t="str">
        <v>DAGING AYAM/MENTOK</v>
      </c>
      <c r="C8" t="e">
        <f>'WEEKLY FC'!E11</f>
        <v>#DIV/0!</v>
      </c>
      <c r="D8" t="e">
        <f>B8*C8</f>
        <v>#DIV/0!</v>
      </c>
      <c r="F8" t="str">
        <v>P. ATAS</v>
      </c>
      <c r="I8">
        <f>H8*G8*G27</f>
        <v>0</v>
      </c>
      <c r="K8" t="str">
        <v>P. ATAS</v>
      </c>
      <c r="M8">
        <v>13000</v>
      </c>
      <c r="N8">
        <f>L8*M8*L23</f>
        <v>0</v>
      </c>
      <c r="P8" t="str">
        <v>PAHA BAWAH</v>
      </c>
      <c r="R8" t="e">
        <f>'WEEKLY FC'!E14</f>
        <v>#DIV/0!</v>
      </c>
      <c r="S8" t="e">
        <f>R8*Q8</f>
        <v>#DIV/0!</v>
      </c>
      <c r="U8" t="str">
        <v>DAGING AYAM/MENTOK</v>
      </c>
      <c r="W8" t="e">
        <f>'WEEKLY FC'!E11</f>
        <v>#DIV/0!</v>
      </c>
      <c r="X8" t="e">
        <f>V8*W8</f>
        <v>#DIV/0!</v>
      </c>
      <c r="Z8" t="str">
        <v>CHICKEN STEAK</v>
      </c>
      <c r="AB8">
        <v>10000</v>
      </c>
      <c r="AC8">
        <f>AB8*AA8*AA22</f>
        <v>0</v>
      </c>
    </row>
    <row r="9">
      <c r="A9" t="str">
        <v>AIR GALON</v>
      </c>
      <c r="B9">
        <f>H43</f>
        <v>0</v>
      </c>
      <c r="C9">
        <f>'WEEKLY FC'!E77</f>
        <v>5000</v>
      </c>
      <c r="D9">
        <f>B9/19000*C9</f>
        <v>0</v>
      </c>
      <c r="F9" t="str">
        <v>DADA HOT SPICY</v>
      </c>
      <c r="I9">
        <f>H9*G9*G27</f>
        <v>0</v>
      </c>
      <c r="K9" t="str">
        <v>P. BAWAH</v>
      </c>
      <c r="M9">
        <v>11000</v>
      </c>
      <c r="N9">
        <f>L9*M9*L23</f>
        <v>0</v>
      </c>
      <c r="P9" t="str">
        <v>DAGING GILING</v>
      </c>
      <c r="S9">
        <f>R9*Q9</f>
        <v>0</v>
      </c>
      <c r="X9">
        <f>V9/1000*W9</f>
        <v>0</v>
      </c>
      <c r="Z9" t="str">
        <v>CHICKEN BURGER</v>
      </c>
      <c r="AB9">
        <v>9000</v>
      </c>
      <c r="AC9">
        <f>AB9*AA9*AA22</f>
        <v>0</v>
      </c>
    </row>
    <row r="10">
      <c r="A10" t="str">
        <v>BAWANG MERAH</v>
      </c>
      <c r="B10">
        <f>H45</f>
        <v>0</v>
      </c>
      <c r="C10">
        <f>'WEEKLY FC'!E303</f>
        <v>46000</v>
      </c>
      <c r="D10">
        <f>B10/1000*C10</f>
        <v>0</v>
      </c>
      <c r="F10" t="str">
        <v>P. ATAS HOT SPICY</v>
      </c>
      <c r="I10">
        <f>H10*G10*G27</f>
        <v>0</v>
      </c>
      <c r="K10" t="str">
        <v>SAYAP</v>
      </c>
      <c r="M10">
        <v>10000</v>
      </c>
      <c r="N10">
        <f>L10*M10*L23</f>
        <v>0</v>
      </c>
      <c r="P10" t="str">
        <v>ROTI TAWAR</v>
      </c>
      <c r="Q10">
        <f>R46</f>
        <v>0</v>
      </c>
      <c r="R10">
        <f>'WEEKLY FC'!E62</f>
        <v>1200</v>
      </c>
      <c r="S10">
        <f>R10*Q10</f>
        <v>0</v>
      </c>
      <c r="U10" t="str">
        <v xml:space="preserve">BAWANG MERAH </v>
      </c>
      <c r="W10">
        <f>'WEEKLY FC'!E303</f>
        <v>46000</v>
      </c>
      <c r="X10">
        <f>V10/1000*W10</f>
        <v>0</v>
      </c>
      <c r="Z10" t="str">
        <v xml:space="preserve">NASI GORENG </v>
      </c>
      <c r="AB10">
        <v>8000</v>
      </c>
      <c r="AC10">
        <f>AB10*AA10*AA22</f>
        <v>0</v>
      </c>
    </row>
    <row r="11">
      <c r="A11" t="str">
        <v>BAWANG PUTIH</v>
      </c>
      <c r="B11">
        <f>H46</f>
        <v>0</v>
      </c>
      <c r="C11">
        <f>'WEEKLY FC'!E302</f>
        <v>46000</v>
      </c>
      <c r="D11">
        <f>B11/1000*C11</f>
        <v>0</v>
      </c>
      <c r="F11" t="str">
        <v>DADA SAMBAL GEPREK</v>
      </c>
      <c r="I11">
        <f>H11*G11*G27</f>
        <v>0</v>
      </c>
      <c r="K11" t="str">
        <v>NASI</v>
      </c>
      <c r="M11">
        <v>4000</v>
      </c>
      <c r="N11">
        <f>L11*M11*L23</f>
        <v>0</v>
      </c>
      <c r="P11" t="str">
        <v>SUSU ULTRA</v>
      </c>
      <c r="Q11">
        <f>R45</f>
        <v>0</v>
      </c>
      <c r="R11">
        <f>'WEEKLY FC'!E65</f>
        <v>4700</v>
      </c>
      <c r="S11">
        <f>Q11/250*R11</f>
        <v>0</v>
      </c>
      <c r="U11" t="str">
        <v xml:space="preserve">BAWANG PUTIH </v>
      </c>
      <c r="W11">
        <f>'WEEKLY FC'!E302</f>
        <v>46000</v>
      </c>
      <c r="X11">
        <f>V11/1000*W11</f>
        <v>0</v>
      </c>
      <c r="AB11">
        <v>4000</v>
      </c>
      <c r="AC11">
        <f>AB11*AA11*AA22</f>
        <v>0</v>
      </c>
    </row>
    <row r="12">
      <c r="A12" t="str">
        <v>PREMIK PERKEDEL</v>
      </c>
      <c r="B12">
        <f>H48</f>
        <v>0</v>
      </c>
      <c r="C12">
        <f>'WEEKLY FC'!E342</f>
        <v>3108</v>
      </c>
      <c r="D12">
        <f>B12*C12</f>
        <v>0</v>
      </c>
      <c r="F12" t="str">
        <v>P. ATAS SAMBAL GEPREK</v>
      </c>
      <c r="I12">
        <f>H12*G12*G27</f>
        <v>0</v>
      </c>
      <c r="K12" t="str">
        <v>ES TEH</v>
      </c>
      <c r="M12">
        <f>H25</f>
        <v>5000</v>
      </c>
      <c r="N12">
        <f>L12*M12*L23</f>
        <v>0</v>
      </c>
      <c r="P12" t="str">
        <v>BAWANG BOMBAY</v>
      </c>
      <c r="Q12">
        <f>R41</f>
        <v>0</v>
      </c>
      <c r="R12">
        <f>'WEEKLY FC'!E58</f>
        <v>5000</v>
      </c>
      <c r="S12">
        <f>Q12/1000*R12</f>
        <v>0</v>
      </c>
      <c r="U12" t="str">
        <v>GARAM</v>
      </c>
      <c r="W12">
        <f>'WEEKLY FC'!E299</f>
        <v>35000</v>
      </c>
      <c r="AB12">
        <v>4000</v>
      </c>
      <c r="AC12">
        <f>AB12*AA12*AA22</f>
        <v>0</v>
      </c>
    </row>
    <row r="13">
      <c r="A13" t="str">
        <v>BATANG SLEDRI</v>
      </c>
      <c r="B13">
        <f>H50</f>
        <v>0</v>
      </c>
      <c r="C13">
        <f>'WEEKLY FC'!E301</f>
        <v>42000</v>
      </c>
      <c r="D13">
        <f>B13/1000*C13</f>
        <v>0</v>
      </c>
      <c r="F13" t="str">
        <v>DADA SAMBAL GEPREK</v>
      </c>
      <c r="I13">
        <f>H13*G13*G27</f>
        <v>0</v>
      </c>
      <c r="K13" t="str">
        <v>STEE</v>
      </c>
      <c r="M13">
        <v>5000</v>
      </c>
      <c r="N13">
        <f>M13*L13*L23</f>
        <v>0</v>
      </c>
      <c r="P13" t="str">
        <v>MARGARIN</v>
      </c>
      <c r="Q13">
        <f>R43</f>
        <v>0</v>
      </c>
      <c r="R13">
        <f>'WEEKLY FC'!E60</f>
        <v>5600</v>
      </c>
      <c r="S13">
        <f>Q13/200*R13</f>
        <v>0</v>
      </c>
      <c r="U13" t="str">
        <v>LADA</v>
      </c>
      <c r="W13">
        <f>'WEEKLY FC'!E300</f>
        <v>1000</v>
      </c>
      <c r="AB13">
        <v>4000</v>
      </c>
      <c r="AC13">
        <f>AB13*AA13*AA22</f>
        <v>0</v>
      </c>
    </row>
    <row r="14">
      <c r="A14" t="str">
        <v>KUNING TELUR</v>
      </c>
      <c r="B14">
        <f>H51</f>
        <v>0</v>
      </c>
      <c r="C14">
        <f>'WEEKLY FC'!E320</f>
        <v>1867</v>
      </c>
      <c r="D14">
        <f>C14*B14</f>
        <v>0</v>
      </c>
      <c r="F14" t="str">
        <v>P. ATAS SAMBAL GEPREK</v>
      </c>
      <c r="I14">
        <f>H14*G14*G27</f>
        <v>0</v>
      </c>
      <c r="N14">
        <f>M14*L14*L23</f>
        <v>0</v>
      </c>
      <c r="P14" t="str">
        <v>PREMIK C. PATTY</v>
      </c>
      <c r="Q14">
        <f>R40</f>
        <v>0</v>
      </c>
      <c r="R14">
        <f>'WEEKLY FC'!E343</f>
        <v>6660</v>
      </c>
      <c r="S14">
        <f>Q14*R14</f>
        <v>0</v>
      </c>
      <c r="U14" t="str">
        <v>VETSIN</v>
      </c>
      <c r="W14">
        <f>'WEEKLY FC'!E298</f>
        <v>0</v>
      </c>
      <c r="AB14">
        <v>4000</v>
      </c>
      <c r="AC14">
        <f>AB14*AA14*AA22</f>
        <v>0</v>
      </c>
    </row>
    <row r="15">
      <c r="F15" t="str">
        <v>DADA SAMBAL GEPREK</v>
      </c>
      <c r="I15">
        <f>H15*G15*G27</f>
        <v>0</v>
      </c>
      <c r="N15">
        <f>M15*L15*L23</f>
        <v>0</v>
      </c>
      <c r="P15" t="str">
        <v>TELUR</v>
      </c>
      <c r="Q15">
        <f>R44</f>
        <v>0</v>
      </c>
      <c r="R15">
        <f>C14</f>
        <v>1867</v>
      </c>
      <c r="S15">
        <f>Q15*R15</f>
        <v>0</v>
      </c>
      <c r="U15" t="str">
        <v>BATANG SLEDRI</v>
      </c>
      <c r="W15">
        <f>'WEEKLY FC'!E301</f>
        <v>42000</v>
      </c>
      <c r="X15">
        <f>V15/1000*W15</f>
        <v>0</v>
      </c>
      <c r="AC15">
        <f>AB15*AA15*AA22</f>
        <v>0</v>
      </c>
    </row>
    <row r="16">
      <c r="F16" t="str">
        <v>P. ATAS SAMBAL GEPREK</v>
      </c>
      <c r="I16">
        <f>H16*G16*G27</f>
        <v>0</v>
      </c>
      <c r="N16">
        <f>M16*L16*L23</f>
        <v>0</v>
      </c>
      <c r="U16" t="str">
        <v>KUNING TELUR</v>
      </c>
      <c r="W16">
        <f>'WEEKLY FC'!E320</f>
        <v>1867</v>
      </c>
      <c r="X16">
        <f>V16*W16</f>
        <v>0</v>
      </c>
      <c r="AC16">
        <f>AB16*AA16*AA22</f>
        <v>0</v>
      </c>
    </row>
    <row r="17">
      <c r="F17" t="str">
        <v>DADA CHEESE LEVEL</v>
      </c>
      <c r="I17">
        <f>H17*G17*G27</f>
        <v>0</v>
      </c>
      <c r="N17">
        <f>M17*L17*L24</f>
        <v>0</v>
      </c>
    </row>
    <row r="18">
      <c r="F18" t="str">
        <v>P. ATAS CHEESE LEVEL</v>
      </c>
      <c r="I18">
        <f>H18*G18*G27</f>
        <v>0</v>
      </c>
      <c r="N18">
        <f>M18*L18*L25</f>
        <v>0</v>
      </c>
    </row>
    <row r="19">
      <c r="A19" t="str">
        <v>PAHA BAWAH</v>
      </c>
      <c r="C19" t="e">
        <f>'WEEKLY FC'!E14</f>
        <v>#DIV/0!</v>
      </c>
      <c r="D19" t="e">
        <f>C19*B19</f>
        <v>#DIV/0!</v>
      </c>
      <c r="F19" t="str">
        <v>CHICKEN STRIP</v>
      </c>
      <c r="I19">
        <f>H19*G19*G27</f>
        <v>0</v>
      </c>
      <c r="N19">
        <f>M19*L19*L23</f>
        <v>0</v>
      </c>
      <c r="AC19">
        <f>AB19*AA19*AA22</f>
        <v>0</v>
      </c>
    </row>
    <row r="20">
      <c r="C20" t="str">
        <v>SUB TOTAL</v>
      </c>
      <c r="D20" t="e">
        <f>SUM(D7:D19)</f>
        <v>#DIV/0!</v>
      </c>
      <c r="F20" t="str">
        <v>CHICKEN STEAK</v>
      </c>
      <c r="H20">
        <f>'LAP. PENJUALAN '!S207</f>
        <v>14000</v>
      </c>
      <c r="I20">
        <f>H20*G20*G27</f>
        <v>0</v>
      </c>
      <c r="N20">
        <f>M20*L20*L23</f>
        <v>0</v>
      </c>
      <c r="W20" t="str">
        <v>SUB TOTAL</v>
      </c>
      <c r="X20" t="e">
        <f>SUM(X7:X19)</f>
        <v>#DIV/0!</v>
      </c>
      <c r="AC20">
        <f>AB20*AA20*AA22</f>
        <v>0</v>
      </c>
    </row>
    <row r="21">
      <c r="F21" t="str">
        <v>CHICKEN BURGER</v>
      </c>
      <c r="I21">
        <f>H21*G21*G27</f>
        <v>0</v>
      </c>
      <c r="N21">
        <f>M21*L21*L23</f>
        <v>0</v>
      </c>
      <c r="R21" t="str">
        <v>SUB TOTAL</v>
      </c>
      <c r="S21" t="e">
        <f>SUM(S7:S20)</f>
        <v>#DIV/0!</v>
      </c>
      <c r="AC21">
        <f>AB21*AA21*AA22</f>
        <v>0</v>
      </c>
    </row>
    <row r="22">
      <c r="A22" t="str">
        <v>PERKEDEL JADI</v>
      </c>
      <c r="C22" t="str">
        <v>HPP</v>
      </c>
      <c r="D22" t="e">
        <f>D20/B22</f>
        <v>#DIV/0!</v>
      </c>
      <c r="F22" t="str">
        <v xml:space="preserve">NASI GORENG </v>
      </c>
      <c r="I22">
        <f>H22*G22*G27</f>
        <v>0</v>
      </c>
      <c r="U22" t="str">
        <v>PERKEDEL JADI</v>
      </c>
      <c r="W22" t="str">
        <v>HPP</v>
      </c>
      <c r="X22" t="e">
        <f>X20/V22</f>
        <v>#DIV/0!</v>
      </c>
      <c r="Z22" t="str">
        <v>FOOD COST</v>
      </c>
      <c r="AA22">
        <f>H36</f>
        <v>0.581</v>
      </c>
      <c r="AC22">
        <f>SUM(AC7:AC21)</f>
        <v>0</v>
      </c>
    </row>
    <row r="23">
      <c r="B23" t="str">
        <v xml:space="preserve"> </v>
      </c>
      <c r="F23" t="str">
        <v>NASI</v>
      </c>
      <c r="H23">
        <v>4000</v>
      </c>
      <c r="I23">
        <f>H23*G23*G27</f>
        <v>0</v>
      </c>
      <c r="K23" t="str">
        <v>FOOD COST</v>
      </c>
      <c r="L23">
        <f>H36</f>
        <v>0.581</v>
      </c>
      <c r="M23" t="str">
        <v>TOTAL</v>
      </c>
      <c r="N23">
        <f>SUM(N7:N22)</f>
        <v>0</v>
      </c>
      <c r="P23" t="str">
        <v>CHICKEN PATTY JADI</v>
      </c>
      <c r="S23" t="e">
        <f>S21/Q23</f>
        <v>#DIV/0!</v>
      </c>
    </row>
    <row r="24">
      <c r="A24" t="str">
        <v>LO UNTUK PERKEDEL</v>
      </c>
      <c r="F24" t="str">
        <v>LEMON TEA</v>
      </c>
      <c r="I24">
        <f>H24*G24*G27</f>
        <v>0</v>
      </c>
      <c r="Q24" t="str">
        <v xml:space="preserve"> </v>
      </c>
    </row>
    <row r="25">
      <c r="F25" t="str">
        <v>ES TEH</v>
      </c>
      <c r="H25">
        <v>5000</v>
      </c>
      <c r="I25">
        <f>H25*G25*G27</f>
        <v>0</v>
      </c>
    </row>
    <row r="26">
      <c r="I26">
        <f>H26*G26*G26</f>
        <v>0</v>
      </c>
    </row>
    <row r="27">
      <c r="D27" t="str">
        <v>PARAF</v>
      </c>
      <c r="F27" t="str">
        <v>FOOD COST</v>
      </c>
      <c r="G27">
        <f>H36</f>
        <v>0.581</v>
      </c>
      <c r="I27">
        <f>SUM(I7:I26)</f>
        <v>0</v>
      </c>
      <c r="N27" t="str">
        <v>PARAF</v>
      </c>
      <c r="S27" t="str">
        <v>PARAF</v>
      </c>
      <c r="X27" t="str">
        <v>PARAF</v>
      </c>
      <c r="AC27" t="str">
        <v>PARAF</v>
      </c>
    </row>
    <row r="29">
      <c r="I29" t="str">
        <v>PARAF</v>
      </c>
    </row>
    <row r="30">
      <c r="D30" t="str">
        <v>(..........................)</v>
      </c>
      <c r="X30" t="str">
        <v>(..........................)</v>
      </c>
    </row>
    <row r="31">
      <c r="N31" t="str">
        <v>(.........................)</v>
      </c>
      <c r="S31" t="str">
        <v>(..........................)</v>
      </c>
      <c r="U31" t="str">
        <v xml:space="preserve">NB. DIKERJAKAN MANUAL TANPA RUMUS </v>
      </c>
      <c r="AC31" t="str">
        <v>(.........................)</v>
      </c>
    </row>
    <row r="33">
      <c r="I33" t="str">
        <v>(.........................)</v>
      </c>
    </row>
    <row r="34">
      <c r="A34" t="str">
        <v>BUAT BERAPA RESEP</v>
      </c>
      <c r="P34" t="str">
        <v>BUAT BERAPA RESEP</v>
      </c>
    </row>
    <row r="36">
      <c r="F36" t="str">
        <v>FOOD COST PERIODE KEMARIN</v>
      </c>
      <c r="H36">
        <v>0.581</v>
      </c>
    </row>
    <row r="37">
      <c r="A37" t="str">
        <v>TOLONG DIBACA SEBELUM MENGISI TO/TI</v>
      </c>
      <c r="P37" t="str">
        <v>RUMUS C. PATTY</v>
      </c>
    </row>
    <row r="39">
      <c r="A39" t="str">
        <v>CATATAN :</v>
      </c>
      <c r="F39" t="str">
        <v>RUMUS PERKEDEL</v>
      </c>
    </row>
    <row r="40">
      <c r="A40" t="str">
        <v xml:space="preserve">1. TO/TI PERKEDEL TINGGAL MENGISI MANUAL KOLOM </v>
      </c>
      <c r="P40" t="str">
        <v>PREMIK PATTY</v>
      </c>
      <c r="Q40">
        <v>1</v>
      </c>
      <c r="R40">
        <f>Q40*Q34</f>
        <v>0</v>
      </c>
    </row>
    <row r="41">
      <c r="A41" t="str">
        <v>BUAT BERPA RESEP DAN PERKEDEL JADI .</v>
      </c>
      <c r="F41" t="str">
        <v>PREMIK KENTANG</v>
      </c>
      <c r="G41">
        <v>1000</v>
      </c>
      <c r="H41">
        <f>G41*B34</f>
        <v>0</v>
      </c>
      <c r="P41" t="str">
        <v>BAWANG BOMBAY</v>
      </c>
      <c r="Q41">
        <v>100</v>
      </c>
      <c r="R41">
        <f>Q41*Q34</f>
        <v>0</v>
      </c>
    </row>
    <row r="42">
      <c r="A42" t="str">
        <v xml:space="preserve">2. TO/TI PERKEDEL KOLOM AYAM DI ISI MANUAL </v>
      </c>
      <c r="F42" t="str">
        <v>DAGING AYAM/MENTOK</v>
      </c>
      <c r="H42">
        <f>G42*B34</f>
        <v>0</v>
      </c>
    </row>
    <row r="43">
      <c r="A43" t="str">
        <v>3. TO FREE DIISI MANUAL</v>
      </c>
      <c r="F43" t="str">
        <v>AIR GALON</v>
      </c>
      <c r="G43">
        <v>1500</v>
      </c>
      <c r="H43">
        <f>G43*B34</f>
        <v>0</v>
      </c>
      <c r="P43" t="str">
        <v>MARGARIN</v>
      </c>
      <c r="Q43">
        <v>35</v>
      </c>
      <c r="R43">
        <f>Q43*Q34</f>
        <v>0</v>
      </c>
    </row>
    <row r="44">
      <c r="A44" t="str">
        <v>4. FOOD COST PERIODE KEMARIN DIISI DAN DISESUAIKAN</v>
      </c>
      <c r="P44" t="str">
        <v>TELUR</v>
      </c>
      <c r="Q44">
        <v>8</v>
      </c>
      <c r="R44">
        <f>Q44*Q34</f>
        <v>0</v>
      </c>
    </row>
    <row r="45">
      <c r="A45" t="str">
        <v>5. TO CATTERING STAFF DIISI MANUAL</v>
      </c>
      <c r="F45" t="str">
        <v>BAWANG MERAH</v>
      </c>
      <c r="G45">
        <v>50</v>
      </c>
      <c r="H45">
        <f>G45*B34</f>
        <v>0</v>
      </c>
      <c r="P45" t="str">
        <v xml:space="preserve">SUSU ULTRA </v>
      </c>
      <c r="Q45">
        <v>50</v>
      </c>
      <c r="R45">
        <f>Q45*Q34</f>
        <v>0</v>
      </c>
    </row>
    <row r="46">
      <c r="A46" t="str">
        <v xml:space="preserve">6. TO/TI CHICKEN PATTY DIISI MANUAL PAHA BAWAH ATAU </v>
      </c>
      <c r="F46" t="str">
        <v>BAWANG PUTIH</v>
      </c>
      <c r="G46">
        <v>12.5</v>
      </c>
      <c r="H46">
        <f>G46*B34</f>
        <v>0</v>
      </c>
      <c r="P46" t="str">
        <v>ROTI TAWAR</v>
      </c>
      <c r="Q46">
        <v>16</v>
      </c>
      <c r="R46">
        <f>Q46*Q34</f>
        <v>0</v>
      </c>
    </row>
    <row r="47">
      <c r="A47" t="str">
        <v>MENTOK YG DIGUNAKAN DAN BERAPA RESEP</v>
      </c>
      <c r="F47" t="str">
        <v>PREMIK PERKEDEL</v>
      </c>
    </row>
    <row r="48">
      <c r="A48" t="str">
        <v>7. TO/TI JUAL BARANG GUDANG DAN TO/TI FREE DIMASUKAN</v>
      </c>
      <c r="G48">
        <v>1</v>
      </c>
      <c r="H48">
        <f>G48*B34</f>
        <v>0</v>
      </c>
    </row>
    <row r="49">
      <c r="A49" t="str">
        <v>MANUAL DI VENDOR</v>
      </c>
    </row>
    <row r="50">
      <c r="A50" t="str">
        <v>8. KALO TIDAK BIKIN TO/TI PERKEDEL DAN CHIKEN PATTY</v>
      </c>
      <c r="F50" t="str">
        <v>BATANG SLEDRI</v>
      </c>
      <c r="G50">
        <v>125</v>
      </c>
      <c r="H50">
        <f>G50*B34</f>
        <v>0</v>
      </c>
    </row>
    <row r="51">
      <c r="A51" t="str">
        <v>MAKA KOLOM BUAT BERAPA RESEP DI HAPUS SAJA</v>
      </c>
      <c r="F51" t="str">
        <v>KUNING TELUR</v>
      </c>
      <c r="G51">
        <v>5</v>
      </c>
      <c r="H51">
        <f>G51*B34</f>
        <v>0</v>
      </c>
    </row>
    <row r="52">
      <c r="A52" t="str">
        <v>9. UNTUK TOTAL (RP) &amp; UNIT (PCS) TO CATERING STAFF DADA/P. ATAS ORIGINAL &amp; HOT SPICY DI VENDOR DIMASUKKAN DIKOLOM DADA/PAHA ATAS(PCS)</v>
      </c>
    </row>
    <row r="53">
      <c r="A53" t="str">
        <v>10. UNTUK TOTAL (RP) &amp; UNIT (PCS) TO CATERING STAFF CHICKEN STEAK &amp; CHICKEN STRIP DI VENDOR DIMASUKKAN DIKOLOM DADA MENTOK</v>
      </c>
    </row>
    <row r="54">
      <c r="A54" t="str">
        <v>11. UNTUK TOTAL (RP) TO CATERING STAFF CHICKEN BURGER DI VENDOR DIMASUKKAN KE KOLOM BAHAN ROTI &amp; JUMLAH UNIT MASUK KE KOLOM CHICKEN PATTY (PCS) &amp; ROTI BURGER (PCS)</v>
      </c>
    </row>
    <row r="55">
      <c r="A55" t="str">
        <v>12. UNTUK TOTAL (RP) TO CATERING STAFF NASI GORENG DI VENDOR MASUK KE KOLOM BAHAN NASGOR.  JUMLAH MASING- MASING UNIT MASUK KE DALAM DADA MENTOK (PCS), PREMIX NASGOR (PCS), TELUR (PCS)  &amp; BERAS (kg)</v>
      </c>
    </row>
    <row r="56">
      <c r="A56" t="str">
        <v>13. UNTUK TOTAL (RP) TO CATERING STAFF DADA/ PAHA ATAS GEPREK/TERASI/MATAH DI VENDOR MASUK KE KOLOM AYAM.  JUMLAH MASING- MASING UNIT MASUK KE DALAM DADA/P. ATAS (PCS), MINYAK (LITER), CABAI RAWIT  MERAH &amp; HIJAU (KG), PREMIX GEPREK (PACK),  PREMIX MATAH (PACK),  PREMIX TERASI (PACK)</v>
      </c>
    </row>
    <row r="57">
      <c r="A57" t="str">
        <v>14. UNTUK TOTAL (RP) TO CATERING STAFF DADA/ PAHA ATAS CHEESE LEVEL DI VENDOR MASUK KE KOLOM AYAM.  JUMLAH MASING- MASING UNIT MASUK KE DADA/P. ATAS (PCS), LEVEL 1/2 (PACK),  CHEESE MELT (PACK)</v>
      </c>
    </row>
    <row r="58">
      <c r="A58" t="str">
        <v xml:space="preserve">15. UNTUK LEMON TEA DAN ES TEH TOTAL ( RP ) &amp; UNIT (PACK)  MASUK KE MASING-MASING BAHAN MINUMAN </v>
      </c>
    </row>
    <row r="59">
      <c r="A59" t="str">
        <v>16. UNTUK ALL CATERING STAFF WAJIB DIPOSTING DENGAN HARGA 0</v>
      </c>
    </row>
    <row r="60">
      <c r="A60" t="str">
        <v>17. UNTUK ADMINISTRASI TELUR CATTRING STAFF DIPISAH ANTARA TELUR OPRASIONAL, DAN MASUK KE VENDOR DI LEMBAR KE 3, WAJIB MENGERJAKAN COST ANALIST TELUR CATTRING STAFF</v>
      </c>
    </row>
    <row r="69">
      <c r="A69">
        <v>0</v>
      </c>
    </row>
  </sheetData>
  <mergeCells count="20">
    <mergeCell ref="A58:D58"/>
    <mergeCell ref="A59:D59"/>
    <mergeCell ref="A60:D60"/>
    <mergeCell ref="E10:E15"/>
    <mergeCell ref="F47:F49"/>
    <mergeCell ref="A53:D53"/>
    <mergeCell ref="A54:D54"/>
    <mergeCell ref="A55:D55"/>
    <mergeCell ref="A56:D56"/>
    <mergeCell ref="A57:D57"/>
    <mergeCell ref="Z2:AC2"/>
    <mergeCell ref="F36:G36"/>
    <mergeCell ref="P37:R37"/>
    <mergeCell ref="F39:H39"/>
    <mergeCell ref="A52:D52"/>
    <mergeCell ref="A2:D2"/>
    <mergeCell ref="F2:I2"/>
    <mergeCell ref="K2:N2"/>
    <mergeCell ref="P2:S2"/>
    <mergeCell ref="U2:X2"/>
  </mergeCells>
  <pageMargins left="0.12" right="0.12" top="0.59" bottom="0.12" header="0.31" footer="0.31"/>
  <ignoredErrors>
    <ignoredError numberStoredAsText="1" sqref="A2:AD80"/>
  </ignoredErrors>
</worksheet>
</file>

<file path=xl/worksheets/sheet9.xml><?xml version="1.0" encoding="utf-8"?>
<worksheet xmlns="http://schemas.openxmlformats.org/spreadsheetml/2006/main" xmlns:r="http://schemas.openxmlformats.org/officeDocument/2006/relationships">
  <dimension ref="A2:BM345"/>
  <sheetViews>
    <sheetView workbookViewId="0" rightToLeft="0"/>
  </sheetViews>
  <sheetData>
    <row r="3">
      <c r="L3" t="str">
        <v xml:space="preserve">FOOD COST ITEM </v>
      </c>
    </row>
    <row r="7">
      <c r="Z7" t="str">
        <v xml:space="preserve">PAKET GEPREK ES THE KELAS 3 &amp; 4 SULAWESI </v>
      </c>
      <c r="AS7" t="str">
        <v>PAKET HOT CHESE STEE KELAS 2,3&amp;4 SULAWESI</v>
      </c>
      <c r="AZ7" t="str">
        <v>PAKET HOT CHESE THE RC KELAS 2,3&amp;4 SULAWESI</v>
      </c>
    </row>
    <row r="8">
      <c r="A8" t="str">
        <v>AIR GALON</v>
      </c>
      <c r="D8" t="str">
        <v xml:space="preserve">DADA </v>
      </c>
      <c r="G8" t="str">
        <v xml:space="preserve">SAOS STEAK </v>
      </c>
      <c r="J8" t="str">
        <v>PAKET SEGAR KELAS 2,3&amp;4 SULAWESI ES THE POCI</v>
      </c>
      <c r="AR8" t="str">
        <v>OKE</v>
      </c>
      <c r="AY8" t="str">
        <v>OKE</v>
      </c>
      <c r="BF8" t="str">
        <v>OKE</v>
      </c>
    </row>
    <row r="9">
      <c r="A9" t="str">
        <v xml:space="preserve">1 LITER </v>
      </c>
      <c r="B9">
        <f>'WEEKLY FC'!E77/19</f>
        <v>263.1578947368421</v>
      </c>
      <c r="D9" t="str">
        <v xml:space="preserve">1 PCS DADA </v>
      </c>
      <c r="E9" t="e">
        <f>'WEEKLY FC'!E12</f>
        <v>#DIV/0!</v>
      </c>
      <c r="G9" t="str">
        <v>1 PACK PREMIX STEAK ( 200 GR )</v>
      </c>
      <c r="H9">
        <f>'WEEKLY FC'!E327</f>
        <v>17094</v>
      </c>
      <c r="X9" t="str">
        <v>OKE</v>
      </c>
    </row>
    <row r="10">
      <c r="A10" t="str">
        <v>ES BATU ( 1 GRAM )</v>
      </c>
      <c r="B10">
        <f>'WEEKLY FC'!E78/10000</f>
        <v>1.6</v>
      </c>
      <c r="D10" t="str">
        <v xml:space="preserve">MARINADE </v>
      </c>
      <c r="E10">
        <f>'WEEKLY FC'!E324/414</f>
        <v>198.94202898550725</v>
      </c>
      <c r="G10" t="str">
        <v xml:space="preserve">AIR (1200 ML) </v>
      </c>
      <c r="H10">
        <f>B9*1.2</f>
        <v>315.78947368421046</v>
      </c>
      <c r="AS10" t="str">
        <v xml:space="preserve">PAKET </v>
      </c>
      <c r="AU10" t="str">
        <v xml:space="preserve">PAKET </v>
      </c>
      <c r="AW10" t="str">
        <v xml:space="preserve">PAKET </v>
      </c>
      <c r="AZ10" t="str">
        <v xml:space="preserve">PAKET </v>
      </c>
      <c r="BB10" t="str">
        <v xml:space="preserve">PAKET </v>
      </c>
      <c r="BD10" t="str">
        <v xml:space="preserve">PAKET </v>
      </c>
    </row>
    <row r="11">
      <c r="D11" t="str">
        <v>TEPUNG CAKRA</v>
      </c>
      <c r="E11">
        <f>('WEEKLY FC'!E331*7)/200</f>
        <v>327.705</v>
      </c>
      <c r="J11" t="str">
        <v xml:space="preserve">PAKET </v>
      </c>
      <c r="L11" t="str">
        <v xml:space="preserve">PAKET </v>
      </c>
      <c r="N11" t="str">
        <v xml:space="preserve">PAKET </v>
      </c>
      <c r="P11" t="str">
        <v xml:space="preserve">PAKET </v>
      </c>
      <c r="R11" t="str">
        <v xml:space="preserve">PAKET </v>
      </c>
      <c r="T11" t="str">
        <v xml:space="preserve">PAKET </v>
      </c>
      <c r="V11" t="str">
        <v xml:space="preserve">PAKET </v>
      </c>
      <c r="Z11" t="str">
        <v xml:space="preserve">PAKET </v>
      </c>
      <c r="AB11" t="str">
        <v xml:space="preserve">PAKET </v>
      </c>
      <c r="AD11" t="str">
        <v xml:space="preserve">PAKET </v>
      </c>
      <c r="AF11" t="str">
        <v xml:space="preserve">PAKET </v>
      </c>
      <c r="AH11" t="str">
        <v xml:space="preserve">PAKET </v>
      </c>
      <c r="AJ11" t="str">
        <v xml:space="preserve">PAKET </v>
      </c>
      <c r="AL11" t="str">
        <v xml:space="preserve">PAKET </v>
      </c>
      <c r="AN11" t="str">
        <v xml:space="preserve">PAKET </v>
      </c>
      <c r="AP11" t="str">
        <v xml:space="preserve">PAKET </v>
      </c>
      <c r="AS11" t="str">
        <v>LEVEL 1</v>
      </c>
      <c r="AU11" t="str">
        <v>LEVEL 2</v>
      </c>
      <c r="AW11" t="str">
        <v>LEVEL 3</v>
      </c>
      <c r="AZ11" t="str">
        <v>LEVEL 1</v>
      </c>
      <c r="BB11" t="str">
        <v>LEVEL 2</v>
      </c>
      <c r="BD11" t="str">
        <v>LEVEL 3</v>
      </c>
    </row>
    <row r="12">
      <c r="D12" t="str">
        <v>TEPUNG BRIDER</v>
      </c>
      <c r="E12">
        <f>(('WEEKLY FC'!E325*2)/200)</f>
        <v>234.1</v>
      </c>
      <c r="G12" t="str">
        <v>HPP 1 RESEP</v>
      </c>
      <c r="H12">
        <f>H9+H10</f>
        <v>17409.78947368421</v>
      </c>
      <c r="J12" t="str">
        <v>SEGAR 1</v>
      </c>
      <c r="L12" t="str">
        <v>SEGAR 2</v>
      </c>
      <c r="N12" t="str">
        <v>SEGAR 3</v>
      </c>
      <c r="P12" t="str">
        <v>SEGAR 4</v>
      </c>
      <c r="R12" t="str">
        <v>SEGAR 5</v>
      </c>
      <c r="T12" t="str">
        <v>SEGAR 6</v>
      </c>
      <c r="V12" t="str">
        <v>SEGAR 7</v>
      </c>
      <c r="Z12" t="str">
        <v>GEPREK 1</v>
      </c>
      <c r="AB12" t="str">
        <v>GEPREK 2</v>
      </c>
      <c r="AD12" t="str">
        <v>GEPREK 3</v>
      </c>
      <c r="AF12" t="str">
        <v>MATAH 1</v>
      </c>
      <c r="AH12" t="str">
        <v>MATAH 2</v>
      </c>
      <c r="AJ12" t="str">
        <v>MATAH 3</v>
      </c>
      <c r="AL12" t="str">
        <v>TERASI 1</v>
      </c>
      <c r="AN12" t="str">
        <v>TERASI 2</v>
      </c>
      <c r="AP12" t="str">
        <v>TERASI 3</v>
      </c>
      <c r="AS12" t="str">
        <v>NASI</v>
      </c>
      <c r="AT12">
        <f>W41</f>
        <v>1392.3444976076555</v>
      </c>
      <c r="AU12" t="str">
        <v>NASI</v>
      </c>
      <c r="AV12">
        <f>Y41</f>
        <v>1392.3444976076555</v>
      </c>
      <c r="AW12" t="str">
        <v>NASI</v>
      </c>
      <c r="AX12">
        <f>AA41</f>
        <v>1392.3444976076555</v>
      </c>
      <c r="AZ12" t="str">
        <v>NASI</v>
      </c>
      <c r="BA12">
        <f>AT12</f>
        <v>1392.3444976076555</v>
      </c>
      <c r="BB12" t="str">
        <v>NASI</v>
      </c>
      <c r="BC12">
        <f>AV12</f>
        <v>1392.3444976076555</v>
      </c>
      <c r="BD12" t="str">
        <v>NASI</v>
      </c>
      <c r="BE12">
        <f>AX12</f>
        <v>1392.3444976076555</v>
      </c>
    </row>
    <row r="13">
      <c r="A13" t="str">
        <v xml:space="preserve">SIMPLE SIRUP </v>
      </c>
      <c r="D13" t="str">
        <v>MINYAK</v>
      </c>
      <c r="E13">
        <f>'WEEKLY FC'!E168/33</f>
        <v>575.797138047138</v>
      </c>
      <c r="G13" t="str">
        <v>HPP 1 PORSI</v>
      </c>
      <c r="H13">
        <f>H12/12</f>
        <v>1450.8157894736842</v>
      </c>
      <c r="J13" t="str">
        <v>NASI</v>
      </c>
      <c r="K13">
        <f>H63</f>
        <v>1021.0526315789473</v>
      </c>
      <c r="L13" t="str">
        <v>NASI</v>
      </c>
      <c r="M13">
        <f>K13</f>
        <v>1021.0526315789473</v>
      </c>
      <c r="N13" t="str">
        <v>BURGER</v>
      </c>
      <c r="O13">
        <f>H138</f>
        <v>7916.184967463905</v>
      </c>
      <c r="P13" t="str">
        <v>NASI</v>
      </c>
      <c r="Q13">
        <f>K13</f>
        <v>1021.0526315789473</v>
      </c>
      <c r="R13" t="str">
        <v>PEMBUNGKUS</v>
      </c>
      <c r="S13">
        <f>E186</f>
        <v>1450.5</v>
      </c>
      <c r="T13" t="str">
        <v>NASI</v>
      </c>
      <c r="U13">
        <f>K13</f>
        <v>1021.0526315789473</v>
      </c>
      <c r="V13" t="str">
        <v>NASI</v>
      </c>
      <c r="W13">
        <f>K13</f>
        <v>1021.0526315789473</v>
      </c>
      <c r="Z13" t="str">
        <v>NASI</v>
      </c>
      <c r="AA13">
        <f>W13</f>
        <v>1021.0526315789473</v>
      </c>
      <c r="AB13" t="str">
        <v>NASI</v>
      </c>
      <c r="AC13">
        <f>AA13</f>
        <v>1021.0526315789473</v>
      </c>
      <c r="AD13" t="str">
        <v>NASI</v>
      </c>
      <c r="AE13">
        <f>AC13</f>
        <v>1021.0526315789473</v>
      </c>
      <c r="AF13" t="str">
        <v>NASI</v>
      </c>
      <c r="AG13">
        <f>AE13</f>
        <v>1021.0526315789473</v>
      </c>
      <c r="AH13" t="str">
        <v>NASI</v>
      </c>
      <c r="AI13">
        <f>AG13</f>
        <v>1021.0526315789473</v>
      </c>
      <c r="AJ13" t="str">
        <v>NASI</v>
      </c>
      <c r="AK13">
        <f>AI13</f>
        <v>1021.0526315789473</v>
      </c>
      <c r="AL13" t="str">
        <v>NASI</v>
      </c>
      <c r="AM13">
        <f>AK13</f>
        <v>1021.0526315789473</v>
      </c>
      <c r="AN13" t="str">
        <v>NASI</v>
      </c>
      <c r="AO13">
        <f>AM13</f>
        <v>1021.0526315789473</v>
      </c>
      <c r="AP13" t="str">
        <v>NASI</v>
      </c>
      <c r="AQ13">
        <f>AO13</f>
        <v>1021.0526315789473</v>
      </c>
      <c r="AS13" t="str">
        <v xml:space="preserve">SAYAP </v>
      </c>
      <c r="AT13" t="e">
        <f>W42</f>
        <v>#DIV/0!</v>
      </c>
      <c r="AU13" t="str">
        <v xml:space="preserve">P.BAWAH </v>
      </c>
      <c r="AV13" t="e">
        <f>Y42</f>
        <v>#DIV/0!</v>
      </c>
      <c r="AW13" t="str">
        <v xml:space="preserve">DADA/PA </v>
      </c>
      <c r="AX13" t="e">
        <f>AA42</f>
        <v>#DIV/0!</v>
      </c>
      <c r="AZ13" t="str">
        <v xml:space="preserve">SAYAP </v>
      </c>
      <c r="BA13" t="e">
        <f>AT13</f>
        <v>#DIV/0!</v>
      </c>
      <c r="BB13" t="str">
        <v xml:space="preserve">P.BAWAH </v>
      </c>
      <c r="BC13" t="e">
        <f>AV13</f>
        <v>#DIV/0!</v>
      </c>
      <c r="BD13" t="str">
        <v xml:space="preserve">DADA/PA </v>
      </c>
      <c r="BE13" t="e">
        <f>AX13</f>
        <v>#DIV/0!</v>
      </c>
    </row>
    <row r="14">
      <c r="A14" t="str">
        <v xml:space="preserve">1 KG GULA </v>
      </c>
      <c r="B14">
        <f>'WEEKLY FC'!E72</f>
        <v>17800</v>
      </c>
      <c r="D14" t="str">
        <v>AIR</v>
      </c>
      <c r="E14">
        <f>(B9*1.75)/200</f>
        <v>2.302631578947368</v>
      </c>
      <c r="J14" t="str">
        <v>SAYAP</v>
      </c>
      <c r="K14" t="e">
        <f>E56</f>
        <v>#DIV/0!</v>
      </c>
      <c r="L14" t="str">
        <v>C.STEAK</v>
      </c>
      <c r="M14" t="e">
        <f>E75</f>
        <v>#DIV/0!</v>
      </c>
      <c r="N14" t="str">
        <v>ES TEH</v>
      </c>
      <c r="O14">
        <f>K15</f>
        <v>883.3486842105262</v>
      </c>
      <c r="P14" t="str">
        <v>P.BAWAH</v>
      </c>
      <c r="Q14" t="e">
        <f>E43</f>
        <v>#DIV/0!</v>
      </c>
      <c r="R14" t="str">
        <v>NASGOR</v>
      </c>
      <c r="S14">
        <f>H90</f>
        <v>5711.09753968254</v>
      </c>
      <c r="T14" t="str">
        <v>C.STRIP</v>
      </c>
      <c r="U14" t="e">
        <f>E111</f>
        <v>#DIV/0!</v>
      </c>
      <c r="V14" t="str">
        <v>DADA / PA</v>
      </c>
      <c r="W14" t="e">
        <f>E17</f>
        <v>#DIV/0!</v>
      </c>
      <c r="Z14" t="str">
        <v xml:space="preserve">SAYAP </v>
      </c>
      <c r="AA14" t="e">
        <f>E57</f>
        <v>#DIV/0!</v>
      </c>
      <c r="AB14" t="str">
        <v xml:space="preserve">P.BAWAH </v>
      </c>
      <c r="AC14" t="e">
        <f>E44</f>
        <v>#DIV/0!</v>
      </c>
      <c r="AD14" t="str">
        <v xml:space="preserve">DADA </v>
      </c>
      <c r="AE14" t="e">
        <f>E18</f>
        <v>#DIV/0!</v>
      </c>
      <c r="AF14" t="str">
        <v>SAYAP GPRK</v>
      </c>
      <c r="AG14" t="e">
        <f>AA14</f>
        <v>#DIV/0!</v>
      </c>
      <c r="AH14" t="str">
        <v>P.BAWAH</v>
      </c>
      <c r="AI14" t="e">
        <f>AC14</f>
        <v>#DIV/0!</v>
      </c>
      <c r="AJ14" t="str">
        <v>DADA/PA</v>
      </c>
      <c r="AK14" t="e">
        <f>AE14</f>
        <v>#DIV/0!</v>
      </c>
      <c r="AL14" t="str">
        <v>SAYAP</v>
      </c>
      <c r="AM14" t="e">
        <f>AG14</f>
        <v>#DIV/0!</v>
      </c>
      <c r="AN14" t="str">
        <v>P.BAWAH</v>
      </c>
      <c r="AO14" t="e">
        <f>AI14</f>
        <v>#DIV/0!</v>
      </c>
      <c r="AP14" t="str">
        <v>DADA/PA</v>
      </c>
      <c r="AQ14" t="e">
        <f>AK14</f>
        <v>#DIV/0!</v>
      </c>
      <c r="AS14" t="str">
        <v>STEE</v>
      </c>
      <c r="AT14">
        <f>M95</f>
        <v>3500</v>
      </c>
      <c r="AU14" t="str">
        <v>STEE</v>
      </c>
      <c r="AV14">
        <f>AT14</f>
        <v>3500</v>
      </c>
      <c r="AW14" t="str">
        <v>STEE</v>
      </c>
      <c r="AX14">
        <f>AV14</f>
        <v>3500</v>
      </c>
      <c r="AZ14" t="str">
        <v xml:space="preserve">THE RC </v>
      </c>
      <c r="BA14">
        <f>B301</f>
        <v>219.21052631578948</v>
      </c>
      <c r="BB14" t="str">
        <v xml:space="preserve">THE RC </v>
      </c>
      <c r="BC14">
        <f>BA14</f>
        <v>219.21052631578948</v>
      </c>
      <c r="BD14" t="str">
        <v xml:space="preserve">THE RC </v>
      </c>
      <c r="BE14">
        <f>BC14</f>
        <v>219.21052631578948</v>
      </c>
    </row>
    <row r="15">
      <c r="A15" t="str">
        <v xml:space="preserve">1 LITER  AIR </v>
      </c>
      <c r="B15">
        <f>B9</f>
        <v>263.1578947368421</v>
      </c>
      <c r="D15" t="str">
        <v>SAOS SASET</v>
      </c>
      <c r="E15">
        <f>'WEEKLY FC'!E334+'WEEKLY FC'!E335</f>
        <v>407</v>
      </c>
      <c r="G15" t="str">
        <v xml:space="preserve">CHESSEE MELT </v>
      </c>
      <c r="J15" t="str">
        <v>ES TEH</v>
      </c>
      <c r="K15">
        <f>B128</f>
        <v>883.3486842105262</v>
      </c>
      <c r="L15" t="str">
        <v>ES TEH</v>
      </c>
      <c r="M15">
        <f>K15</f>
        <v>883.3486842105262</v>
      </c>
      <c r="N15" t="str">
        <v>PEMBUNGKUS</v>
      </c>
      <c r="O15">
        <f>E177</f>
        <v>1130</v>
      </c>
      <c r="P15" t="str">
        <v>ES TEH</v>
      </c>
      <c r="Q15">
        <f>K15</f>
        <v>883.3486842105262</v>
      </c>
      <c r="R15" t="str">
        <v>ES TEH</v>
      </c>
      <c r="S15">
        <f>K15</f>
        <v>883.3486842105262</v>
      </c>
      <c r="T15" t="str">
        <v>ES TEH</v>
      </c>
      <c r="U15">
        <f>S15</f>
        <v>883.3486842105262</v>
      </c>
      <c r="V15" t="str">
        <v>ES TEH</v>
      </c>
      <c r="W15">
        <f>U15</f>
        <v>883.3486842105262</v>
      </c>
      <c r="Z15" t="str">
        <v>ES TEH</v>
      </c>
      <c r="AA15">
        <f>K15</f>
        <v>883.3486842105262</v>
      </c>
      <c r="AB15" t="str">
        <v>ES TEH</v>
      </c>
      <c r="AC15">
        <f>AA15</f>
        <v>883.3486842105262</v>
      </c>
      <c r="AD15" t="str">
        <v>ES TEH</v>
      </c>
      <c r="AE15">
        <f>AC15</f>
        <v>883.3486842105262</v>
      </c>
      <c r="AF15" t="str">
        <v>ES TEH</v>
      </c>
      <c r="AG15">
        <f>AC15</f>
        <v>883.3486842105262</v>
      </c>
      <c r="AH15" t="str">
        <v>ES TEH</v>
      </c>
      <c r="AI15">
        <f>AG15</f>
        <v>883.3486842105262</v>
      </c>
      <c r="AJ15" t="str">
        <v>ES TEH</v>
      </c>
      <c r="AK15">
        <f>AI15</f>
        <v>883.3486842105262</v>
      </c>
      <c r="AL15" t="str">
        <v>ES TEH</v>
      </c>
      <c r="AM15">
        <f>AG15</f>
        <v>883.3486842105262</v>
      </c>
      <c r="AN15" t="str">
        <v>ES TEH</v>
      </c>
      <c r="AO15">
        <f>AM15</f>
        <v>883.3486842105262</v>
      </c>
      <c r="AP15" t="str">
        <v>ES TEH</v>
      </c>
      <c r="AQ15">
        <f>AO15</f>
        <v>883.3486842105262</v>
      </c>
      <c r="AS15" t="str">
        <v>C LEVEL + CM</v>
      </c>
      <c r="AT15">
        <f>W44</f>
        <v>1282.265789473684</v>
      </c>
      <c r="AU15" t="str">
        <v>C LEVEL + CM</v>
      </c>
      <c r="AV15">
        <f>AT15</f>
        <v>1282.265789473684</v>
      </c>
      <c r="AW15" t="str">
        <v>C LEVEL + CM</v>
      </c>
      <c r="AX15">
        <f>AV15</f>
        <v>1282.265789473684</v>
      </c>
      <c r="AZ15" t="str">
        <v>C LEVEL + CM</v>
      </c>
      <c r="BA15">
        <f>AT15</f>
        <v>1282.265789473684</v>
      </c>
      <c r="BB15" t="str">
        <v>C LEVEL + CM</v>
      </c>
      <c r="BC15">
        <f>AV15</f>
        <v>1282.265789473684</v>
      </c>
      <c r="BD15" t="str">
        <v>C LEVEL + CM</v>
      </c>
      <c r="BE15">
        <f>BC15</f>
        <v>1282.265789473684</v>
      </c>
    </row>
    <row r="16">
      <c r="D16" t="str">
        <v>BIANG BRIDER</v>
      </c>
      <c r="E16">
        <f>('WEEKLY FC'!E344*1)/200</f>
        <v>20.945</v>
      </c>
      <c r="G16" t="str">
        <v xml:space="preserve"> 1 PACK CHESSE MELT ( 100 GR )</v>
      </c>
      <c r="H16">
        <f>'WEEKLY FC'!E338</f>
        <v>12937</v>
      </c>
      <c r="J16" t="str">
        <v>PEMBUNGKUS</v>
      </c>
      <c r="K16">
        <f>E204</f>
        <v>1555.3600000000001</v>
      </c>
      <c r="L16" t="str">
        <v>PEMBUNGKUS</v>
      </c>
      <c r="M16">
        <f>K16</f>
        <v>1555.3600000000001</v>
      </c>
      <c r="P16" t="str">
        <v>PEMBUNGKUS</v>
      </c>
      <c r="Q16">
        <f>M16</f>
        <v>1555.3600000000001</v>
      </c>
      <c r="R16" t="str">
        <v>HPP NON CVR</v>
      </c>
      <c r="S16">
        <f>S14+S15</f>
        <v>6594.446223893066</v>
      </c>
      <c r="T16" t="str">
        <v>PEMBUNGKUS</v>
      </c>
      <c r="U16">
        <f>K16</f>
        <v>1555.3600000000001</v>
      </c>
      <c r="V16" t="str">
        <v>PEMBUNGKUS</v>
      </c>
      <c r="W16">
        <f>K16</f>
        <v>1555.3600000000001</v>
      </c>
      <c r="Z16" t="str">
        <v>GPRK</v>
      </c>
      <c r="AA16">
        <f>H51</f>
        <v>884.420405982906</v>
      </c>
      <c r="AB16" t="str">
        <v>GPRK</v>
      </c>
      <c r="AC16">
        <f>AA16</f>
        <v>884.420405982906</v>
      </c>
      <c r="AD16" t="str">
        <v>GPRK</v>
      </c>
      <c r="AE16">
        <f>AC16</f>
        <v>884.420405982906</v>
      </c>
      <c r="AF16" t="str">
        <v>MATAH</v>
      </c>
      <c r="AG16">
        <f>E135</f>
        <v>1609.9847916666665</v>
      </c>
      <c r="AH16" t="str">
        <v>MATAH</v>
      </c>
      <c r="AI16">
        <f>AG16</f>
        <v>1609.9847916666665</v>
      </c>
      <c r="AJ16" t="str">
        <v>MATAH</v>
      </c>
      <c r="AK16">
        <f>AI16</f>
        <v>1609.9847916666665</v>
      </c>
      <c r="AL16" t="str">
        <v>TRASI</v>
      </c>
      <c r="AM16">
        <f>E150</f>
        <v>1462.7516319444444</v>
      </c>
      <c r="AN16" t="str">
        <v>TRASI</v>
      </c>
      <c r="AO16">
        <f>AM16</f>
        <v>1462.7516319444444</v>
      </c>
      <c r="AP16" t="str">
        <v>TRASI</v>
      </c>
      <c r="AQ16">
        <f>AO16</f>
        <v>1462.7516319444444</v>
      </c>
      <c r="AS16" t="str">
        <v>PEMBUNGKUS</v>
      </c>
      <c r="AT16">
        <f>W45</f>
        <v>2003.3600000000001</v>
      </c>
      <c r="AU16" t="str">
        <v>PEMBUNGKUS</v>
      </c>
      <c r="AV16">
        <f>AT16</f>
        <v>2003.3600000000001</v>
      </c>
      <c r="AW16" t="str">
        <v>PEMBUNGKUS</v>
      </c>
      <c r="AX16">
        <f>AV16</f>
        <v>2003.3600000000001</v>
      </c>
      <c r="AZ16" t="str">
        <v>PEMBUNGKUS</v>
      </c>
      <c r="BA16">
        <f>AT16</f>
        <v>2003.3600000000001</v>
      </c>
      <c r="BB16" t="str">
        <v>PEMBUNGKUS</v>
      </c>
      <c r="BC16">
        <f>AV16</f>
        <v>2003.3600000000001</v>
      </c>
      <c r="BD16" t="str">
        <v>PEMBUNGKUS</v>
      </c>
      <c r="BE16">
        <f>BC16</f>
        <v>2003.3600000000001</v>
      </c>
    </row>
    <row r="17">
      <c r="A17" t="str">
        <v>HPP 1 RESEP ( 1500 ML )</v>
      </c>
      <c r="B17">
        <f>SUM(B13:B15)</f>
        <v>18063.157894736843</v>
      </c>
      <c r="D17" t="str">
        <v>HPP DADA</v>
      </c>
      <c r="E17" t="e">
        <f>SUM(E9:E16)</f>
        <v>#DIV/0!</v>
      </c>
      <c r="G17" t="str">
        <v>AIR (400 ML )</v>
      </c>
      <c r="H17">
        <f>B9*0.4</f>
        <v>105.26315789473684</v>
      </c>
      <c r="J17" t="str">
        <v>HPP NON CVR</v>
      </c>
      <c r="K17" t="e">
        <f>SUM(K13:K15)</f>
        <v>#DIV/0!</v>
      </c>
      <c r="L17" t="str">
        <v>HPP NON CVR</v>
      </c>
      <c r="M17" t="e">
        <f>SUM(M13:M15)</f>
        <v>#DIV/0!</v>
      </c>
      <c r="N17" t="str">
        <v>HPP NON CVR</v>
      </c>
      <c r="O17">
        <f>O13+O14</f>
        <v>8799.533651674432</v>
      </c>
      <c r="P17" t="str">
        <v>HPP NON CVR</v>
      </c>
      <c r="Q17" t="e">
        <f>SUM(Q13:Q15)</f>
        <v>#DIV/0!</v>
      </c>
      <c r="R17" t="str">
        <v>HPP + COVER</v>
      </c>
      <c r="S17">
        <f>S16+S13</f>
        <v>8044.946223893066</v>
      </c>
      <c r="T17" t="str">
        <v>HPP NON CVR</v>
      </c>
      <c r="U17" t="e">
        <f>SUM(U13:U16)</f>
        <v>#DIV/0!</v>
      </c>
      <c r="V17" t="str">
        <v>HPP NON CVR</v>
      </c>
      <c r="W17" t="e">
        <f>SUM(W13:W15)</f>
        <v>#DIV/0!</v>
      </c>
      <c r="Z17" t="str">
        <v>PEMBUNGKUS</v>
      </c>
      <c r="AA17">
        <f>E168</f>
        <v>1555.3600000000001</v>
      </c>
      <c r="AB17" t="str">
        <v>PEMBUNGKUS</v>
      </c>
      <c r="AC17">
        <f>AA17</f>
        <v>1555.3600000000001</v>
      </c>
      <c r="AD17" t="str">
        <v>PEMBUNGKUS</v>
      </c>
      <c r="AE17">
        <f>AC17</f>
        <v>1555.3600000000001</v>
      </c>
      <c r="AF17" t="str">
        <v>PEMBUNGKUS</v>
      </c>
      <c r="AG17">
        <f>AE17</f>
        <v>1555.3600000000001</v>
      </c>
      <c r="AH17" t="str">
        <v>PEMBUNGKUS</v>
      </c>
      <c r="AI17">
        <f>AG17</f>
        <v>1555.3600000000001</v>
      </c>
      <c r="AJ17" t="str">
        <v>PEMBUNGKUS</v>
      </c>
      <c r="AK17">
        <f>AI17</f>
        <v>1555.3600000000001</v>
      </c>
      <c r="AL17" t="str">
        <v>PEMBUNGKUS</v>
      </c>
      <c r="AM17">
        <f>AK17</f>
        <v>1555.3600000000001</v>
      </c>
      <c r="AN17" t="str">
        <v>PEMBUNGKUS</v>
      </c>
      <c r="AO17">
        <f>AM17</f>
        <v>1555.3600000000001</v>
      </c>
      <c r="AP17" t="str">
        <v>PEMBUNGKUS</v>
      </c>
      <c r="AQ17">
        <f>AO17</f>
        <v>1555.3600000000001</v>
      </c>
      <c r="AS17" t="str">
        <v>HPP NON CVR</v>
      </c>
      <c r="AT17" t="e">
        <f>SUM(AT12:AT15)</f>
        <v>#DIV/0!</v>
      </c>
      <c r="AU17" t="str">
        <v>HPP NON CVR</v>
      </c>
      <c r="AV17" t="e">
        <f>SUM(AV12:AV15)</f>
        <v>#DIV/0!</v>
      </c>
      <c r="AW17" t="str">
        <v>HPP NON CVR</v>
      </c>
      <c r="AX17" t="e">
        <f>SUM(AX12:AX15)</f>
        <v>#DIV/0!</v>
      </c>
      <c r="AZ17" t="str">
        <v>HPP NON CVR</v>
      </c>
      <c r="BA17" t="e">
        <f>SUM(BA12:BA15)</f>
        <v>#DIV/0!</v>
      </c>
      <c r="BB17" t="str">
        <v>HPP NON CVR</v>
      </c>
      <c r="BC17" t="e">
        <f>SUM(BC12:BC15)</f>
        <v>#DIV/0!</v>
      </c>
      <c r="BD17" t="str">
        <v>HPP NON CVR</v>
      </c>
      <c r="BE17" t="e">
        <f>SUM(BE12:BE15)</f>
        <v>#DIV/0!</v>
      </c>
    </row>
    <row r="18">
      <c r="A18" t="str">
        <v>HPP 1 LITER</v>
      </c>
      <c r="B18">
        <f>(B17/1.5)</f>
        <v>12042.105263157895</v>
      </c>
      <c r="D18" t="str">
        <v>HPP DADA U/GPRK &amp; LVL</v>
      </c>
      <c r="E18" t="e">
        <f>E17-E15</f>
        <v>#DIV/0!</v>
      </c>
      <c r="J18" t="str">
        <v>HPP + COVER</v>
      </c>
      <c r="K18" t="e">
        <f>K17+K16</f>
        <v>#DIV/0!</v>
      </c>
      <c r="L18" t="str">
        <v>HPP + COVER</v>
      </c>
      <c r="M18" t="e">
        <f>M17+M16</f>
        <v>#DIV/0!</v>
      </c>
      <c r="N18" t="str">
        <v>HPP + COVER</v>
      </c>
      <c r="O18">
        <f>O17+O15</f>
        <v>9929.533651674432</v>
      </c>
      <c r="P18" t="str">
        <v>HPP + COVER</v>
      </c>
      <c r="Q18" t="e">
        <f>Q17+Q16</f>
        <v>#DIV/0!</v>
      </c>
      <c r="T18" t="str">
        <v>HPP + COVER</v>
      </c>
      <c r="V18" t="str">
        <v>HPP + COVER</v>
      </c>
      <c r="W18" t="e">
        <f>W17+W16</f>
        <v>#DIV/0!</v>
      </c>
      <c r="Z18" t="str">
        <v>HPP NON CVR</v>
      </c>
      <c r="AA18" t="e">
        <f>SUM(AA13:AA16)</f>
        <v>#DIV/0!</v>
      </c>
      <c r="AB18" t="str">
        <v>HPP NON CVR</v>
      </c>
      <c r="AC18" t="e">
        <f>SUM(AC13:AC17)</f>
        <v>#DIV/0!</v>
      </c>
      <c r="AD18" t="str">
        <v>HPP NON CVR</v>
      </c>
      <c r="AE18" t="e">
        <f>SUM(AE13:AE16)</f>
        <v>#DIV/0!</v>
      </c>
      <c r="AF18" t="str">
        <v>HPP NON CVR</v>
      </c>
      <c r="AG18" t="e">
        <f>SUM(AG13:AG16)</f>
        <v>#DIV/0!</v>
      </c>
      <c r="AH18" t="str">
        <v>HPP NON CVR</v>
      </c>
      <c r="AI18" t="e">
        <f>SUM(AI13:AI16)</f>
        <v>#DIV/0!</v>
      </c>
      <c r="AJ18" t="str">
        <v>HPP NON CVR</v>
      </c>
      <c r="AK18" t="e">
        <f>SUM(AK13:AK16)</f>
        <v>#DIV/0!</v>
      </c>
      <c r="AL18" t="str">
        <v>HPP NON CVR</v>
      </c>
      <c r="AM18" t="e">
        <f>SUM(AM13:AM16)</f>
        <v>#DIV/0!</v>
      </c>
      <c r="AN18" t="str">
        <v>HPP NON CVR</v>
      </c>
      <c r="AO18" t="e">
        <f>SUM(AO13:AO16)</f>
        <v>#DIV/0!</v>
      </c>
      <c r="AP18" t="str">
        <v>HPP NON CVR</v>
      </c>
      <c r="AQ18" t="e">
        <f>SUM(AQ13:AQ16)</f>
        <v>#DIV/0!</v>
      </c>
      <c r="AS18" t="str">
        <v>HPP + COVER</v>
      </c>
      <c r="AT18" t="e">
        <f>AT17+AT16</f>
        <v>#DIV/0!</v>
      </c>
      <c r="AU18" t="str">
        <v>HPP + COVER</v>
      </c>
      <c r="AV18" t="e">
        <f>AV17+AV16</f>
        <v>#DIV/0!</v>
      </c>
      <c r="AW18" t="str">
        <v>HPP + COVER</v>
      </c>
      <c r="AX18" t="e">
        <f>AX17+AX16</f>
        <v>#DIV/0!</v>
      </c>
      <c r="AZ18" t="str">
        <v>HPP + COVER</v>
      </c>
      <c r="BA18" t="e">
        <f>BA17+BA16</f>
        <v>#DIV/0!</v>
      </c>
      <c r="BB18" t="str">
        <v>HPP + COVER</v>
      </c>
      <c r="BC18" t="e">
        <f>BC17+BC16</f>
        <v>#DIV/0!</v>
      </c>
      <c r="BD18" t="str">
        <v>HPP + COVER</v>
      </c>
      <c r="BE18" t="e">
        <f>BE17+BE16</f>
        <v>#DIV/0!</v>
      </c>
    </row>
    <row r="19">
      <c r="Z19" t="str">
        <v>HPP + COVER</v>
      </c>
      <c r="AA19" t="e">
        <f>AA18+AA17</f>
        <v>#DIV/0!</v>
      </c>
      <c r="AB19" t="str">
        <v>HPP + COVER</v>
      </c>
      <c r="AC19" t="e">
        <f>AC18+AC17</f>
        <v>#DIV/0!</v>
      </c>
      <c r="AD19" t="str">
        <v>HPP + COVER</v>
      </c>
      <c r="AE19" t="e">
        <f>AE18+AE17</f>
        <v>#DIV/0!</v>
      </c>
      <c r="AF19" t="str">
        <v>HPP + COVER</v>
      </c>
      <c r="AG19" t="e">
        <f>AG18+AG17</f>
        <v>#DIV/0!</v>
      </c>
      <c r="AH19" t="str">
        <v>HPP + COVER</v>
      </c>
      <c r="AI19" t="e">
        <f>AI18+AI17</f>
        <v>#DIV/0!</v>
      </c>
      <c r="AJ19" t="str">
        <v>HPP + COVER</v>
      </c>
      <c r="AK19" t="e">
        <f>AK18+AK17</f>
        <v>#DIV/0!</v>
      </c>
      <c r="AL19" t="str">
        <v>HPP + COVER</v>
      </c>
      <c r="AM19" t="e">
        <f>AM18+AM17</f>
        <v>#DIV/0!</v>
      </c>
      <c r="AN19" t="str">
        <v>HPP + COVER</v>
      </c>
      <c r="AO19" t="e">
        <f>AO18+AO17</f>
        <v>#DIV/0!</v>
      </c>
      <c r="AP19" t="str">
        <v>HPP + COVER</v>
      </c>
      <c r="AQ19" t="e">
        <f>AQ18+AQ17</f>
        <v>#DIV/0!</v>
      </c>
    </row>
    <row r="20">
      <c r="G20" t="str">
        <v>HPP 1 RESEP</v>
      </c>
      <c r="H20">
        <f>SUM(H16:H18)</f>
        <v>13042.263157894737</v>
      </c>
    </row>
    <row r="21">
      <c r="A21" t="str">
        <v xml:space="preserve">BIANG TEH POCI KUNING </v>
      </c>
      <c r="D21" t="str">
        <v>P.ATAS</v>
      </c>
      <c r="G21" t="str">
        <v xml:space="preserve">HPP 1 PORSI </v>
      </c>
      <c r="H21">
        <f>H20/20</f>
        <v>652.1131578947368</v>
      </c>
    </row>
    <row r="22">
      <c r="A22" t="str">
        <v xml:space="preserve">40 GR POCI KUNING </v>
      </c>
      <c r="B22">
        <f>'WEEKLY FC'!E110</f>
        <v>2814</v>
      </c>
      <c r="D22" t="str">
        <v>1 PCS P.ATAS</v>
      </c>
      <c r="E22" t="e">
        <f>'WEEKLY FC'!E13</f>
        <v>#DIV/0!</v>
      </c>
      <c r="J22" t="str">
        <v>PAKET ROCKET KELAS 3 &amp; 2 KALBAR</v>
      </c>
      <c r="Z22" t="str">
        <v>PAKET SEHAT KELAS 3 &amp; 2 KALBAR</v>
      </c>
      <c r="AJ22" t="str">
        <v>PAKET CATT KELAS 2,3&amp;4 SULAWESI</v>
      </c>
      <c r="AS22" t="str">
        <v>PAKET SEGAR KELAS 2,3&amp;4 SULAWESI STEE</v>
      </c>
    </row>
    <row r="23">
      <c r="A23" t="str">
        <v xml:space="preserve">4 LITER AIR </v>
      </c>
      <c r="B23">
        <f>B9*4</f>
        <v>1052.6315789473683</v>
      </c>
      <c r="D23" t="str">
        <v xml:space="preserve">MARINADE </v>
      </c>
      <c r="E23">
        <f>E10</f>
        <v>198.94202898550725</v>
      </c>
      <c r="G23" t="str">
        <v xml:space="preserve">SAOS LEVEL 1 &amp; 2 </v>
      </c>
      <c r="X23" t="str">
        <v>OKE</v>
      </c>
      <c r="AH23" t="str">
        <v>OKE</v>
      </c>
      <c r="AR23" t="str">
        <v>OKE</v>
      </c>
      <c r="BG23" t="str">
        <v>OKE</v>
      </c>
    </row>
    <row r="24">
      <c r="D24" t="str">
        <v>TEPUNG CAKRA</v>
      </c>
      <c r="E24">
        <f>E11</f>
        <v>327.705</v>
      </c>
      <c r="G24" t="str">
        <v>LEVEL(500 GR )</v>
      </c>
      <c r="H24">
        <f>'WEEKLY FC'!E336</f>
        <v>37296</v>
      </c>
    </row>
    <row r="25">
      <c r="A25" t="str">
        <v xml:space="preserve">HPP 1 RESEP  </v>
      </c>
      <c r="B25">
        <f>SUM(B22:B24)</f>
        <v>3866.6315789473683</v>
      </c>
      <c r="D25" t="str">
        <v>TEPUNG BRIDER</v>
      </c>
      <c r="E25">
        <f>E12</f>
        <v>234.1</v>
      </c>
      <c r="G25" t="str">
        <v>AIR (1.900 ML )</v>
      </c>
      <c r="H25">
        <f>B9*1.95</f>
        <v>513.1578947368421</v>
      </c>
      <c r="J25" t="str">
        <v xml:space="preserve">PAKET </v>
      </c>
      <c r="L25" t="str">
        <v xml:space="preserve">PAKET </v>
      </c>
      <c r="N25" t="str">
        <v xml:space="preserve">PAKET </v>
      </c>
      <c r="P25" t="str">
        <v xml:space="preserve">PAKET </v>
      </c>
      <c r="R25" t="str">
        <v xml:space="preserve">PAKET </v>
      </c>
      <c r="T25" t="str">
        <v xml:space="preserve">PAKET </v>
      </c>
      <c r="V25" t="str">
        <v xml:space="preserve">PAKET </v>
      </c>
      <c r="Z25" t="str">
        <v xml:space="preserve">PAKET </v>
      </c>
      <c r="AB25" t="str">
        <v xml:space="preserve">PAKET </v>
      </c>
      <c r="AD25" t="str">
        <v xml:space="preserve">PAKET </v>
      </c>
      <c r="AF25" t="str">
        <v xml:space="preserve">PAKET </v>
      </c>
      <c r="AJ25" t="str">
        <v xml:space="preserve">PAKET </v>
      </c>
      <c r="AL25" t="str">
        <v xml:space="preserve">PAKET </v>
      </c>
      <c r="AN25" t="str">
        <v xml:space="preserve">PAKET </v>
      </c>
      <c r="AP25" t="str">
        <v xml:space="preserve">PAKET </v>
      </c>
      <c r="AS25" t="str">
        <v xml:space="preserve">PAKET </v>
      </c>
      <c r="AU25" t="str">
        <v xml:space="preserve">PAKET </v>
      </c>
      <c r="AW25" t="str">
        <v xml:space="preserve">PAKET </v>
      </c>
      <c r="AY25" t="str">
        <v xml:space="preserve">PAKET </v>
      </c>
      <c r="BA25" t="str">
        <v xml:space="preserve">PAKET </v>
      </c>
      <c r="BC25" t="str">
        <v xml:space="preserve">PAKET </v>
      </c>
      <c r="BE25" t="str">
        <v xml:space="preserve">PAKET </v>
      </c>
    </row>
    <row r="26">
      <c r="A26" t="str">
        <v>HPP 1 PORSI</v>
      </c>
      <c r="B26">
        <f>B25/16</f>
        <v>241.66447368421052</v>
      </c>
      <c r="D26" t="str">
        <v>MINYAK</v>
      </c>
      <c r="E26">
        <f>E13</f>
        <v>575.797138047138</v>
      </c>
      <c r="J26" t="str">
        <v>ROCKET 1</v>
      </c>
      <c r="L26" t="str">
        <v>ROCKET 2</v>
      </c>
      <c r="N26" t="str">
        <v>ROCKET 3</v>
      </c>
      <c r="P26" t="str">
        <v>ROCKET 4</v>
      </c>
      <c r="R26" t="str">
        <v>ROCKET 5</v>
      </c>
      <c r="T26" t="str">
        <v>ROCKET 6</v>
      </c>
      <c r="V26" t="str">
        <v>ROCKET 7</v>
      </c>
      <c r="Z26" t="str">
        <v>SEHAT 1</v>
      </c>
      <c r="AB26" t="str">
        <v>SEHAT 2</v>
      </c>
      <c r="AD26" t="str">
        <v>SEHAT 3</v>
      </c>
      <c r="AF26" t="str">
        <v>SEHAT 4</v>
      </c>
      <c r="AJ26" t="str">
        <v>CATT 1</v>
      </c>
      <c r="AL26" t="str">
        <v>CATT 2</v>
      </c>
      <c r="AN26" t="str">
        <v>CATT 3</v>
      </c>
      <c r="AP26" t="str">
        <v>CATT 4</v>
      </c>
      <c r="AS26" t="str">
        <v>SEGAR 1</v>
      </c>
      <c r="AU26" t="str">
        <v>SEGAR 2</v>
      </c>
      <c r="AW26" t="str">
        <v>SEGAR 3</v>
      </c>
      <c r="AY26" t="str">
        <v>SEGAR 4</v>
      </c>
      <c r="BA26" t="str">
        <v>SEGAR 5</v>
      </c>
      <c r="BC26" t="str">
        <v>SEGAR 6</v>
      </c>
      <c r="BE26" t="str">
        <v>SEGAR 7</v>
      </c>
    </row>
    <row r="27">
      <c r="D27" t="str">
        <v>AIR</v>
      </c>
      <c r="E27">
        <f>E14</f>
        <v>2.302631578947368</v>
      </c>
      <c r="G27" t="str">
        <v>HPP 1 RESEP</v>
      </c>
      <c r="H27">
        <f>SUM(H24:H26)</f>
        <v>37809.15789473684</v>
      </c>
      <c r="J27" t="str">
        <v>NASI</v>
      </c>
      <c r="K27">
        <f>H61</f>
        <v>1392.3444976076555</v>
      </c>
      <c r="L27" t="str">
        <v>NASI</v>
      </c>
      <c r="M27">
        <f>K27</f>
        <v>1392.3444976076555</v>
      </c>
      <c r="N27" t="str">
        <v>BURGER</v>
      </c>
      <c r="O27">
        <f>H151</f>
        <v>8192.184967463905</v>
      </c>
      <c r="P27" t="str">
        <v>NASI</v>
      </c>
      <c r="Q27">
        <f>K27</f>
        <v>1392.3444976076555</v>
      </c>
      <c r="R27" t="str">
        <v>PEMBUNGKUS</v>
      </c>
      <c r="S27">
        <f>S13</f>
        <v>1450.5</v>
      </c>
      <c r="T27" t="str">
        <v>NASI</v>
      </c>
      <c r="U27">
        <f>K27</f>
        <v>1392.3444976076555</v>
      </c>
      <c r="V27" t="str">
        <v>NASI</v>
      </c>
      <c r="W27">
        <f>K27</f>
        <v>1392.3444976076555</v>
      </c>
      <c r="Z27" t="str">
        <v>NASI</v>
      </c>
      <c r="AA27">
        <f>W27</f>
        <v>1392.3444976076555</v>
      </c>
      <c r="AD27" t="str">
        <v>NASI</v>
      </c>
      <c r="AE27">
        <f>AA27</f>
        <v>1392.3444976076555</v>
      </c>
      <c r="AF27" t="str">
        <v>NASI</v>
      </c>
      <c r="AG27">
        <f>AA27</f>
        <v>1392.3444976076555</v>
      </c>
      <c r="AJ27" t="str">
        <v>NASI</v>
      </c>
      <c r="AK27">
        <f>AG27</f>
        <v>1392.3444976076555</v>
      </c>
      <c r="AL27" t="str">
        <v>NASI</v>
      </c>
      <c r="AM27">
        <f>AK27</f>
        <v>1392.3444976076555</v>
      </c>
      <c r="AN27" t="str">
        <v>NASI</v>
      </c>
      <c r="AO27">
        <f>AM27</f>
        <v>1392.3444976076555</v>
      </c>
      <c r="AP27" t="str">
        <v>NASI</v>
      </c>
      <c r="AQ27">
        <f>AK27</f>
        <v>1392.3444976076555</v>
      </c>
      <c r="AS27" t="str">
        <v>NASI</v>
      </c>
      <c r="AT27">
        <f>K13</f>
        <v>1021.0526315789473</v>
      </c>
      <c r="AU27" t="str">
        <v>NASI</v>
      </c>
      <c r="AV27">
        <f>M13</f>
        <v>1021.0526315789473</v>
      </c>
      <c r="AW27" t="str">
        <v>BURGER</v>
      </c>
      <c r="AX27">
        <f>O13</f>
        <v>7916.184967463905</v>
      </c>
      <c r="AY27" t="str">
        <v>NASI</v>
      </c>
      <c r="AZ27">
        <f>Q13</f>
        <v>1021.0526315789473</v>
      </c>
      <c r="BA27" t="str">
        <v>PEMBUNGKUS</v>
      </c>
      <c r="BB27">
        <f>S13</f>
        <v>1450.5</v>
      </c>
      <c r="BC27" t="str">
        <v>NASI</v>
      </c>
      <c r="BD27">
        <f>U13</f>
        <v>1021.0526315789473</v>
      </c>
      <c r="BE27" t="str">
        <v>NASI</v>
      </c>
      <c r="BF27">
        <f>W13</f>
        <v>1021.0526315789473</v>
      </c>
    </row>
    <row r="28">
      <c r="A28" t="str">
        <v xml:space="preserve">BIANG TEH POCI VANILA </v>
      </c>
      <c r="D28" t="str">
        <v>SAOS SASET</v>
      </c>
      <c r="E28">
        <f>E15</f>
        <v>407</v>
      </c>
      <c r="G28" t="str">
        <v xml:space="preserve">HPP 1 PORSI </v>
      </c>
      <c r="H28">
        <f>H27/60</f>
        <v>630.1526315789473</v>
      </c>
      <c r="J28" t="str">
        <v>SAYAP</v>
      </c>
      <c r="K28" t="e">
        <f>E56</f>
        <v>#DIV/0!</v>
      </c>
      <c r="L28" t="str">
        <v>C.STEAK</v>
      </c>
      <c r="M28" t="e">
        <f>M14</f>
        <v>#DIV/0!</v>
      </c>
      <c r="N28" t="str">
        <v>NESTLE</v>
      </c>
      <c r="O28">
        <f>K29</f>
        <v>1659.0350877192982</v>
      </c>
      <c r="P28" t="str">
        <v>P.BAWAH</v>
      </c>
      <c r="Q28" t="e">
        <f>Q14</f>
        <v>#DIV/0!</v>
      </c>
      <c r="R28" t="str">
        <v>NASGOR</v>
      </c>
      <c r="S28">
        <f>S14</f>
        <v>5711.09753968254</v>
      </c>
      <c r="T28" t="str">
        <v>C.STRIP</v>
      </c>
      <c r="U28" t="e">
        <f>U14</f>
        <v>#DIV/0!</v>
      </c>
      <c r="V28" t="str">
        <v>DADA / PA</v>
      </c>
      <c r="W28" t="e">
        <f>E30</f>
        <v>#DIV/0!</v>
      </c>
      <c r="Z28" t="str">
        <v>SAYAP</v>
      </c>
      <c r="AA28" t="e">
        <f>K28</f>
        <v>#DIV/0!</v>
      </c>
      <c r="AB28" t="str">
        <v>BURGER</v>
      </c>
      <c r="AC28">
        <f>O27</f>
        <v>8192.184967463905</v>
      </c>
      <c r="AD28" t="str">
        <v>DADA</v>
      </c>
      <c r="AE28" t="e">
        <f>W28</f>
        <v>#DIV/0!</v>
      </c>
      <c r="AF28" t="str">
        <v>C.STRIP</v>
      </c>
      <c r="AG28" t="e">
        <f>U28</f>
        <v>#DIV/0!</v>
      </c>
      <c r="AJ28" t="str">
        <v>SAYAP/PB</v>
      </c>
      <c r="AK28" t="e">
        <f>AA28</f>
        <v>#DIV/0!</v>
      </c>
      <c r="AL28" t="str">
        <v>DADA/PA</v>
      </c>
      <c r="AM28" t="e">
        <f>AE28</f>
        <v>#DIV/0!</v>
      </c>
      <c r="AN28" t="str">
        <v>SAYAP/PB</v>
      </c>
      <c r="AO28" t="e">
        <f>AK28</f>
        <v>#DIV/0!</v>
      </c>
      <c r="AP28" t="str">
        <v>DADA/PA</v>
      </c>
      <c r="AQ28" t="e">
        <f>AM28</f>
        <v>#DIV/0!</v>
      </c>
      <c r="AS28" t="str">
        <v>SAYAP</v>
      </c>
      <c r="AT28" t="e">
        <f>K14</f>
        <v>#DIV/0!</v>
      </c>
      <c r="AU28" t="str">
        <v>C.STEAK</v>
      </c>
      <c r="AV28" t="e">
        <f>M14</f>
        <v>#DIV/0!</v>
      </c>
      <c r="AW28" t="str">
        <v>STEE</v>
      </c>
      <c r="AX28">
        <f>AV29</f>
        <v>3500</v>
      </c>
      <c r="AY28" t="str">
        <v>P.BAWAH</v>
      </c>
      <c r="AZ28" t="e">
        <f>Q14</f>
        <v>#DIV/0!</v>
      </c>
      <c r="BA28" t="str">
        <v>NASGOR</v>
      </c>
      <c r="BB28">
        <f>S14</f>
        <v>5711.09753968254</v>
      </c>
      <c r="BC28" t="str">
        <v>C.STRIP</v>
      </c>
      <c r="BD28" t="e">
        <f>U14</f>
        <v>#DIV/0!</v>
      </c>
      <c r="BE28" t="str">
        <v>DADA / PA</v>
      </c>
      <c r="BF28" t="e">
        <f>W14</f>
        <v>#DIV/0!</v>
      </c>
    </row>
    <row r="29">
      <c r="D29" t="str">
        <v>BIANG BRIDER</v>
      </c>
      <c r="E29">
        <f>E16</f>
        <v>20.945</v>
      </c>
      <c r="J29" t="str">
        <v>NESTLE</v>
      </c>
      <c r="K29">
        <f>B45</f>
        <v>1659.0350877192982</v>
      </c>
      <c r="L29" t="str">
        <v>NESTLE</v>
      </c>
      <c r="M29">
        <f>K29</f>
        <v>1659.0350877192982</v>
      </c>
      <c r="N29" t="str">
        <v>PEMBUNGKUS</v>
      </c>
      <c r="O29">
        <f>O15</f>
        <v>1130</v>
      </c>
      <c r="P29" t="str">
        <v>NESTLE</v>
      </c>
      <c r="Q29">
        <f>K29</f>
        <v>1659.0350877192982</v>
      </c>
      <c r="R29" t="str">
        <v>NESTLE</v>
      </c>
      <c r="S29">
        <f>Q29</f>
        <v>1659.0350877192982</v>
      </c>
      <c r="T29" t="str">
        <v>NESTEA</v>
      </c>
      <c r="U29">
        <f>K29</f>
        <v>1659.0350877192982</v>
      </c>
      <c r="V29" t="str">
        <v>NESTEA</v>
      </c>
      <c r="W29">
        <f>U29</f>
        <v>1659.0350877192982</v>
      </c>
      <c r="Z29" t="str">
        <v>MILO</v>
      </c>
      <c r="AA29">
        <f>B70</f>
        <v>3140.042674253201</v>
      </c>
      <c r="AB29" t="str">
        <v>MILO</v>
      </c>
      <c r="AC29">
        <f>AA29</f>
        <v>3140.042674253201</v>
      </c>
      <c r="AD29" t="str">
        <v>MILO</v>
      </c>
      <c r="AE29">
        <f>AC29</f>
        <v>3140.042674253201</v>
      </c>
      <c r="AF29" t="str">
        <v>MILO</v>
      </c>
      <c r="AG29">
        <f>AA29</f>
        <v>3140.042674253201</v>
      </c>
      <c r="AN29" t="str">
        <v>AMB</v>
      </c>
      <c r="AO29">
        <f>'WEEKLY FC'!E119</f>
        <v>3500</v>
      </c>
      <c r="AP29" t="str">
        <v>AMB</v>
      </c>
      <c r="AQ29">
        <f>AO29</f>
        <v>3500</v>
      </c>
      <c r="AS29" t="str">
        <v>STEE</v>
      </c>
      <c r="AT29">
        <f>AT14</f>
        <v>3500</v>
      </c>
      <c r="AU29" t="str">
        <v>STEE</v>
      </c>
      <c r="AV29">
        <f>AT29</f>
        <v>3500</v>
      </c>
      <c r="AW29" t="str">
        <v>PEMBUNGKUS</v>
      </c>
      <c r="AX29">
        <f>O15</f>
        <v>1130</v>
      </c>
      <c r="AY29" t="str">
        <v>STEE</v>
      </c>
      <c r="AZ29">
        <f>AX28</f>
        <v>3500</v>
      </c>
      <c r="BA29" t="str">
        <v>STEE</v>
      </c>
      <c r="BB29">
        <f>AZ29</f>
        <v>3500</v>
      </c>
      <c r="BC29" t="str">
        <v>STEE</v>
      </c>
      <c r="BD29">
        <f>BB29</f>
        <v>3500</v>
      </c>
      <c r="BE29" t="str">
        <v>STEE</v>
      </c>
      <c r="BF29">
        <f>BD29</f>
        <v>3500</v>
      </c>
    </row>
    <row r="30">
      <c r="A30" t="str">
        <v xml:space="preserve">50 GR POCI VANILA </v>
      </c>
      <c r="B30">
        <f>'WEEKLY FC'!E110</f>
        <v>2814</v>
      </c>
      <c r="D30" t="str">
        <v>HPP P.ATAS</v>
      </c>
      <c r="E30" t="e">
        <f>SUM(E22:E29)</f>
        <v>#DIV/0!</v>
      </c>
      <c r="J30" t="str">
        <v>PEMBUNGKUS</v>
      </c>
      <c r="K30">
        <f>E204</f>
        <v>1555.3600000000001</v>
      </c>
      <c r="L30" t="str">
        <v>PEMBUNGKUS</v>
      </c>
      <c r="M30">
        <f>K30</f>
        <v>1555.3600000000001</v>
      </c>
      <c r="P30" t="str">
        <v>PEMBUNGKUS</v>
      </c>
      <c r="Q30">
        <f>K30</f>
        <v>1555.3600000000001</v>
      </c>
      <c r="T30" t="str">
        <v>PEMBUNGKUS</v>
      </c>
      <c r="U30">
        <f>K30</f>
        <v>1555.3600000000001</v>
      </c>
      <c r="V30" t="str">
        <v>PEMBUNGKUS</v>
      </c>
      <c r="W30">
        <f>U30</f>
        <v>1555.3600000000001</v>
      </c>
      <c r="Z30" t="str">
        <v>PEMBUNGKUS</v>
      </c>
      <c r="AA30" t="e">
        <f>W31</f>
        <v>#DIV/0!</v>
      </c>
      <c r="AB30" t="str">
        <v>PEMBUNGKUS</v>
      </c>
      <c r="AC30">
        <f>O29</f>
        <v>1130</v>
      </c>
      <c r="AD30" t="str">
        <v>PEMBUNGKUS</v>
      </c>
      <c r="AE30" t="e">
        <f>AA30</f>
        <v>#DIV/0!</v>
      </c>
      <c r="AF30" t="str">
        <v>PEMBUNGKUS</v>
      </c>
      <c r="AG30" t="e">
        <f>AA30</f>
        <v>#DIV/0!</v>
      </c>
      <c r="AJ30" t="str">
        <v>PEMBUNGKUS</v>
      </c>
      <c r="AK30">
        <f>SUM(E198:E199)+E203</f>
        <v>1135.3600000000001</v>
      </c>
      <c r="AL30" t="str">
        <v>PEMBUNGKUS</v>
      </c>
      <c r="AM30">
        <f>AK30</f>
        <v>1135.3600000000001</v>
      </c>
      <c r="AN30" t="str">
        <v>PEMBUNGKUS</v>
      </c>
      <c r="AO30">
        <f>AM30</f>
        <v>1135.3600000000001</v>
      </c>
      <c r="AP30" t="str">
        <v>PEMBUNGKUS</v>
      </c>
      <c r="AQ30">
        <f>AO30</f>
        <v>1135.3600000000001</v>
      </c>
      <c r="AS30" t="str">
        <v>PEMBUNGKUS</v>
      </c>
      <c r="AT30">
        <f>K16</f>
        <v>1555.3600000000001</v>
      </c>
      <c r="AU30" t="str">
        <v>PEMBUNGKUS</v>
      </c>
      <c r="AV30">
        <f>M16</f>
        <v>1555.3600000000001</v>
      </c>
      <c r="AY30" t="str">
        <v>PEMBUNGKUS</v>
      </c>
      <c r="AZ30">
        <f>Q16</f>
        <v>1555.3600000000001</v>
      </c>
      <c r="BA30" t="str">
        <v>HPP NON CVR</v>
      </c>
      <c r="BB30">
        <f>BB27+BB28</f>
        <v>7161.59753968254</v>
      </c>
      <c r="BC30" t="str">
        <v>PEMBUNGKUS</v>
      </c>
      <c r="BD30">
        <f>U16</f>
        <v>1555.3600000000001</v>
      </c>
      <c r="BE30" t="str">
        <v>PEMBUNGKUS</v>
      </c>
      <c r="BF30">
        <f>W16</f>
        <v>1555.3600000000001</v>
      </c>
    </row>
    <row r="31">
      <c r="A31" t="str">
        <v xml:space="preserve">8000 ML AIR </v>
      </c>
      <c r="B31">
        <f>B9*8</f>
        <v>2105.2631578947367</v>
      </c>
      <c r="G31" t="str">
        <v xml:space="preserve">BUTTER MIX </v>
      </c>
      <c r="J31" t="str">
        <v>HPP NON CVR</v>
      </c>
      <c r="K31" t="e">
        <f>SUM(K27:K30)</f>
        <v>#DIV/0!</v>
      </c>
      <c r="L31" t="str">
        <v>HPP NON CVR</v>
      </c>
      <c r="M31" t="e">
        <f>SUM(M27:M29)</f>
        <v>#DIV/0!</v>
      </c>
      <c r="N31" t="str">
        <v>HPP NON CVR</v>
      </c>
      <c r="O31">
        <f>O27+O28</f>
        <v>9851.220055183203</v>
      </c>
      <c r="P31" t="str">
        <v>HPP NON CVR</v>
      </c>
      <c r="Q31" t="e">
        <f>SUM(Q27:Q29)</f>
        <v>#DIV/0!</v>
      </c>
      <c r="R31" t="str">
        <v>HPP NON CVR</v>
      </c>
      <c r="S31">
        <f>S28+S29</f>
        <v>7370.132627401837</v>
      </c>
      <c r="T31" t="str">
        <v>HPP NON CVR</v>
      </c>
      <c r="U31" t="e">
        <f>SUM(U27:U29)</f>
        <v>#DIV/0!</v>
      </c>
      <c r="V31" t="str">
        <v>HPP NON CVR</v>
      </c>
      <c r="W31" t="e">
        <f>SUM(W27:W29)</f>
        <v>#DIV/0!</v>
      </c>
      <c r="Z31" t="str">
        <v>HPP NON CVR</v>
      </c>
      <c r="AA31" t="e">
        <f>SUM(AA27:AA29)</f>
        <v>#DIV/0!</v>
      </c>
      <c r="AB31" t="str">
        <v>HPP NON CVR</v>
      </c>
      <c r="AC31">
        <f>AC28+AC29</f>
        <v>11332.227641717105</v>
      </c>
      <c r="AD31" t="str">
        <v>HPP NON CVR</v>
      </c>
      <c r="AE31" t="e">
        <f>SUM(AE27:AE29)</f>
        <v>#DIV/0!</v>
      </c>
      <c r="AF31" t="str">
        <v>HPP NON CVR</v>
      </c>
      <c r="AG31" t="e">
        <f>SUM(AG27:AG29)</f>
        <v>#DIV/0!</v>
      </c>
      <c r="AJ31" t="str">
        <v>HPP NON CVR</v>
      </c>
      <c r="AK31" t="e">
        <f>AK27+AK28</f>
        <v>#DIV/0!</v>
      </c>
      <c r="AL31" t="str">
        <v>HPP NON CVR</v>
      </c>
      <c r="AM31" t="e">
        <f>AM27+AM28</f>
        <v>#DIV/0!</v>
      </c>
      <c r="AN31" t="str">
        <v>HPP NON CVR</v>
      </c>
      <c r="AO31" t="e">
        <f>AO27+AO28+AO29</f>
        <v>#DIV/0!</v>
      </c>
      <c r="AP31" t="str">
        <v>HPP NON CVR</v>
      </c>
      <c r="AQ31" t="e">
        <f>AQ27+AQ28+AQ29</f>
        <v>#DIV/0!</v>
      </c>
      <c r="AS31" t="str">
        <v>HPP NON CVR</v>
      </c>
      <c r="AT31" t="e">
        <f>SUM(AT27:AT29)</f>
        <v>#DIV/0!</v>
      </c>
      <c r="AU31" t="str">
        <v>HPP NON CVR</v>
      </c>
      <c r="AV31" t="e">
        <f>SUM(AV27:AV29)</f>
        <v>#DIV/0!</v>
      </c>
      <c r="AW31" t="str">
        <v>HPP NON CVR</v>
      </c>
      <c r="AX31">
        <f>AX27+AX28</f>
        <v>11416.184967463905</v>
      </c>
      <c r="AY31" t="str">
        <v>HPP NON CVR</v>
      </c>
      <c r="AZ31" t="e">
        <f>SUM(AZ27:AZ29)</f>
        <v>#DIV/0!</v>
      </c>
      <c r="BA31" t="str">
        <v>HPP + COVER</v>
      </c>
      <c r="BB31">
        <f>BB30+BB29</f>
        <v>10661.59753968254</v>
      </c>
      <c r="BC31" t="str">
        <v>HPP NON CVR</v>
      </c>
      <c r="BD31" t="e">
        <f>SUM(BD27:BD29)</f>
        <v>#DIV/0!</v>
      </c>
      <c r="BE31" t="str">
        <v>HPP NON CVR</v>
      </c>
      <c r="BF31" t="e">
        <f>SUM(BF27:BF29)</f>
        <v>#DIV/0!</v>
      </c>
    </row>
    <row r="32">
      <c r="G32" t="str">
        <v xml:space="preserve"> 1 PCK BUTTER MIX ( 125 GR )</v>
      </c>
      <c r="H32">
        <f>'WEEKLY FC'!E326</f>
        <v>8547</v>
      </c>
      <c r="J32" t="str">
        <v>HPP + COVER</v>
      </c>
      <c r="K32" t="e">
        <f>K30+K31</f>
        <v>#DIV/0!</v>
      </c>
      <c r="L32" t="str">
        <v>HPP + COVER</v>
      </c>
      <c r="M32" t="e">
        <f>M31+M30</f>
        <v>#DIV/0!</v>
      </c>
      <c r="N32" t="str">
        <v>HPP + COVER</v>
      </c>
      <c r="O32">
        <f>O31+O29</f>
        <v>10981.220055183203</v>
      </c>
      <c r="P32" t="str">
        <v>HPP + COVER</v>
      </c>
      <c r="Q32" t="e">
        <f>Q31+Q30</f>
        <v>#DIV/0!</v>
      </c>
      <c r="R32" t="str">
        <v>HPP + COVER</v>
      </c>
      <c r="S32">
        <f>S31+S27</f>
        <v>8820.632627401837</v>
      </c>
      <c r="T32" t="str">
        <v>HPP + COVER</v>
      </c>
      <c r="U32" t="e">
        <f>U31+U30</f>
        <v>#DIV/0!</v>
      </c>
      <c r="V32" t="str">
        <v>HPP + COVER</v>
      </c>
      <c r="W32" t="e">
        <f>W31+W30</f>
        <v>#DIV/0!</v>
      </c>
      <c r="Z32" t="str">
        <v>HPP + COVER</v>
      </c>
      <c r="AA32" t="e">
        <f>AA31+AA30</f>
        <v>#DIV/0!</v>
      </c>
      <c r="AB32" t="str">
        <v>HPP + COVER</v>
      </c>
      <c r="AC32">
        <f>AC31+AC30</f>
        <v>12462.227641717105</v>
      </c>
      <c r="AD32" t="str">
        <v>HPP + COVER</v>
      </c>
      <c r="AE32" t="e">
        <f>AE31+AE30</f>
        <v>#DIV/0!</v>
      </c>
      <c r="AF32" t="str">
        <v>HPP + COVER</v>
      </c>
      <c r="AG32" t="e">
        <f>AG31+AG30</f>
        <v>#DIV/0!</v>
      </c>
      <c r="AJ32" t="str">
        <v>HPP + COVER</v>
      </c>
      <c r="AK32" t="e">
        <f>AK31+AK30</f>
        <v>#DIV/0!</v>
      </c>
      <c r="AL32" t="str">
        <v>HPP + COVER</v>
      </c>
      <c r="AM32" t="e">
        <f>AM31+AM30</f>
        <v>#DIV/0!</v>
      </c>
      <c r="AN32" t="str">
        <v>HPP + COVER</v>
      </c>
      <c r="AO32" t="e">
        <f>AO31+AO30</f>
        <v>#DIV/0!</v>
      </c>
      <c r="AP32" t="str">
        <v>HPP + COVER</v>
      </c>
      <c r="AQ32" t="e">
        <f>AQ31+AQ30</f>
        <v>#DIV/0!</v>
      </c>
      <c r="AS32" t="str">
        <v>HPP + COVER</v>
      </c>
      <c r="AT32" t="e">
        <f>AT30+AT31</f>
        <v>#DIV/0!</v>
      </c>
      <c r="AU32" t="str">
        <v>HPP + COVER</v>
      </c>
      <c r="AV32" t="e">
        <f>AV31+AV30</f>
        <v>#DIV/0!</v>
      </c>
      <c r="AW32" t="str">
        <v>HPP + COVER</v>
      </c>
      <c r="AX32">
        <f>AX31+AX29</f>
        <v>12546.184967463905</v>
      </c>
      <c r="AY32" t="str">
        <v>HPP + COVER</v>
      </c>
      <c r="AZ32" t="e">
        <f>AZ31+AZ30</f>
        <v>#DIV/0!</v>
      </c>
      <c r="BC32" t="str">
        <v>HPP + COVER</v>
      </c>
      <c r="BD32" t="e">
        <f>BD31+BD30</f>
        <v>#DIV/0!</v>
      </c>
      <c r="BE32" t="str">
        <v>HPP + COVER</v>
      </c>
      <c r="BF32" t="e">
        <f>BF31+BF30</f>
        <v>#DIV/0!</v>
      </c>
    </row>
    <row r="33">
      <c r="A33" t="str">
        <v xml:space="preserve">HPP 1 RESEP  </v>
      </c>
      <c r="B33">
        <f>SUM(B30:B32)</f>
        <v>4919.263157894737</v>
      </c>
      <c r="G33" t="str">
        <v>TEPUNG CAKRA ( 375 GR )</v>
      </c>
      <c r="H33">
        <f>'WEEKLY FC'!E331*0.375</f>
        <v>3511.125</v>
      </c>
    </row>
    <row r="34">
      <c r="A34" t="str">
        <v>HPP 1 PORSI</v>
      </c>
      <c r="B34">
        <f>B33/36</f>
        <v>136.64619883040936</v>
      </c>
      <c r="D34" t="str">
        <v>P.BAWAH</v>
      </c>
      <c r="G34" t="str">
        <v>AIR (750 ML )</v>
      </c>
      <c r="H34">
        <f>B9*0.75</f>
        <v>197.36842105263156</v>
      </c>
    </row>
    <row r="35">
      <c r="D35" t="str">
        <v>1 PCS P. BAWAH</v>
      </c>
      <c r="E35" t="e">
        <f>'WEEKLY FC'!E14</f>
        <v>#DIV/0!</v>
      </c>
      <c r="G35" t="str">
        <v xml:space="preserve">KUNING TELUR (4 BUTIR) </v>
      </c>
      <c r="H35">
        <f>'WEEKLY FC'!E320*4</f>
        <v>7468</v>
      </c>
    </row>
    <row r="36">
      <c r="A36" t="str">
        <v xml:space="preserve">NESTEA </v>
      </c>
      <c r="D36" t="str">
        <v xml:space="preserve">MARINADE </v>
      </c>
      <c r="E36">
        <f>E23</f>
        <v>198.94202898550725</v>
      </c>
      <c r="H36">
        <f>H32+H33+H34+H35</f>
        <v>19723.493421052633</v>
      </c>
      <c r="J36" t="str">
        <v>PAKET ROMA KELAS 2,3&amp;4 SULAWESI</v>
      </c>
      <c r="V36" t="str">
        <v>PAKET HOT CHESE ES THE KELAS 2,3&amp;4 SULAWESI</v>
      </c>
      <c r="AD36" t="str">
        <v>PAKET AYAM UTUH KELAS 2,3&amp;4 SULAWESI</v>
      </c>
      <c r="AL36" t="str">
        <v>PAKET BUCKET KELAS 2,3&amp;4 SULAWESI</v>
      </c>
      <c r="AU36" t="str">
        <v xml:space="preserve">PAKET GEPREK  STEE KELAS 3 &amp; 4 SULAWESI </v>
      </c>
    </row>
    <row r="37">
      <c r="A37" t="str">
        <v xml:space="preserve">1 PACK / 1KG NESTEA </v>
      </c>
      <c r="B37">
        <f>'WEEKLY FC'!E102</f>
        <v>54570</v>
      </c>
      <c r="D37" t="str">
        <v>TEPUNG CAKRA</v>
      </c>
      <c r="E37">
        <f>E24</f>
        <v>327.705</v>
      </c>
      <c r="G37" t="str">
        <v>HPP 15 PORSI</v>
      </c>
      <c r="H37">
        <f>SUM(H32:H35)/15</f>
        <v>1314.8995614035089</v>
      </c>
      <c r="T37" t="str">
        <v>OKE</v>
      </c>
      <c r="AB37" t="str">
        <v>OKE</v>
      </c>
      <c r="AJ37" t="str">
        <v>OKE</v>
      </c>
      <c r="AT37" t="str">
        <v>OKE</v>
      </c>
      <c r="BM37" t="str">
        <v>OKE</v>
      </c>
    </row>
    <row r="38">
      <c r="A38" t="str">
        <v xml:space="preserve">9LITER AIR </v>
      </c>
      <c r="B38">
        <f>B9*9</f>
        <v>2368.4210526315787</v>
      </c>
      <c r="D38" t="str">
        <v>TEPUNG BRIDER</v>
      </c>
      <c r="E38">
        <f>E25</f>
        <v>234.1</v>
      </c>
      <c r="G38" t="str">
        <v>HPP 20 PORSI</v>
      </c>
      <c r="H38">
        <f>SUM(H32:H35)/20</f>
        <v>986.1746710526317</v>
      </c>
    </row>
    <row r="39">
      <c r="A39" t="str">
        <v xml:space="preserve">500 ML SIMPLE SIRUP </v>
      </c>
      <c r="B39">
        <f>B18*0.5</f>
        <v>6021.0526315789475</v>
      </c>
      <c r="D39" t="str">
        <v>MINYAK</v>
      </c>
      <c r="E39">
        <f>E26</f>
        <v>575.797138047138</v>
      </c>
      <c r="G39" t="str">
        <v>HPP 30 PORSI</v>
      </c>
      <c r="H39">
        <f>SUM(H32:H35)/30</f>
        <v>657.4497807017544</v>
      </c>
      <c r="J39" t="str">
        <v xml:space="preserve">PAKET </v>
      </c>
      <c r="L39" t="str">
        <v xml:space="preserve">PAKET </v>
      </c>
      <c r="N39" t="str">
        <v xml:space="preserve">PAKET </v>
      </c>
      <c r="P39" t="str">
        <v xml:space="preserve">PAKET </v>
      </c>
      <c r="R39" t="str">
        <v xml:space="preserve">PAKET </v>
      </c>
      <c r="V39" t="str">
        <v xml:space="preserve">PAKET </v>
      </c>
      <c r="X39" t="str">
        <v xml:space="preserve">PAKET </v>
      </c>
      <c r="Z39" t="str">
        <v xml:space="preserve">PAKET </v>
      </c>
      <c r="AD39" t="str">
        <v xml:space="preserve">PAKET </v>
      </c>
      <c r="AF39" t="str">
        <v xml:space="preserve">PAKET </v>
      </c>
      <c r="AH39" t="str">
        <v xml:space="preserve">PAKET </v>
      </c>
      <c r="AL39" t="str">
        <v xml:space="preserve">PAKET </v>
      </c>
      <c r="AN39" t="str">
        <v xml:space="preserve">PAKET </v>
      </c>
      <c r="AP39" t="str">
        <v xml:space="preserve">PAKET </v>
      </c>
      <c r="AR39" t="str">
        <v xml:space="preserve">PAKET </v>
      </c>
    </row>
    <row r="40">
      <c r="D40" t="str">
        <v>AIR</v>
      </c>
      <c r="E40">
        <f>E27</f>
        <v>2.302631578947368</v>
      </c>
      <c r="J40" t="str">
        <v>ROMA 1</v>
      </c>
      <c r="L40" t="str">
        <v>ROMA 2</v>
      </c>
      <c r="N40" t="str">
        <v>ROMA 3</v>
      </c>
      <c r="P40" t="str">
        <v>ROMA 4</v>
      </c>
      <c r="R40" t="str">
        <v>ROMA 5</v>
      </c>
      <c r="V40" t="str">
        <v>LEVEL 1</v>
      </c>
      <c r="X40" t="str">
        <v>LEVEL 2</v>
      </c>
      <c r="Z40" t="str">
        <v>LEVEL 3</v>
      </c>
      <c r="AD40" t="str">
        <v>AYAM UTUH ORI</v>
      </c>
      <c r="AF40" t="str">
        <v xml:space="preserve">AYAM UTUH GEPREK </v>
      </c>
      <c r="AH40" t="str">
        <v xml:space="preserve"> AYAM UTUH LEVEL </v>
      </c>
      <c r="AL40" t="str">
        <v>BUCKET 1</v>
      </c>
      <c r="AN40" t="str">
        <v>BUCKET 2</v>
      </c>
      <c r="AP40" t="str">
        <v>BUCKET 3</v>
      </c>
      <c r="AR40" t="str">
        <v>BUCKET 4</v>
      </c>
      <c r="AU40" t="str">
        <v xml:space="preserve">PAKET </v>
      </c>
      <c r="AW40" t="str">
        <v xml:space="preserve">PAKET </v>
      </c>
      <c r="AY40" t="str">
        <v xml:space="preserve">PAKET </v>
      </c>
      <c r="BA40" t="str">
        <v xml:space="preserve">PAKET </v>
      </c>
      <c r="BC40" t="str">
        <v xml:space="preserve">PAKET </v>
      </c>
      <c r="BE40" t="str">
        <v xml:space="preserve">PAKET </v>
      </c>
      <c r="BG40" t="str">
        <v xml:space="preserve">PAKET </v>
      </c>
      <c r="BI40" t="str">
        <v xml:space="preserve">PAKET </v>
      </c>
      <c r="BK40" t="str">
        <v xml:space="preserve">PAKET </v>
      </c>
    </row>
    <row r="41">
      <c r="D41" t="str">
        <v>SAOS SASET</v>
      </c>
      <c r="E41">
        <f>E28</f>
        <v>407</v>
      </c>
      <c r="J41" t="str">
        <v>NASGOR</v>
      </c>
      <c r="K41">
        <f>H90</f>
        <v>5711.09753968254</v>
      </c>
      <c r="L41" t="str">
        <v>NASI</v>
      </c>
      <c r="M41">
        <f>H61</f>
        <v>1392.3444976076555</v>
      </c>
      <c r="N41" t="str">
        <v>NASI</v>
      </c>
      <c r="O41">
        <f>K41</f>
        <v>5711.09753968254</v>
      </c>
      <c r="P41" t="str">
        <v>NASI</v>
      </c>
      <c r="Q41">
        <f>O41</f>
        <v>5711.09753968254</v>
      </c>
      <c r="R41" t="str">
        <v>NASI</v>
      </c>
      <c r="S41">
        <f>Q41</f>
        <v>5711.09753968254</v>
      </c>
      <c r="V41" t="str">
        <v>NASI</v>
      </c>
      <c r="W41">
        <f>W27</f>
        <v>1392.3444976076555</v>
      </c>
      <c r="X41" t="str">
        <v>NASI</v>
      </c>
      <c r="Y41">
        <f>W41</f>
        <v>1392.3444976076555</v>
      </c>
      <c r="Z41" t="str">
        <v>NASI</v>
      </c>
      <c r="AA41">
        <f>Y41</f>
        <v>1392.3444976076555</v>
      </c>
      <c r="AD41" t="str">
        <v>AYAM UTUH</v>
      </c>
      <c r="AE41">
        <f>B250</f>
        <v>40179.79642300195</v>
      </c>
      <c r="AF41" t="str">
        <v>AYAM UTUH</v>
      </c>
      <c r="AG41">
        <f>AE41</f>
        <v>40179.79642300195</v>
      </c>
      <c r="AH41" t="str">
        <v>AYAM UTUH</v>
      </c>
      <c r="AI41">
        <f>AG41</f>
        <v>40179.79642300195</v>
      </c>
      <c r="AL41" t="str">
        <v xml:space="preserve">4 PCS DADA/ P ATAS </v>
      </c>
      <c r="AM41" t="e">
        <f>E17*4</f>
        <v>#DIV/0!</v>
      </c>
      <c r="AN41" t="str">
        <v xml:space="preserve">4 PCS DADA/ P ATAS </v>
      </c>
      <c r="AO41" t="e">
        <f>AM41</f>
        <v>#DIV/0!</v>
      </c>
      <c r="AP41" t="str">
        <v>AYAM UTUH</v>
      </c>
      <c r="AQ41">
        <f>AE41+AE43+AE44</f>
        <v>43435.79642300195</v>
      </c>
      <c r="AR41" t="str">
        <v>AYAM UTUH</v>
      </c>
      <c r="AS41">
        <f>AE41</f>
        <v>40179.79642300195</v>
      </c>
      <c r="AU41" t="str">
        <v>GEPREK 1</v>
      </c>
      <c r="AW41" t="str">
        <v>GEPREK 2</v>
      </c>
      <c r="AY41" t="str">
        <v>GEPREK 3</v>
      </c>
      <c r="BA41" t="str">
        <v>MATAH 1</v>
      </c>
      <c r="BC41" t="str">
        <v>MATAH 2</v>
      </c>
      <c r="BE41" t="str">
        <v>MATAH 3</v>
      </c>
      <c r="BG41" t="str">
        <v>TERASI 1</v>
      </c>
      <c r="BI41" t="str">
        <v>TERASI 2</v>
      </c>
      <c r="BK41" t="str">
        <v>TERASI 3</v>
      </c>
    </row>
    <row r="42">
      <c r="A42" t="str">
        <v xml:space="preserve">HPP 1 RESEP </v>
      </c>
      <c r="B42">
        <f>SUM(B37:B40)</f>
        <v>62959.47368421053</v>
      </c>
      <c r="D42" t="str">
        <v>BIANG BRIDER</v>
      </c>
      <c r="E42">
        <f>E16</f>
        <v>20.945</v>
      </c>
      <c r="G42" t="str">
        <v xml:space="preserve">SAMBAL KOSEK </v>
      </c>
      <c r="J42" t="str">
        <v>TEH BOTOL</v>
      </c>
      <c r="K42">
        <f>'WEEKLY FC'!E94</f>
        <v>2167</v>
      </c>
      <c r="L42" t="str">
        <v>P.BAWAH</v>
      </c>
      <c r="M42" t="e">
        <f>E43</f>
        <v>#DIV/0!</v>
      </c>
      <c r="N42" t="str">
        <v>C.STEAK</v>
      </c>
      <c r="O42" t="e">
        <f>E75</f>
        <v>#DIV/0!</v>
      </c>
      <c r="P42" t="str">
        <v>DADA/ PA</v>
      </c>
      <c r="Q42" t="e">
        <f>E17</f>
        <v>#DIV/0!</v>
      </c>
      <c r="R42" t="str">
        <v>C.STRIP</v>
      </c>
      <c r="S42" t="e">
        <f>E111</f>
        <v>#DIV/0!</v>
      </c>
      <c r="V42" t="str">
        <v xml:space="preserve">SAYAP </v>
      </c>
      <c r="W42" t="e">
        <f>E57</f>
        <v>#DIV/0!</v>
      </c>
      <c r="X42" t="str">
        <v xml:space="preserve">P.BAWAH </v>
      </c>
      <c r="Y42" t="e">
        <f>E44</f>
        <v>#DIV/0!</v>
      </c>
      <c r="Z42" t="str">
        <v xml:space="preserve">DADA/PA </v>
      </c>
      <c r="AA42" t="e">
        <f>E18</f>
        <v>#DIV/0!</v>
      </c>
      <c r="AD42" t="str">
        <v>NASI</v>
      </c>
      <c r="AE42">
        <f>AA41*4</f>
        <v>5569.377990430622</v>
      </c>
      <c r="AF42" t="str">
        <v>NASI</v>
      </c>
      <c r="AG42">
        <f>AE42</f>
        <v>5569.377990430622</v>
      </c>
      <c r="AH42" t="str">
        <v>NASI</v>
      </c>
      <c r="AI42">
        <f>AG42</f>
        <v>5569.377990430622</v>
      </c>
      <c r="AL42" t="str">
        <v>4 PCS SAYAP/ P BAWAH</v>
      </c>
      <c r="AM42" t="e">
        <f>E43*4</f>
        <v>#DIV/0!</v>
      </c>
      <c r="AN42" t="str">
        <v>4 PCS SAYAP/ P BAWAH</v>
      </c>
      <c r="AO42" t="e">
        <f>AM42</f>
        <v>#DIV/0!</v>
      </c>
      <c r="AR42" t="str">
        <v xml:space="preserve">SAMBAL KOSEK </v>
      </c>
      <c r="AS42">
        <f>AG44</f>
        <v>4422.10202991453</v>
      </c>
      <c r="AU42" t="str">
        <v>NASI</v>
      </c>
      <c r="AV42">
        <f>AA13</f>
        <v>1021.0526315789473</v>
      </c>
      <c r="AW42" t="str">
        <v>NASI</v>
      </c>
      <c r="AX42">
        <f>AC13</f>
        <v>1021.0526315789473</v>
      </c>
      <c r="AY42" t="str">
        <v>NASI</v>
      </c>
      <c r="AZ42">
        <f>AE13</f>
        <v>1021.0526315789473</v>
      </c>
      <c r="BA42" t="str">
        <v>NASI</v>
      </c>
      <c r="BB42">
        <f>AG13</f>
        <v>1021.0526315789473</v>
      </c>
      <c r="BC42" t="str">
        <v>NASI</v>
      </c>
      <c r="BD42">
        <f>AI13</f>
        <v>1021.0526315789473</v>
      </c>
      <c r="BE42" t="str">
        <v>NASI</v>
      </c>
      <c r="BF42">
        <f>AK13</f>
        <v>1021.0526315789473</v>
      </c>
      <c r="BG42" t="str">
        <v>NASI</v>
      </c>
      <c r="BH42">
        <f>AM13</f>
        <v>1021.0526315789473</v>
      </c>
      <c r="BI42" t="str">
        <v>NASI</v>
      </c>
      <c r="BJ42">
        <f>AO13</f>
        <v>1021.0526315789473</v>
      </c>
      <c r="BK42" t="str">
        <v>NASI</v>
      </c>
      <c r="BL42">
        <f>AQ13</f>
        <v>1021.0526315789473</v>
      </c>
    </row>
    <row r="43">
      <c r="A43" t="str">
        <v xml:space="preserve">HPP 1 PORSI </v>
      </c>
      <c r="B43">
        <f>B42/42</f>
        <v>1499.0350877192982</v>
      </c>
      <c r="D43" t="str">
        <v>HPP P.BAWAH</v>
      </c>
      <c r="E43" t="e">
        <f>SUM(E35:E42)</f>
        <v>#DIV/0!</v>
      </c>
      <c r="J43" t="str">
        <v>PEMBUNGKUS</v>
      </c>
      <c r="K43">
        <f>E186</f>
        <v>1450.5</v>
      </c>
      <c r="L43" t="str">
        <v>TEH BOTOL</v>
      </c>
      <c r="M43">
        <f>K42</f>
        <v>2167</v>
      </c>
      <c r="N43" t="str">
        <v>TEH BOTOL</v>
      </c>
      <c r="O43">
        <f>M43</f>
        <v>2167</v>
      </c>
      <c r="P43" t="str">
        <v>TEH BOTOL</v>
      </c>
      <c r="Q43">
        <f>O43</f>
        <v>2167</v>
      </c>
      <c r="R43" t="str">
        <v>TEH BOTOL</v>
      </c>
      <c r="S43">
        <f>Q43</f>
        <v>2167</v>
      </c>
      <c r="V43" t="str">
        <v>ES THE</v>
      </c>
      <c r="W43">
        <f>K15</f>
        <v>883.3486842105262</v>
      </c>
      <c r="X43" t="str">
        <v>ES THE</v>
      </c>
      <c r="Y43">
        <f>W43</f>
        <v>883.3486842105262</v>
      </c>
      <c r="Z43" t="str">
        <v>ES THE</v>
      </c>
      <c r="AA43">
        <f>Y43</f>
        <v>883.3486842105262</v>
      </c>
      <c r="AD43" t="str">
        <v xml:space="preserve">SAMBAL SASET </v>
      </c>
      <c r="AE43">
        <f>'WEEKLY FC'!E334*8</f>
        <v>1608</v>
      </c>
      <c r="AF43" t="str">
        <v xml:space="preserve">NESTEA </v>
      </c>
      <c r="AG43">
        <f>AE45</f>
        <v>6636.140350877193</v>
      </c>
      <c r="AN43" t="str">
        <v xml:space="preserve">9 PCS STRIP </v>
      </c>
      <c r="AO43" t="e">
        <f>E111*3</f>
        <v>#DIV/0!</v>
      </c>
      <c r="AR43" t="str">
        <v xml:space="preserve">LEVEL </v>
      </c>
      <c r="AS43">
        <f>AI46</f>
        <v>6411.32894736842</v>
      </c>
      <c r="AU43" t="str">
        <v xml:space="preserve">SAYAP </v>
      </c>
      <c r="AV43" t="e">
        <f>AA14</f>
        <v>#DIV/0!</v>
      </c>
      <c r="AW43" t="str">
        <v xml:space="preserve">P.BAWAH </v>
      </c>
      <c r="AX43" t="e">
        <f>AC14</f>
        <v>#DIV/0!</v>
      </c>
      <c r="AY43" t="str">
        <v xml:space="preserve">DADA </v>
      </c>
      <c r="AZ43" t="e">
        <f>AE14</f>
        <v>#DIV/0!</v>
      </c>
      <c r="BA43" t="str">
        <v>SAYAP GPRK</v>
      </c>
      <c r="BB43" t="e">
        <f>AG14</f>
        <v>#DIV/0!</v>
      </c>
      <c r="BC43" t="str">
        <v>P.BAWAH</v>
      </c>
      <c r="BD43" t="e">
        <f>AI14</f>
        <v>#DIV/0!</v>
      </c>
      <c r="BE43" t="str">
        <v>DADA/PA</v>
      </c>
      <c r="BF43" t="e">
        <f>AK14</f>
        <v>#DIV/0!</v>
      </c>
      <c r="BG43" t="str">
        <v>SAYAP</v>
      </c>
      <c r="BH43" t="e">
        <f>AM14</f>
        <v>#DIV/0!</v>
      </c>
      <c r="BI43" t="str">
        <v>P.BAWAH</v>
      </c>
      <c r="BJ43" t="e">
        <f>AO14</f>
        <v>#DIV/0!</v>
      </c>
      <c r="BK43" t="str">
        <v>DADA/PA</v>
      </c>
      <c r="BL43" t="e">
        <f>AQ14</f>
        <v>#DIV/0!</v>
      </c>
    </row>
    <row r="44">
      <c r="A44" t="str">
        <v xml:space="preserve">ES BATU </v>
      </c>
      <c r="B44">
        <f>('WEEKLY FC'!E78/10)*0.1</f>
        <v>160</v>
      </c>
      <c r="D44" t="str">
        <v xml:space="preserve">HPP P.BAWAH U/GPRK &amp; LVL </v>
      </c>
      <c r="E44" t="e">
        <f>E43-E41</f>
        <v>#DIV/0!</v>
      </c>
      <c r="G44" t="str">
        <v>RAWIT HIJAU ( 500 GR )</v>
      </c>
      <c r="H44">
        <f>'WEEKLY FC'!E322*0.5</f>
        <v>0</v>
      </c>
      <c r="L44" t="str">
        <v>PEMBUNGKUS</v>
      </c>
      <c r="M44">
        <f>K30</f>
        <v>1555.3600000000001</v>
      </c>
      <c r="N44" t="str">
        <v>PEMBUNGKUS</v>
      </c>
      <c r="O44">
        <f>E204</f>
        <v>1555.3600000000001</v>
      </c>
      <c r="P44" t="str">
        <v>PEMBUNGKUS</v>
      </c>
      <c r="Q44">
        <f>M44</f>
        <v>1555.3600000000001</v>
      </c>
      <c r="R44" t="str">
        <v>PEMBUNGKUS</v>
      </c>
      <c r="S44">
        <f>Q44</f>
        <v>1555.3600000000001</v>
      </c>
      <c r="V44" t="str">
        <v>C LEVEL + CM</v>
      </c>
      <c r="W44">
        <f>E210</f>
        <v>1282.265789473684</v>
      </c>
      <c r="X44" t="str">
        <v>C LEVEL + CM</v>
      </c>
      <c r="Y44">
        <f>W44</f>
        <v>1282.265789473684</v>
      </c>
      <c r="Z44" t="str">
        <v>C LEVEL + CM</v>
      </c>
      <c r="AA44">
        <f>Y44</f>
        <v>1282.265789473684</v>
      </c>
      <c r="AD44" t="str">
        <v xml:space="preserve">SAMBAL TOMAT </v>
      </c>
      <c r="AE44">
        <f>'WEEKLY FC'!E335*8</f>
        <v>1648</v>
      </c>
      <c r="AF44" t="str">
        <v xml:space="preserve">SAMBAL KOSEK </v>
      </c>
      <c r="AG44">
        <f>H51*5</f>
        <v>4422.10202991453</v>
      </c>
      <c r="AN44" t="str">
        <v xml:space="preserve">12 PCS STRIP </v>
      </c>
      <c r="AO44" t="e">
        <f>E94</f>
        <v>#DIV/0!</v>
      </c>
      <c r="AU44" t="str">
        <v xml:space="preserve"> STEE</v>
      </c>
      <c r="AV44">
        <f>AT29</f>
        <v>3500</v>
      </c>
      <c r="AW44" t="str">
        <v xml:space="preserve"> STEE</v>
      </c>
      <c r="AX44">
        <f>AV44</f>
        <v>3500</v>
      </c>
      <c r="AY44" t="str">
        <v xml:space="preserve"> STEE</v>
      </c>
      <c r="AZ44">
        <f>AX44</f>
        <v>3500</v>
      </c>
      <c r="BA44" t="str">
        <v xml:space="preserve"> STEE</v>
      </c>
      <c r="BB44">
        <f>AZ44</f>
        <v>3500</v>
      </c>
      <c r="BC44" t="str">
        <v xml:space="preserve"> STEE</v>
      </c>
      <c r="BD44">
        <f>BB44</f>
        <v>3500</v>
      </c>
      <c r="BE44" t="str">
        <v xml:space="preserve"> STEE</v>
      </c>
      <c r="BF44">
        <f>BD44</f>
        <v>3500</v>
      </c>
      <c r="BG44" t="str">
        <v xml:space="preserve"> STEE</v>
      </c>
      <c r="BH44">
        <f>BF44</f>
        <v>3500</v>
      </c>
      <c r="BI44" t="str">
        <v xml:space="preserve"> STEE</v>
      </c>
      <c r="BJ44">
        <f>BH44</f>
        <v>3500</v>
      </c>
      <c r="BK44" t="str">
        <v xml:space="preserve"> STEE</v>
      </c>
      <c r="BL44">
        <f>BJ44</f>
        <v>3500</v>
      </c>
    </row>
    <row r="45">
      <c r="A45" t="str">
        <v xml:space="preserve">HPP 1 PORSI LEMON TEA </v>
      </c>
      <c r="B45">
        <f>SUM(B43:B44)</f>
        <v>1659.0350877192982</v>
      </c>
      <c r="G45" t="str">
        <v xml:space="preserve">RAWIT MERAH( 500 GR ) </v>
      </c>
      <c r="H45">
        <f>'WEEKLY FC'!E321*0.5</f>
        <v>30000</v>
      </c>
      <c r="L45" t="str">
        <v>HPP NON CVR</v>
      </c>
      <c r="M45" t="e">
        <f>SUM(M41:M43)</f>
        <v>#DIV/0!</v>
      </c>
      <c r="N45" t="str">
        <v>HPP NON CVR</v>
      </c>
      <c r="O45" t="e">
        <f>SUM(O41:O43)</f>
        <v>#DIV/0!</v>
      </c>
      <c r="P45" t="str">
        <v>HPP NON CVR</v>
      </c>
      <c r="Q45" t="e">
        <f>SUM(Q41:Q43)</f>
        <v>#DIV/0!</v>
      </c>
      <c r="R45" t="str">
        <v>HPP NON CVR</v>
      </c>
      <c r="S45" t="e">
        <f>SUM(S41:S43)</f>
        <v>#DIV/0!</v>
      </c>
      <c r="V45" t="str">
        <v>PEMBUNGKUS</v>
      </c>
      <c r="W45">
        <f>E159</f>
        <v>2003.3600000000001</v>
      </c>
      <c r="X45" t="str">
        <v>PEMBUNGKUS</v>
      </c>
      <c r="Y45">
        <f>W45</f>
        <v>2003.3600000000001</v>
      </c>
      <c r="Z45" t="str">
        <v>PEMBUNGKUS</v>
      </c>
      <c r="AA45">
        <f>Y45</f>
        <v>2003.3600000000001</v>
      </c>
      <c r="AD45" t="str">
        <v xml:space="preserve">NESTEA </v>
      </c>
      <c r="AE45">
        <f>B45*4</f>
        <v>6636.140350877193</v>
      </c>
      <c r="AF45" t="str">
        <v xml:space="preserve">SAMBAL MATAH </v>
      </c>
      <c r="AG45">
        <f>E135*5</f>
        <v>8049.923958333333</v>
      </c>
      <c r="AH45" t="str">
        <v xml:space="preserve">NESTEA </v>
      </c>
      <c r="AI45">
        <f>AG43</f>
        <v>6636.140350877193</v>
      </c>
      <c r="AL45" t="str">
        <v>PEMBUNGKUS</v>
      </c>
      <c r="AM45">
        <f>'WEEKLY FC'!E159</f>
        <v>100</v>
      </c>
      <c r="AN45" t="str">
        <v>PEMBUNGKUS</v>
      </c>
      <c r="AO45">
        <f>AM45</f>
        <v>100</v>
      </c>
      <c r="AP45" t="str">
        <v>PEMBUNGKUS</v>
      </c>
      <c r="AQ45">
        <f>AO45</f>
        <v>100</v>
      </c>
      <c r="AR45" t="str">
        <v>PEMBUNGKUS</v>
      </c>
      <c r="AS45">
        <f>AQ45</f>
        <v>100</v>
      </c>
      <c r="AU45" t="str">
        <v>GPRK</v>
      </c>
      <c r="AV45">
        <f>AA16</f>
        <v>884.420405982906</v>
      </c>
      <c r="AW45" t="str">
        <v>GPRK</v>
      </c>
      <c r="AX45">
        <f>AC16</f>
        <v>884.420405982906</v>
      </c>
      <c r="AY45" t="str">
        <v>GPRK</v>
      </c>
      <c r="AZ45">
        <f>AE16</f>
        <v>884.420405982906</v>
      </c>
      <c r="BA45" t="str">
        <v>MATAH</v>
      </c>
      <c r="BB45">
        <f>AG16</f>
        <v>1609.9847916666665</v>
      </c>
      <c r="BC45" t="str">
        <v>MATAH</v>
      </c>
      <c r="BD45">
        <f>AI16</f>
        <v>1609.9847916666665</v>
      </c>
      <c r="BE45" t="str">
        <v>MATAH</v>
      </c>
      <c r="BF45">
        <f>BD45</f>
        <v>1609.9847916666665</v>
      </c>
      <c r="BG45" t="str">
        <v>TRASI</v>
      </c>
      <c r="BH45">
        <f>AM16</f>
        <v>1462.7516319444444</v>
      </c>
      <c r="BI45" t="str">
        <v>TRASI</v>
      </c>
      <c r="BJ45">
        <f>AO16</f>
        <v>1462.7516319444444</v>
      </c>
      <c r="BK45" t="str">
        <v>TRASI</v>
      </c>
      <c r="BL45">
        <f>AQ16</f>
        <v>1462.7516319444444</v>
      </c>
    </row>
    <row r="46">
      <c r="G46" t="str">
        <v xml:space="preserve"> BAWANG PUTIH (100 GR )</v>
      </c>
      <c r="H46">
        <f>'WEEKLY FC'!E302*0.1</f>
        <v>4600</v>
      </c>
      <c r="J46" t="str">
        <v>HPP NON CVR</v>
      </c>
      <c r="K46">
        <f>SUM(K41:K42)</f>
        <v>7878.09753968254</v>
      </c>
      <c r="L46" t="str">
        <v>HPP + COVER</v>
      </c>
      <c r="M46" t="e">
        <f>M45+M44</f>
        <v>#DIV/0!</v>
      </c>
      <c r="N46" t="str">
        <v>HPP + COVER</v>
      </c>
      <c r="O46" t="e">
        <f>O45+O44</f>
        <v>#DIV/0!</v>
      </c>
      <c r="P46" t="str">
        <v>HPP + COVER</v>
      </c>
      <c r="Q46" t="e">
        <f>Q45+Q44</f>
        <v>#DIV/0!</v>
      </c>
      <c r="R46" t="str">
        <v>HPP + COVER</v>
      </c>
      <c r="S46" t="e">
        <f>S45+S44</f>
        <v>#DIV/0!</v>
      </c>
      <c r="V46" t="str">
        <v>HPP NON CVR</v>
      </c>
      <c r="W46" t="e">
        <f>SUM(W41:W44)</f>
        <v>#DIV/0!</v>
      </c>
      <c r="X46" t="str">
        <v>HPP NON CVR</v>
      </c>
      <c r="Y46" t="e">
        <f>SUM(Y41:Y44)</f>
        <v>#DIV/0!</v>
      </c>
      <c r="Z46" t="str">
        <v>HPP NON CVR</v>
      </c>
      <c r="AA46" t="e">
        <f>SUM(AA41:AA44)</f>
        <v>#DIV/0!</v>
      </c>
      <c r="AH46" t="str">
        <v xml:space="preserve">LEVEL </v>
      </c>
      <c r="AI46">
        <f>E210*5</f>
        <v>6411.32894736842</v>
      </c>
      <c r="AL46" t="str">
        <v>HPP NON CVR</v>
      </c>
      <c r="AM46" t="e">
        <f>SUM(AM41:AM44)</f>
        <v>#DIV/0!</v>
      </c>
      <c r="AN46" t="str">
        <v>HPP NON CVR 3</v>
      </c>
      <c r="AO46" t="e">
        <f>SUM(AO41:AO43)</f>
        <v>#DIV/0!</v>
      </c>
      <c r="AP46" t="str">
        <v>HPP NON CVR</v>
      </c>
      <c r="AQ46">
        <f>AQ41</f>
        <v>43435.79642300195</v>
      </c>
      <c r="AR46" t="str">
        <v>HPP NON CVR GPRK</v>
      </c>
      <c r="AS46">
        <f>SUM(AS41:AS44)</f>
        <v>51013.2274002849</v>
      </c>
      <c r="AU46" t="str">
        <v>PEMBUNGKUS</v>
      </c>
      <c r="AV46">
        <f>AA17</f>
        <v>1555.3600000000001</v>
      </c>
      <c r="AW46" t="str">
        <v>PEMBUNGKUS</v>
      </c>
      <c r="AX46">
        <f>AC17</f>
        <v>1555.3600000000001</v>
      </c>
      <c r="AY46" t="str">
        <v>PEMBUNGKUS</v>
      </c>
      <c r="AZ46">
        <f>AE17</f>
        <v>1555.3600000000001</v>
      </c>
      <c r="BA46" t="str">
        <v>PEMBUNGKUS</v>
      </c>
      <c r="BB46">
        <f>AG17</f>
        <v>1555.3600000000001</v>
      </c>
      <c r="BC46" t="str">
        <v>PEMBUNGKUS</v>
      </c>
      <c r="BD46">
        <f>AI17</f>
        <v>1555.3600000000001</v>
      </c>
      <c r="BE46" t="str">
        <v>PEMBUNGKUS</v>
      </c>
      <c r="BF46">
        <f>BD46</f>
        <v>1555.3600000000001</v>
      </c>
      <c r="BG46" t="str">
        <v>PEMBUNGKUS</v>
      </c>
      <c r="BH46">
        <f>AM17</f>
        <v>1555.3600000000001</v>
      </c>
      <c r="BI46" t="str">
        <v>PEMBUNGKUS</v>
      </c>
      <c r="BJ46">
        <f>AO17</f>
        <v>1555.3600000000001</v>
      </c>
      <c r="BK46" t="str">
        <v>PEMBUNGKUS</v>
      </c>
      <c r="BL46">
        <f>AQ17</f>
        <v>1555.3600000000001</v>
      </c>
    </row>
    <row r="47">
      <c r="D47" t="str">
        <v>SAYAP</v>
      </c>
      <c r="G47" t="str">
        <v>1 PACK PREMIX KOSEK ( 60 GR )</v>
      </c>
      <c r="H47">
        <f>'WEEKLY FC'!E340</f>
        <v>1887</v>
      </c>
      <c r="J47" t="str">
        <v>HPP + COVER</v>
      </c>
      <c r="K47">
        <f>K46+K43</f>
        <v>9328.59753968254</v>
      </c>
      <c r="V47" t="str">
        <v>HPP + COVER</v>
      </c>
      <c r="W47" t="e">
        <f>W46+W45</f>
        <v>#DIV/0!</v>
      </c>
      <c r="X47" t="str">
        <v>HPP + COVER</v>
      </c>
      <c r="Y47" t="e">
        <f>Y46+Y45</f>
        <v>#DIV/0!</v>
      </c>
      <c r="Z47" t="str">
        <v>HPP + COVER</v>
      </c>
      <c r="AA47" t="e">
        <f>AA46+AA45</f>
        <v>#DIV/0!</v>
      </c>
      <c r="AD47" t="str">
        <v>PEMBUNGKUS</v>
      </c>
      <c r="AE47">
        <f>E195-E191</f>
        <v>6442</v>
      </c>
      <c r="AF47" t="str">
        <v>HPP NON CVR GPRK</v>
      </c>
      <c r="AG47">
        <f>SUM(AG41:AG44)</f>
        <v>56807.41679422429</v>
      </c>
      <c r="AH47" t="str">
        <v>HPP NON CVR</v>
      </c>
      <c r="AI47">
        <f>SUM(AI41:AI46)</f>
        <v>58796.64371167818</v>
      </c>
      <c r="AL47" t="str">
        <v>HPP + COVER</v>
      </c>
      <c r="AM47" t="e">
        <f>AM46+AM45</f>
        <v>#DIV/0!</v>
      </c>
      <c r="AN47" t="str">
        <v>HPP NON CVR 2</v>
      </c>
      <c r="AO47" t="e">
        <f>AO41+AO42+AO44</f>
        <v>#DIV/0!</v>
      </c>
      <c r="AP47" t="str">
        <v>HPP + COVER</v>
      </c>
      <c r="AQ47">
        <f>AQ46+AQ45</f>
        <v>43535.79642300195</v>
      </c>
      <c r="AR47" t="str">
        <v xml:space="preserve">HPP NON  LEVEL </v>
      </c>
      <c r="AS47">
        <f>AS41+AS43</f>
        <v>46591.12537037037</v>
      </c>
      <c r="AU47" t="str">
        <v>HPP NON CVR</v>
      </c>
      <c r="AV47" t="e">
        <f>SUM(AV42:AV45)</f>
        <v>#DIV/0!</v>
      </c>
      <c r="AW47" t="str">
        <v>HPP NON CVR</v>
      </c>
      <c r="AX47" t="e">
        <f>SUM(AX42:AX45)</f>
        <v>#DIV/0!</v>
      </c>
      <c r="AY47" t="str">
        <v>HPP NON CVR</v>
      </c>
      <c r="AZ47" t="e">
        <f>SUM(AZ42:AZ45)</f>
        <v>#DIV/0!</v>
      </c>
      <c r="BA47" t="str">
        <v>HPP NON CVR</v>
      </c>
      <c r="BB47" t="e">
        <f>SUM(BB42:BB45)</f>
        <v>#DIV/0!</v>
      </c>
      <c r="BC47" t="str">
        <v>HPP NON CVR</v>
      </c>
      <c r="BD47" t="e">
        <f>SUM(BD42:BD45)</f>
        <v>#DIV/0!</v>
      </c>
      <c r="BE47" t="str">
        <v>HPP NON CVR</v>
      </c>
      <c r="BF47" t="e">
        <f>SUM(BF42:BF45)</f>
        <v>#DIV/0!</v>
      </c>
      <c r="BG47" t="str">
        <v>HPP NON CVR</v>
      </c>
      <c r="BH47" t="e">
        <f>SUM(BH42:BH45)</f>
        <v>#DIV/0!</v>
      </c>
      <c r="BI47" t="str">
        <v>HPP NON CVR</v>
      </c>
      <c r="BJ47" t="e">
        <f>SUM(BJ42:BJ45)</f>
        <v>#DIV/0!</v>
      </c>
      <c r="BK47" t="str">
        <v>HPP NON CVR</v>
      </c>
      <c r="BL47" t="e">
        <f>SUM(BL42:BL45)</f>
        <v>#DIV/0!</v>
      </c>
    </row>
    <row r="48">
      <c r="D48" t="str">
        <v>1 PCS SAYAP</v>
      </c>
      <c r="E48" t="e">
        <f>'WEEKLY FC'!E15</f>
        <v>#DIV/0!</v>
      </c>
      <c r="G48" t="str">
        <v>MINYAK (250 ML )</v>
      </c>
      <c r="H48">
        <f>'WEEKLY FC'!E168*0.25</f>
        <v>4750.326388888889</v>
      </c>
      <c r="AD48" t="str">
        <v>HPP NON CVR</v>
      </c>
      <c r="AE48">
        <f>SUM(AE41:AE45)</f>
        <v>55641.31476430976</v>
      </c>
      <c r="AF48" t="str">
        <v>HPP NON CVR MTH</v>
      </c>
      <c r="AG48">
        <f>SUM(AG41:AG43)+AG45</f>
        <v>60435.238722643095</v>
      </c>
      <c r="AH48" t="str">
        <v>HPP + COVER</v>
      </c>
      <c r="AI48">
        <f>AI47+E195</f>
        <v>65778.64371167819</v>
      </c>
      <c r="AN48" t="str">
        <v>HPP + COVER</v>
      </c>
      <c r="AO48" t="e">
        <f>AO46+AO45</f>
        <v>#DIV/0!</v>
      </c>
      <c r="AR48" t="str">
        <v>HPP + COVER</v>
      </c>
      <c r="AS48">
        <f>AS47+AS45</f>
        <v>46691.12537037037</v>
      </c>
      <c r="AU48" t="str">
        <v>HPP + COVER</v>
      </c>
      <c r="AV48" t="e">
        <f>AV47+AV46</f>
        <v>#DIV/0!</v>
      </c>
      <c r="AW48" t="str">
        <v>HPP + COVER</v>
      </c>
      <c r="AX48" t="e">
        <f>AX47+AX46</f>
        <v>#DIV/0!</v>
      </c>
      <c r="AY48" t="str">
        <v>HPP + COVER</v>
      </c>
      <c r="AZ48" t="e">
        <f>+AZ47+AZ46</f>
        <v>#DIV/0!</v>
      </c>
      <c r="BA48" t="str">
        <v>HPP + COVER</v>
      </c>
      <c r="BB48" t="e">
        <f>BB47+BB46</f>
        <v>#DIV/0!</v>
      </c>
      <c r="BC48" t="str">
        <v>HPP + COVER</v>
      </c>
      <c r="BD48" t="e">
        <f>BD47+BD46</f>
        <v>#DIV/0!</v>
      </c>
      <c r="BE48" t="str">
        <v>HPP + COVER</v>
      </c>
      <c r="BF48" t="e">
        <f>BF46+BF47</f>
        <v>#DIV/0!</v>
      </c>
      <c r="BG48" t="str">
        <v>HPP + COVER</v>
      </c>
      <c r="BH48" t="e">
        <f>BH47+BH46</f>
        <v>#DIV/0!</v>
      </c>
      <c r="BI48" t="str">
        <v>HPP + COVER</v>
      </c>
      <c r="BJ48" t="e">
        <f>BJ47+BJ46</f>
        <v>#DIV/0!</v>
      </c>
      <c r="BK48" t="str">
        <v>HPP + COVER</v>
      </c>
      <c r="BL48" t="e">
        <f>BL47+BL46</f>
        <v>#DIV/0!</v>
      </c>
    </row>
    <row r="49">
      <c r="A49" t="str">
        <v xml:space="preserve">TAKE AWAY </v>
      </c>
      <c r="D49" t="str">
        <v xml:space="preserve">MARINADE </v>
      </c>
      <c r="E49">
        <f>E36</f>
        <v>198.94202898550725</v>
      </c>
      <c r="AD49" t="str">
        <v>HPP + COVER</v>
      </c>
      <c r="AE49">
        <f>AE48+AE47</f>
        <v>62083.31476430976</v>
      </c>
      <c r="AF49" t="str">
        <v>HPP + COVER</v>
      </c>
      <c r="AG49">
        <f>AG48+E195</f>
        <v>67417.23872264309</v>
      </c>
    </row>
    <row r="50">
      <c r="A50" t="str">
        <v xml:space="preserve">NESTEA </v>
      </c>
      <c r="B50">
        <f>B45</f>
        <v>1659.0350877192982</v>
      </c>
      <c r="D50" t="str">
        <v>TEPUNG CAKRA</v>
      </c>
      <c r="E50">
        <f>E37</f>
        <v>327.705</v>
      </c>
      <c r="G50" t="str">
        <v xml:space="preserve">HPP 1 RESEP </v>
      </c>
      <c r="H50">
        <f>SUM(H44:H48)</f>
        <v>41237.32638888889</v>
      </c>
      <c r="J50" t="str">
        <v>PAKET GREEN CRISPY KELAS 2,3&amp;4 SULAWESI</v>
      </c>
    </row>
    <row r="51">
      <c r="A51" t="str">
        <v xml:space="preserve">CUP MINUMAN </v>
      </c>
      <c r="B51">
        <f>'WEEKLY FC'!E144</f>
        <v>373</v>
      </c>
      <c r="D51" t="str">
        <v>TEPUNG BRIDER</v>
      </c>
      <c r="E51">
        <f>E38</f>
        <v>234.1</v>
      </c>
      <c r="G51" t="str">
        <v>HPP 1 PORSI+TIMUN</v>
      </c>
      <c r="H51">
        <f>H50/65+250</f>
        <v>884.420405982906</v>
      </c>
      <c r="V51" t="str">
        <v>OKE</v>
      </c>
    </row>
    <row r="52">
      <c r="A52" t="str">
        <v xml:space="preserve">SEALER </v>
      </c>
      <c r="B52">
        <f>'WEEKLY FC'!E140/1000</f>
        <v>72.15</v>
      </c>
      <c r="D52" t="str">
        <v>MINYAK</v>
      </c>
      <c r="E52">
        <f>E39</f>
        <v>575.797138047138</v>
      </c>
      <c r="AF52" t="str">
        <v xml:space="preserve"> </v>
      </c>
    </row>
    <row r="53">
      <c r="A53" t="str">
        <v xml:space="preserve">SEDOTAN </v>
      </c>
      <c r="B53">
        <f>'WEEKLY FC'!E131/500</f>
        <v>47</v>
      </c>
      <c r="D53" t="str">
        <v>AIR</v>
      </c>
      <c r="E53">
        <f>E40</f>
        <v>2.302631578947368</v>
      </c>
      <c r="X53" t="str">
        <v>PAKET ROCKET KELAS 2 &amp; 4 SULAWESI</v>
      </c>
      <c r="AS53" t="str">
        <v>PAKET SEGAR KELAS 2,3&amp;4 SULAWESI TEEH RC</v>
      </c>
    </row>
    <row r="54">
      <c r="D54" t="str">
        <v>SAOS SASET</v>
      </c>
      <c r="E54">
        <f>E41</f>
        <v>407</v>
      </c>
      <c r="J54" t="str">
        <v xml:space="preserve">PAKET </v>
      </c>
      <c r="L54" t="str">
        <v xml:space="preserve">PAKET </v>
      </c>
      <c r="N54" t="str">
        <v xml:space="preserve">PAKET </v>
      </c>
      <c r="P54" t="str">
        <v xml:space="preserve">PAKET </v>
      </c>
      <c r="R54" t="str">
        <v xml:space="preserve">PAKET </v>
      </c>
      <c r="T54" t="str">
        <v xml:space="preserve">PAKET </v>
      </c>
      <c r="AR54" t="str">
        <v>OKE</v>
      </c>
      <c r="BG54" t="str">
        <v>OKE</v>
      </c>
    </row>
    <row r="55">
      <c r="D55" t="str">
        <v>BIANG BRIDER</v>
      </c>
      <c r="E55">
        <f>E16</f>
        <v>20.945</v>
      </c>
      <c r="G55" t="str">
        <v xml:space="preserve">NASI PUTIH </v>
      </c>
      <c r="J55" t="str">
        <v>LEVEL 1</v>
      </c>
      <c r="L55" t="str">
        <v>LEVEL 2</v>
      </c>
      <c r="N55" t="str">
        <v>LEVEL 3</v>
      </c>
      <c r="P55" t="str">
        <v>HOT SPICY 1</v>
      </c>
      <c r="R55" t="str">
        <v>HOT SPICY 2</v>
      </c>
      <c r="T55" t="str">
        <v>HOT SPICY 3</v>
      </c>
    </row>
    <row r="56">
      <c r="A56" t="str">
        <v>HPP LEMON TEA  TAKE AWAY</v>
      </c>
      <c r="B56">
        <f>SUM(B50:B55)</f>
        <v>2151.1850877192983</v>
      </c>
      <c r="D56" t="str">
        <v>HPP SAYAP</v>
      </c>
      <c r="E56" t="e">
        <f>SUM(E48:E55)</f>
        <v>#DIV/0!</v>
      </c>
      <c r="G56" t="str">
        <v xml:space="preserve"> BERAS ( 1 KG )</v>
      </c>
      <c r="H56">
        <f>'WEEKLY FC'!E34</f>
        <v>15000</v>
      </c>
      <c r="J56" t="str">
        <v>NASI</v>
      </c>
      <c r="K56">
        <f>M41</f>
        <v>1392.3444976076555</v>
      </c>
      <c r="L56" t="str">
        <v>NASI</v>
      </c>
      <c r="M56">
        <f>K56</f>
        <v>1392.3444976076555</v>
      </c>
      <c r="N56" t="str">
        <v>NASI</v>
      </c>
      <c r="O56">
        <f>M56</f>
        <v>1392.3444976076555</v>
      </c>
      <c r="P56" t="str">
        <v>NASI</v>
      </c>
      <c r="Q56">
        <f>O56</f>
        <v>1392.3444976076555</v>
      </c>
      <c r="R56" t="str">
        <v>NASI</v>
      </c>
      <c r="S56">
        <f>Q56</f>
        <v>1392.3444976076555</v>
      </c>
      <c r="T56" t="str">
        <v>NASI</v>
      </c>
      <c r="U56">
        <f>S56</f>
        <v>1392.3444976076555</v>
      </c>
      <c r="X56" t="str">
        <v xml:space="preserve">PAKET </v>
      </c>
      <c r="Z56" t="str">
        <v xml:space="preserve">PAKET </v>
      </c>
      <c r="AB56" t="str">
        <v xml:space="preserve">PAKET </v>
      </c>
      <c r="AD56" t="str">
        <v xml:space="preserve">PAKET </v>
      </c>
      <c r="AF56" t="str">
        <v xml:space="preserve">PAKET </v>
      </c>
      <c r="AH56" t="str">
        <v xml:space="preserve">PAKET </v>
      </c>
      <c r="AJ56" t="str">
        <v xml:space="preserve">PAKET </v>
      </c>
      <c r="AL56" t="str">
        <v xml:space="preserve">PAKET </v>
      </c>
      <c r="AN56" t="str">
        <v xml:space="preserve">PAKET </v>
      </c>
      <c r="AP56" t="str">
        <v xml:space="preserve">PAKET </v>
      </c>
      <c r="AS56" t="str">
        <v xml:space="preserve">PAKET </v>
      </c>
      <c r="AU56" t="str">
        <v xml:space="preserve">PAKET </v>
      </c>
      <c r="AW56" t="str">
        <v xml:space="preserve">PAKET </v>
      </c>
      <c r="AY56" t="str">
        <v xml:space="preserve">PAKET </v>
      </c>
      <c r="BA56" t="str">
        <v xml:space="preserve">PAKET </v>
      </c>
      <c r="BC56" t="str">
        <v xml:space="preserve">PAKET </v>
      </c>
      <c r="BE56" t="str">
        <v xml:space="preserve">PAKET </v>
      </c>
    </row>
    <row r="57">
      <c r="D57" t="str">
        <v xml:space="preserve">HPP SAYAP U/GPRK &amp; LVL </v>
      </c>
      <c r="E57" t="e">
        <f>E56-E54</f>
        <v>#DIV/0!</v>
      </c>
      <c r="G57" t="str">
        <v xml:space="preserve">AIR (1200 ML) </v>
      </c>
      <c r="H57">
        <f>B9*1.2</f>
        <v>315.78947368421046</v>
      </c>
      <c r="J57" t="str">
        <v>SAYAP</v>
      </c>
      <c r="K57" t="e">
        <f>E57</f>
        <v>#DIV/0!</v>
      </c>
      <c r="L57" t="str">
        <v>P.BAWAH</v>
      </c>
      <c r="M57" t="e">
        <f>E44</f>
        <v>#DIV/0!</v>
      </c>
      <c r="N57" t="str">
        <v>DADA/ PA</v>
      </c>
      <c r="O57" t="e">
        <f>E18</f>
        <v>#DIV/0!</v>
      </c>
      <c r="P57" t="str">
        <v>SAYAP SPICY</v>
      </c>
      <c r="Q57" t="e">
        <f>B275</f>
        <v>#DIV/0!</v>
      </c>
      <c r="R57" t="str">
        <v>P.BAWAH  SPICY</v>
      </c>
      <c r="S57" t="e">
        <f>B274</f>
        <v>#DIV/0!</v>
      </c>
      <c r="T57" t="str">
        <v>DADA/ PA  SPICY</v>
      </c>
      <c r="U57" t="e">
        <f>B272</f>
        <v>#DIV/0!</v>
      </c>
      <c r="X57" t="str">
        <v>ROCKET 1</v>
      </c>
      <c r="Z57" t="str">
        <v>ROCKET 2</v>
      </c>
      <c r="AB57" t="str">
        <v>ROCKET 3</v>
      </c>
      <c r="AD57" t="str">
        <v>ROCKET 4</v>
      </c>
      <c r="AF57" t="str">
        <v>ROCKET 5</v>
      </c>
      <c r="AH57" t="str">
        <v>ROCKET 6</v>
      </c>
      <c r="AJ57" t="str">
        <v>ROCKET 7</v>
      </c>
      <c r="AL57" t="str">
        <v>ROCKET 8</v>
      </c>
      <c r="AN57" t="str">
        <v>ROCKET 9</v>
      </c>
      <c r="AP57" t="str">
        <v>ROCKET 10</v>
      </c>
      <c r="AS57" t="str">
        <v>SEGAR 1</v>
      </c>
      <c r="AU57" t="str">
        <v>SEGAR 2</v>
      </c>
      <c r="AW57" t="str">
        <v>SEGAR 3</v>
      </c>
      <c r="AY57" t="str">
        <v>SEGAR 4</v>
      </c>
      <c r="BA57" t="str">
        <v>SEGAR 5</v>
      </c>
      <c r="BC57" t="str">
        <v>SEGAR 6</v>
      </c>
      <c r="BE57" t="str">
        <v>SEGAR 7</v>
      </c>
    </row>
    <row r="58">
      <c r="G58" t="str">
        <v>HPP 1  RESEP</v>
      </c>
      <c r="H58">
        <f>SUM(H56:H57)</f>
        <v>15315.78947368421</v>
      </c>
      <c r="J58" t="str">
        <v>ES THE/STEE</v>
      </c>
      <c r="K58">
        <f>'WEEKLY FC'!E115</f>
        <v>1583.97</v>
      </c>
      <c r="L58" t="str">
        <v>ES THE/STEE</v>
      </c>
      <c r="M58">
        <f>K58</f>
        <v>1583.97</v>
      </c>
      <c r="N58" t="str">
        <v>ES THE/STEE</v>
      </c>
      <c r="O58">
        <f>M58</f>
        <v>1583.97</v>
      </c>
      <c r="P58" t="str">
        <v>ES THE/STEE</v>
      </c>
      <c r="Q58">
        <f>O58</f>
        <v>1583.97</v>
      </c>
      <c r="R58" t="str">
        <v>ES THE/STEE</v>
      </c>
      <c r="S58">
        <f>Q58</f>
        <v>1583.97</v>
      </c>
      <c r="T58" t="str">
        <v>ES THE/STEE</v>
      </c>
      <c r="U58">
        <f>S58</f>
        <v>1583.97</v>
      </c>
      <c r="X58" t="str">
        <v>NASI</v>
      </c>
      <c r="Y58">
        <f>U56</f>
        <v>1392.3444976076555</v>
      </c>
      <c r="Z58" t="str">
        <v>NASI</v>
      </c>
      <c r="AA58">
        <f>Y58</f>
        <v>1392.3444976076555</v>
      </c>
      <c r="AB58" t="str">
        <v>DADA / PA</v>
      </c>
      <c r="AC58" t="e">
        <f>E30</f>
        <v>#DIV/0!</v>
      </c>
      <c r="AD58" t="str">
        <v>NASGOR</v>
      </c>
      <c r="AE58">
        <f>K41</f>
        <v>5711.09753968254</v>
      </c>
      <c r="AF58" t="str">
        <v>PEMBUNGKUS</v>
      </c>
      <c r="AG58">
        <f>Y61</f>
        <v>1555.3600000000001</v>
      </c>
      <c r="AH58" t="str">
        <v>BURGER</v>
      </c>
      <c r="AI58">
        <f>O27</f>
        <v>8192.184967463905</v>
      </c>
      <c r="AJ58" t="str">
        <v>NASI</v>
      </c>
      <c r="AK58">
        <f>Y58</f>
        <v>1392.3444976076555</v>
      </c>
      <c r="AL58" t="str">
        <v>PEMBUNGKUS</v>
      </c>
      <c r="AM58">
        <f>O44</f>
        <v>1555.3600000000001</v>
      </c>
      <c r="AN58" t="str">
        <v>NASI</v>
      </c>
      <c r="AO58">
        <f>AM60</f>
        <v>1392.3444976076555</v>
      </c>
      <c r="AP58" t="str">
        <v>C.STRIP</v>
      </c>
      <c r="AQ58" t="e">
        <f>AG59</f>
        <v>#DIV/0!</v>
      </c>
      <c r="AS58" t="str">
        <v>NASI</v>
      </c>
      <c r="AT58">
        <f>AT27</f>
        <v>1021.0526315789473</v>
      </c>
      <c r="AU58" t="str">
        <v>NASI</v>
      </c>
      <c r="AV58">
        <f>AV27</f>
        <v>1021.0526315789473</v>
      </c>
      <c r="AW58" t="str">
        <v>BURGER</v>
      </c>
      <c r="AX58">
        <f>AX27</f>
        <v>7916.184967463905</v>
      </c>
      <c r="AY58" t="str">
        <v>NASI</v>
      </c>
      <c r="AZ58">
        <f>AZ27</f>
        <v>1021.0526315789473</v>
      </c>
      <c r="BA58" t="str">
        <v>PEMBUNGKUS</v>
      </c>
      <c r="BB58">
        <f>BB27</f>
        <v>1450.5</v>
      </c>
      <c r="BC58" t="str">
        <v>NASI</v>
      </c>
      <c r="BD58">
        <f>BD27</f>
        <v>1021.0526315789473</v>
      </c>
      <c r="BE58" t="str">
        <v>NASI</v>
      </c>
      <c r="BF58">
        <f>BF27</f>
        <v>1021.0526315789473</v>
      </c>
    </row>
    <row r="59">
      <c r="J59" t="str">
        <v>C LEVEL + CM</v>
      </c>
      <c r="K59">
        <f>E210</f>
        <v>1282.265789473684</v>
      </c>
      <c r="L59" t="str">
        <v>C LEVEL + CM</v>
      </c>
      <c r="M59">
        <f>K59</f>
        <v>1282.265789473684</v>
      </c>
      <c r="N59" t="str">
        <v>C LEVEL + CM</v>
      </c>
      <c r="O59">
        <f>M59</f>
        <v>1282.265789473684</v>
      </c>
      <c r="P59" t="str">
        <v>GREEN CRISPY</v>
      </c>
      <c r="Q59">
        <f>O59</f>
        <v>1282.265789473684</v>
      </c>
      <c r="R59" t="str">
        <v>GREEN CRISPY</v>
      </c>
      <c r="S59">
        <f>Q59</f>
        <v>1282.265789473684</v>
      </c>
      <c r="T59" t="str">
        <v>GREEN CRISPY</v>
      </c>
      <c r="U59">
        <f>S59</f>
        <v>1282.265789473684</v>
      </c>
      <c r="X59" t="str">
        <v>SAYAP</v>
      </c>
      <c r="Y59" t="e">
        <f>E56</f>
        <v>#DIV/0!</v>
      </c>
      <c r="Z59" t="str">
        <v>C.STEAK</v>
      </c>
      <c r="AA59" t="e">
        <f>E43</f>
        <v>#DIV/0!</v>
      </c>
      <c r="AB59" t="str">
        <v>NESTLE</v>
      </c>
      <c r="AC59">
        <f>AA60</f>
        <v>1659.0350877192982</v>
      </c>
      <c r="AF59" t="str">
        <v>C.STRIP</v>
      </c>
      <c r="AG59" t="e">
        <f>E94</f>
        <v>#DIV/0!</v>
      </c>
      <c r="AH59" t="str">
        <v>MILO</v>
      </c>
      <c r="AI59">
        <f>B70</f>
        <v>3140.042674253201</v>
      </c>
      <c r="AJ59" t="str">
        <v>P.BAWAH</v>
      </c>
      <c r="AK59" t="e">
        <f>Q28</f>
        <v>#DIV/0!</v>
      </c>
      <c r="AL59" t="str">
        <v>C.STEAK</v>
      </c>
      <c r="AM59" t="e">
        <f>M28</f>
        <v>#DIV/0!</v>
      </c>
      <c r="AN59" t="str">
        <v>DADA / PA</v>
      </c>
      <c r="AO59" t="e">
        <f>AC58</f>
        <v>#DIV/0!</v>
      </c>
      <c r="AP59" t="str">
        <v>FF</v>
      </c>
      <c r="AQ59">
        <f>H72</f>
        <v>3901.797138047138</v>
      </c>
      <c r="AS59" t="str">
        <v>SAYAP</v>
      </c>
      <c r="AT59" t="e">
        <f>AT28</f>
        <v>#DIV/0!</v>
      </c>
      <c r="AU59" t="str">
        <v>C.STEAK</v>
      </c>
      <c r="AV59" t="e">
        <f>AV28</f>
        <v>#DIV/0!</v>
      </c>
      <c r="AW59" t="str">
        <v>TEEH RC</v>
      </c>
      <c r="AX59">
        <f>AV60</f>
        <v>219.21052631578948</v>
      </c>
      <c r="AY59" t="str">
        <v>P.BAWAH</v>
      </c>
      <c r="AZ59" t="e">
        <f>AZ28</f>
        <v>#DIV/0!</v>
      </c>
      <c r="BA59" t="str">
        <v>NASGOR</v>
      </c>
      <c r="BB59">
        <f>BB28</f>
        <v>5711.09753968254</v>
      </c>
      <c r="BC59" t="str">
        <v>C.STRIP</v>
      </c>
      <c r="BD59" t="e">
        <f>BD28</f>
        <v>#DIV/0!</v>
      </c>
      <c r="BE59" t="str">
        <v>DADA / PA</v>
      </c>
      <c r="BF59" t="e">
        <f>BF28</f>
        <v>#DIV/0!</v>
      </c>
    </row>
    <row r="60">
      <c r="J60" t="str">
        <v>GREEN CRISPY</v>
      </c>
      <c r="K60">
        <f>B286</f>
        <v>237.51631944444443</v>
      </c>
      <c r="L60" t="str">
        <v>GREEN CRISPY</v>
      </c>
      <c r="M60">
        <f>K60</f>
        <v>237.51631944444443</v>
      </c>
      <c r="N60" t="str">
        <v>GREEN CRISPY</v>
      </c>
      <c r="O60">
        <f>M60</f>
        <v>237.51631944444443</v>
      </c>
      <c r="R60" t="str">
        <v>PEMBUNGKUS</v>
      </c>
      <c r="S60">
        <f>Q61</f>
        <v>1555.3600000000001</v>
      </c>
      <c r="X60" t="str">
        <v>NESTLE</v>
      </c>
      <c r="Y60">
        <f>B45</f>
        <v>1659.0350877192982</v>
      </c>
      <c r="Z60" t="str">
        <v>NESTLE</v>
      </c>
      <c r="AA60">
        <f>Y60</f>
        <v>1659.0350877192982</v>
      </c>
      <c r="AB60" t="str">
        <v>PEMBUNGKUS</v>
      </c>
      <c r="AC60">
        <f>AA61</f>
        <v>1555.3600000000001</v>
      </c>
      <c r="AD60" t="str">
        <v>NESTLE</v>
      </c>
      <c r="AE60">
        <f>AC59</f>
        <v>1659.0350877192982</v>
      </c>
      <c r="AF60" t="str">
        <v>NESTLE</v>
      </c>
      <c r="AG60">
        <f>AE60</f>
        <v>1659.0350877192982</v>
      </c>
      <c r="AJ60" t="str">
        <v>MILO</v>
      </c>
      <c r="AK60">
        <f>AI59</f>
        <v>3140.042674253201</v>
      </c>
      <c r="AL60" t="str">
        <v>NASI</v>
      </c>
      <c r="AM60">
        <f>AK58</f>
        <v>1392.3444976076555</v>
      </c>
      <c r="AN60" t="str">
        <v>MILO</v>
      </c>
      <c r="AO60">
        <f>AM61</f>
        <v>3140.042674253201</v>
      </c>
      <c r="AP60" t="str">
        <v>MILO</v>
      </c>
      <c r="AQ60">
        <f>AO60</f>
        <v>3140.042674253201</v>
      </c>
      <c r="AS60" t="str">
        <v>TEEH RC</v>
      </c>
      <c r="AT60">
        <f>B301</f>
        <v>219.21052631578948</v>
      </c>
      <c r="AU60" t="str">
        <v>TEEH RC</v>
      </c>
      <c r="AV60">
        <f>AT60</f>
        <v>219.21052631578948</v>
      </c>
      <c r="AW60" t="str">
        <v>PEMBUNGKUS</v>
      </c>
      <c r="AX60">
        <f>AX29</f>
        <v>1130</v>
      </c>
      <c r="AY60" t="str">
        <v>TEEH RC</v>
      </c>
      <c r="AZ60">
        <f>AX59</f>
        <v>219.21052631578948</v>
      </c>
      <c r="BA60" t="str">
        <v>TEEH RC</v>
      </c>
      <c r="BB60">
        <f>AZ60</f>
        <v>219.21052631578948</v>
      </c>
      <c r="BC60" t="str">
        <v>TEEH RC</v>
      </c>
      <c r="BD60">
        <f>BB60</f>
        <v>219.21052631578948</v>
      </c>
      <c r="BE60" t="str">
        <v>TEEH RC</v>
      </c>
      <c r="BF60">
        <f>BD60</f>
        <v>219.21052631578948</v>
      </c>
    </row>
    <row r="61">
      <c r="A61" t="str">
        <v xml:space="preserve">MILO </v>
      </c>
      <c r="G61" t="str">
        <v xml:space="preserve">HPP 1 PORSI </v>
      </c>
      <c r="H61">
        <f>H58/11</f>
        <v>1392.3444976076555</v>
      </c>
      <c r="J61" t="str">
        <v>PEMBUNGKUS</v>
      </c>
      <c r="K61">
        <f>E159</f>
        <v>2003.3600000000001</v>
      </c>
      <c r="L61" t="str">
        <v>PEMBUNGKUS</v>
      </c>
      <c r="M61">
        <f>K61</f>
        <v>2003.3600000000001</v>
      </c>
      <c r="N61" t="str">
        <v>PEMBUNGKUS</v>
      </c>
      <c r="O61">
        <f>M61</f>
        <v>2003.3600000000001</v>
      </c>
      <c r="P61" t="str">
        <v>PEMBUNGKUS</v>
      </c>
      <c r="Q61">
        <f>E204</f>
        <v>1555.3600000000001</v>
      </c>
      <c r="R61" t="str">
        <v>HPP NON CVR</v>
      </c>
      <c r="S61" t="e">
        <f>SUM(S56:S59)</f>
        <v>#DIV/0!</v>
      </c>
      <c r="T61" t="str">
        <v>PEMBUNGKUS</v>
      </c>
      <c r="U61">
        <f>S60</f>
        <v>1555.3600000000001</v>
      </c>
      <c r="X61" t="str">
        <v>PEMBUNGKUS</v>
      </c>
      <c r="Y61">
        <f>E204</f>
        <v>1555.3600000000001</v>
      </c>
      <c r="Z61" t="str">
        <v>PEMBUNGKUS</v>
      </c>
      <c r="AA61">
        <f>Y61</f>
        <v>1555.3600000000001</v>
      </c>
      <c r="AB61" t="str">
        <v>NASI</v>
      </c>
      <c r="AC61">
        <f>AA58</f>
        <v>1392.3444976076555</v>
      </c>
      <c r="AD61" t="str">
        <v>PEMBUNGKUS</v>
      </c>
      <c r="AE61">
        <f>K43</f>
        <v>1450.5</v>
      </c>
      <c r="AF61" t="str">
        <v>NASI</v>
      </c>
      <c r="AG61">
        <f>AC61</f>
        <v>1392.3444976076555</v>
      </c>
      <c r="AH61" t="str">
        <v>PEMBUNGKUS</v>
      </c>
      <c r="AI61">
        <f>O29</f>
        <v>1130</v>
      </c>
      <c r="AJ61" t="str">
        <v>PEMBUNGKUS</v>
      </c>
      <c r="AK61">
        <f>AG58</f>
        <v>1555.3600000000001</v>
      </c>
      <c r="AL61" t="str">
        <v>MILO</v>
      </c>
      <c r="AM61">
        <f>AK60</f>
        <v>3140.042674253201</v>
      </c>
      <c r="AN61" t="str">
        <v>PEMBUNGKUS</v>
      </c>
      <c r="AO61">
        <f>AK61</f>
        <v>1555.3600000000001</v>
      </c>
      <c r="AP61" t="str">
        <v>PEMBUNGKUS</v>
      </c>
      <c r="AQ61">
        <f>SUM(E172:E176)</f>
        <v>871</v>
      </c>
      <c r="AS61" t="str">
        <v>PEMBUNGKUS</v>
      </c>
      <c r="AT61">
        <f>AT30</f>
        <v>1555.3600000000001</v>
      </c>
      <c r="AU61" t="str">
        <v>PEMBUNGKUS</v>
      </c>
      <c r="AV61">
        <f>AV30</f>
        <v>1555.3600000000001</v>
      </c>
      <c r="AY61" t="str">
        <v>PEMBUNGKUS</v>
      </c>
      <c r="AZ61">
        <f>AZ30</f>
        <v>1555.3600000000001</v>
      </c>
      <c r="BA61" t="str">
        <v>HPP NON CVR</v>
      </c>
      <c r="BB61">
        <f>BB58+BB59</f>
        <v>7161.59753968254</v>
      </c>
      <c r="BC61" t="str">
        <v>PEMBUNGKUS</v>
      </c>
      <c r="BD61">
        <f>BD30</f>
        <v>1555.3600000000001</v>
      </c>
      <c r="BE61" t="str">
        <v>PEMBUNGKUS</v>
      </c>
      <c r="BF61">
        <f>BF30</f>
        <v>1555.3600000000001</v>
      </c>
    </row>
    <row r="62">
      <c r="A62" t="str">
        <v xml:space="preserve"> 1 PACK MILO ( 960 GR)</v>
      </c>
      <c r="B62">
        <f>'WEEKLY FC'!E101</f>
        <v>97450</v>
      </c>
      <c r="D62" t="str">
        <v xml:space="preserve">CHICKEN STEAK </v>
      </c>
      <c r="J62" t="str">
        <v>HPP NON CVR</v>
      </c>
      <c r="K62" t="e">
        <f>SUM(K56:K60)</f>
        <v>#DIV/0!</v>
      </c>
      <c r="L62" t="str">
        <v>HPP NON CVR</v>
      </c>
      <c r="M62" t="e">
        <f>SUM(M56:M60)</f>
        <v>#DIV/0!</v>
      </c>
      <c r="N62" t="str">
        <v>HPP NON CVR</v>
      </c>
      <c r="O62" t="e">
        <f>SUM(O56:O60)</f>
        <v>#DIV/0!</v>
      </c>
      <c r="P62" t="str">
        <v>HPP NON CVR</v>
      </c>
      <c r="Q62" t="e">
        <f>SUM(Q56:Q60)</f>
        <v>#DIV/0!</v>
      </c>
      <c r="R62" t="str">
        <v>HPP + COVER</v>
      </c>
      <c r="S62" t="e">
        <f>S61+S60</f>
        <v>#DIV/0!</v>
      </c>
      <c r="T62" t="str">
        <v>HPP NON CVR</v>
      </c>
      <c r="U62" t="e">
        <f>SUM(U56:U60)</f>
        <v>#DIV/0!</v>
      </c>
      <c r="X62" t="str">
        <v>HPP NON CVR</v>
      </c>
      <c r="Y62" t="e">
        <f>SUM(Y58:Y60)</f>
        <v>#DIV/0!</v>
      </c>
      <c r="Z62" t="str">
        <v>HPP NON CVR</v>
      </c>
      <c r="AA62" t="e">
        <f>SUM(AA58:AA60)</f>
        <v>#DIV/0!</v>
      </c>
      <c r="AB62" t="str">
        <v>HPP NON CVR</v>
      </c>
      <c r="AC62" t="e">
        <f>AC58+AC59+AC61</f>
        <v>#DIV/0!</v>
      </c>
      <c r="AD62" t="str">
        <v>HPP NON CVR</v>
      </c>
      <c r="AE62">
        <f>SUM(AE58:AE60)</f>
        <v>7370.132627401837</v>
      </c>
      <c r="AF62" t="str">
        <v>HPP NON CVR</v>
      </c>
      <c r="AG62" t="e">
        <f>SUM(AG59:AG61)</f>
        <v>#DIV/0!</v>
      </c>
      <c r="AH62" t="str">
        <v>HPP NON CVR</v>
      </c>
      <c r="AI62">
        <f>SUM(AI58:AI60)</f>
        <v>11332.227641717105</v>
      </c>
      <c r="AJ62" t="str">
        <v>HPP NON CVR</v>
      </c>
      <c r="AK62" t="e">
        <f>SUM(AK58:AK60)</f>
        <v>#DIV/0!</v>
      </c>
      <c r="AL62" t="str">
        <v>HPP NON CVR</v>
      </c>
      <c r="AM62" t="e">
        <f>SUM(AM59:AM61)</f>
        <v>#DIV/0!</v>
      </c>
      <c r="AN62" t="str">
        <v>HPP NON CVR</v>
      </c>
      <c r="AO62" t="e">
        <f>SUM(AO58:AO60)</f>
        <v>#DIV/0!</v>
      </c>
      <c r="AP62" t="str">
        <v>HPP NON CVR</v>
      </c>
      <c r="AQ62" t="e">
        <f>SUM(AQ58:AQ60)</f>
        <v>#DIV/0!</v>
      </c>
      <c r="AS62" t="str">
        <v>HPP NON CVR</v>
      </c>
      <c r="AT62" t="e">
        <f>SUM(AT58:AT60)</f>
        <v>#DIV/0!</v>
      </c>
      <c r="AU62" t="str">
        <v>HPP NON CVR</v>
      </c>
      <c r="AV62" t="e">
        <f>SUM(AV58:AV60)</f>
        <v>#DIV/0!</v>
      </c>
      <c r="AW62" t="str">
        <v>HPP NON CVR</v>
      </c>
      <c r="AX62">
        <f>AX58+AX59</f>
        <v>8135.395493779694</v>
      </c>
      <c r="AY62" t="str">
        <v>HPP NON CVR</v>
      </c>
      <c r="AZ62" t="e">
        <f>SUM(AZ58:AZ60)</f>
        <v>#DIV/0!</v>
      </c>
      <c r="BA62" t="str">
        <v>HPP + COVER</v>
      </c>
      <c r="BB62">
        <f>BB61+BB58</f>
        <v>8612.09753968254</v>
      </c>
      <c r="BC62" t="str">
        <v>HPP NON CVR</v>
      </c>
      <c r="BD62" t="e">
        <f>SUM(BD58:BD60)</f>
        <v>#DIV/0!</v>
      </c>
      <c r="BE62" t="str">
        <v>HPP NON CVR</v>
      </c>
      <c r="BF62" t="e">
        <f>SUM(BF58:BF60)</f>
        <v>#DIV/0!</v>
      </c>
    </row>
    <row r="63">
      <c r="A63" t="str">
        <v>AIR PANAS ( 1 LTR)</v>
      </c>
      <c r="B63">
        <f>B9</f>
        <v>263.1578947368421</v>
      </c>
      <c r="D63" t="str">
        <v xml:space="preserve"> MENTOK ( FILET 55 GR  ) </v>
      </c>
      <c r="E63" t="e">
        <f>'WEEKLY FC'!E11/2</f>
        <v>#DIV/0!</v>
      </c>
      <c r="G63" t="str">
        <v>HPP 1 PORSI 150GR</v>
      </c>
      <c r="H63">
        <f>H58/15</f>
        <v>1021.0526315789473</v>
      </c>
      <c r="J63" t="str">
        <v>HPP + COVER</v>
      </c>
      <c r="K63" t="e">
        <f>K62+K61</f>
        <v>#DIV/0!</v>
      </c>
      <c r="L63" t="str">
        <v>HPP + COVER</v>
      </c>
      <c r="M63" t="e">
        <f>M62+M61</f>
        <v>#DIV/0!</v>
      </c>
      <c r="N63" t="str">
        <v>HPP + COVER</v>
      </c>
      <c r="O63" t="e">
        <f>O62+O61</f>
        <v>#DIV/0!</v>
      </c>
      <c r="P63" t="str">
        <v>HPP + COVER</v>
      </c>
      <c r="Q63" t="e">
        <f>Q62+Q61</f>
        <v>#DIV/0!</v>
      </c>
      <c r="T63" t="str">
        <v>HPP + COVER</v>
      </c>
      <c r="U63" t="e">
        <f>U62+U61</f>
        <v>#DIV/0!</v>
      </c>
      <c r="X63" t="str">
        <v>HPP + COVER</v>
      </c>
      <c r="Y63" t="e">
        <f>Y62+Y61</f>
        <v>#DIV/0!</v>
      </c>
      <c r="Z63" t="str">
        <v>HPP + COVER</v>
      </c>
      <c r="AA63" t="e">
        <f>AA62+AA61</f>
        <v>#DIV/0!</v>
      </c>
      <c r="AB63" t="str">
        <v>HPP + COVER</v>
      </c>
      <c r="AC63" t="e">
        <f>AC62+AC60</f>
        <v>#DIV/0!</v>
      </c>
      <c r="AD63" t="str">
        <v>HPP + COVER</v>
      </c>
      <c r="AE63">
        <f>AE62+AE61</f>
        <v>8820.632627401837</v>
      </c>
      <c r="AF63" t="str">
        <v>HPP + COVER</v>
      </c>
      <c r="AG63" t="e">
        <f>AG62+AG58</f>
        <v>#DIV/0!</v>
      </c>
      <c r="AH63" t="str">
        <v>HPP + COVER</v>
      </c>
      <c r="AI63">
        <f>AI62+AI61</f>
        <v>12462.227641717105</v>
      </c>
      <c r="AJ63" t="str">
        <v>HPP + COVER</v>
      </c>
      <c r="AK63" t="e">
        <f>AK62+AK61</f>
        <v>#DIV/0!</v>
      </c>
      <c r="AL63" t="str">
        <v>HPP + COVER</v>
      </c>
      <c r="AM63" t="e">
        <f>AM62+AM58</f>
        <v>#DIV/0!</v>
      </c>
      <c r="AN63" t="str">
        <v>HPP + COVER</v>
      </c>
      <c r="AO63" t="e">
        <f>AO62+AO61</f>
        <v>#DIV/0!</v>
      </c>
      <c r="AP63" t="str">
        <v>HPP + COVER</v>
      </c>
      <c r="AQ63" t="e">
        <f>AQ62+AQ61</f>
        <v>#DIV/0!</v>
      </c>
      <c r="AS63" t="str">
        <v>HPP + COVER</v>
      </c>
      <c r="AT63" t="e">
        <f>AT62+AT61</f>
        <v>#DIV/0!</v>
      </c>
      <c r="AU63" t="str">
        <v>HPP + COVER</v>
      </c>
      <c r="AV63" t="e">
        <f>AV62+AV61</f>
        <v>#DIV/0!</v>
      </c>
      <c r="AW63" t="str">
        <v>HPP + COVER</v>
      </c>
      <c r="AX63">
        <f>AX62+AX60</f>
        <v>9265.395493779695</v>
      </c>
      <c r="AY63" t="str">
        <v>HPP + COVER</v>
      </c>
      <c r="AZ63" t="e">
        <f>AZ62+AZ61</f>
        <v>#DIV/0!</v>
      </c>
      <c r="BC63" t="str">
        <v>HPP + COVER</v>
      </c>
      <c r="BD63" t="e">
        <f>BD62+BD61</f>
        <v>#DIV/0!</v>
      </c>
      <c r="BE63" t="str">
        <v>HPP + COVER</v>
      </c>
      <c r="BF63" t="e">
        <f>BF62+BF61</f>
        <v>#DIV/0!</v>
      </c>
    </row>
    <row r="64">
      <c r="A64" t="str">
        <v>AIR DINGIN ( 6,5 LITER)</v>
      </c>
      <c r="B64">
        <f>B9*6.5</f>
        <v>1710.5263157894735</v>
      </c>
      <c r="D64" t="str">
        <v xml:space="preserve">MARINADE </v>
      </c>
      <c r="E64">
        <f>E10/2</f>
        <v>99.47101449275362</v>
      </c>
    </row>
    <row r="65">
      <c r="A65" t="str">
        <v>SIMPLE SIRUP ( 900 ML)</v>
      </c>
      <c r="B65">
        <f>B18*0.9</f>
        <v>10837.894736842105</v>
      </c>
      <c r="D65" t="str">
        <v xml:space="preserve">TELOR </v>
      </c>
      <c r="E65">
        <f>'WEEKLY FC'!E320/4</f>
        <v>466.75</v>
      </c>
    </row>
    <row r="66">
      <c r="D66" t="str">
        <v xml:space="preserve">MINYAK </v>
      </c>
      <c r="E66">
        <f>E52</f>
        <v>575.797138047138</v>
      </c>
    </row>
    <row r="67">
      <c r="A67" t="str">
        <v>HPP 1 RESEP MILO</v>
      </c>
      <c r="B67">
        <f>SUM(B62:B66)</f>
        <v>110261.57894736843</v>
      </c>
      <c r="D67" t="str">
        <v>TEPUNG CAKRA (40 gr)</v>
      </c>
      <c r="E67">
        <f>'WEEKLY FC'!E331/1000*40</f>
        <v>374.52</v>
      </c>
      <c r="G67" t="str">
        <v xml:space="preserve">FRENCH FRIES </v>
      </c>
    </row>
    <row r="68">
      <c r="A68" t="str">
        <v xml:space="preserve"> HPP 1 PORSI </v>
      </c>
      <c r="B68">
        <f>B67/37</f>
        <v>2980.042674253201</v>
      </c>
      <c r="G68" t="str">
        <v>FRENCH FREIS( 100 GR )</v>
      </c>
      <c r="H68">
        <f>'WEEKLY FC'!E35*0.1</f>
        <v>2660</v>
      </c>
      <c r="J68" t="str">
        <v>PAKET GEPREK KELAS 2</v>
      </c>
      <c r="AD68" t="str">
        <v xml:space="preserve">MANRE 1 </v>
      </c>
      <c r="AU68" t="str">
        <v xml:space="preserve">PAKET GEPREK TEEH RC KELAS 3 &amp; 4 SULAWESI </v>
      </c>
    </row>
    <row r="69">
      <c r="A69" t="str">
        <v xml:space="preserve">ES BATU </v>
      </c>
      <c r="B69">
        <f>B44</f>
        <v>160</v>
      </c>
      <c r="D69" t="str">
        <v xml:space="preserve">1 PCS CHICKEN STEAK </v>
      </c>
      <c r="E69" t="e">
        <f>SUM(E63:E67)</f>
        <v>#DIV/0!</v>
      </c>
      <c r="G69" t="str">
        <v xml:space="preserve">MINYAK </v>
      </c>
      <c r="H69">
        <f>E66</f>
        <v>575.797138047138</v>
      </c>
      <c r="AB69" t="str">
        <v>OKE</v>
      </c>
      <c r="AD69" t="str">
        <v>NASI</v>
      </c>
      <c r="AE69">
        <f>H63</f>
        <v>1021.0526315789473</v>
      </c>
      <c r="BM69" t="str">
        <v>OKE</v>
      </c>
    </row>
    <row r="70">
      <c r="A70" t="str">
        <v xml:space="preserve">HPP 1 PORSI ES MILO </v>
      </c>
      <c r="B70">
        <f>SUM(B68:B69)</f>
        <v>3140.042674253201</v>
      </c>
      <c r="D70" t="str">
        <v xml:space="preserve"> CRINKLE ( 4PCS / 35 GR )</v>
      </c>
      <c r="E70">
        <f>('WEEKLY FC'!E39/1000)*35</f>
        <v>1022</v>
      </c>
      <c r="G70" t="str">
        <v>KERTAS FF</v>
      </c>
      <c r="H70">
        <f>'WEEKLY FC'!E143</f>
        <v>259</v>
      </c>
      <c r="AD70" t="str">
        <v xml:space="preserve">SAYAP/PB </v>
      </c>
      <c r="AE70">
        <f>E330</f>
        <v>5036.717724537522</v>
      </c>
    </row>
    <row r="71">
      <c r="D71" t="str">
        <v xml:space="preserve"> MIX VEGETABLE( 30 gram ) </v>
      </c>
      <c r="E71">
        <f>'WEEKLY FC'!E33*0.03</f>
        <v>720</v>
      </c>
      <c r="G71" t="str">
        <v>SAOS SASET</v>
      </c>
      <c r="H71">
        <f>E54</f>
        <v>407</v>
      </c>
      <c r="AD71" t="str">
        <v>AMC</v>
      </c>
      <c r="AE71">
        <f>'WEEKLY FC'!E100</f>
        <v>458</v>
      </c>
    </row>
    <row r="72">
      <c r="D72" t="str">
        <v xml:space="preserve">1 PORSI  SAOS STEAK </v>
      </c>
      <c r="E72">
        <f>H13</f>
        <v>1450.8157894736842</v>
      </c>
      <c r="G72" t="str">
        <v>HPP 1 PORSI</v>
      </c>
      <c r="H72">
        <f>SUM(H68:H71)</f>
        <v>3901.797138047138</v>
      </c>
      <c r="J72" t="str">
        <v xml:space="preserve">PAKET </v>
      </c>
      <c r="L72" t="str">
        <v xml:space="preserve">PAKET </v>
      </c>
      <c r="N72" t="str">
        <v xml:space="preserve">PAKET </v>
      </c>
      <c r="P72" t="str">
        <v xml:space="preserve">PAKET </v>
      </c>
      <c r="R72" t="str">
        <v xml:space="preserve">PAKET </v>
      </c>
      <c r="T72" t="str">
        <v xml:space="preserve">PAKET </v>
      </c>
      <c r="V72" t="str">
        <v xml:space="preserve">PAKET </v>
      </c>
      <c r="X72" t="str">
        <v xml:space="preserve">PAKET </v>
      </c>
      <c r="Z72" t="str">
        <v xml:space="preserve">PAKET </v>
      </c>
      <c r="AD72" t="str">
        <v>PEMBUNGKUS</v>
      </c>
      <c r="AE72">
        <v>943</v>
      </c>
      <c r="AU72" t="str">
        <v xml:space="preserve">PAKET </v>
      </c>
      <c r="AW72" t="str">
        <v xml:space="preserve">PAKET </v>
      </c>
      <c r="AY72" t="str">
        <v xml:space="preserve">PAKET </v>
      </c>
      <c r="BA72" t="str">
        <v xml:space="preserve">PAKET </v>
      </c>
      <c r="BC72" t="str">
        <v xml:space="preserve">PAKET </v>
      </c>
      <c r="BE72" t="str">
        <v xml:space="preserve">PAKET </v>
      </c>
      <c r="BG72" t="str">
        <v xml:space="preserve">PAKET </v>
      </c>
      <c r="BI72" t="str">
        <v xml:space="preserve">PAKET </v>
      </c>
      <c r="BK72" t="str">
        <v xml:space="preserve">PAKET </v>
      </c>
    </row>
    <row r="73">
      <c r="D73" t="str">
        <v>MARGARIN ( 5 gram )</v>
      </c>
      <c r="E73">
        <f>'WEEKLY FC'!E60/600*5</f>
        <v>46.66666666666667</v>
      </c>
      <c r="J73" t="str">
        <v>GEPREK 1</v>
      </c>
      <c r="L73" t="str">
        <v>GEPREK 2</v>
      </c>
      <c r="N73" t="str">
        <v>GEPREK 3</v>
      </c>
      <c r="P73" t="str">
        <v>MATAH 1</v>
      </c>
      <c r="R73" t="str">
        <v>MATAH 2</v>
      </c>
      <c r="T73" t="str">
        <v>MATAH 3</v>
      </c>
      <c r="V73" t="str">
        <v>TERASI 1</v>
      </c>
      <c r="X73" t="str">
        <v>TERASI 2</v>
      </c>
      <c r="Z73" t="str">
        <v>TERASI 3</v>
      </c>
      <c r="AE73">
        <f>SUM(AE69:AE72)</f>
        <v>7458.77035611647</v>
      </c>
      <c r="AU73" t="str">
        <v>GEPREK 1</v>
      </c>
      <c r="AW73" t="str">
        <v>GEPREK 2</v>
      </c>
      <c r="AY73" t="str">
        <v>GEPREK 3</v>
      </c>
      <c r="BA73" t="str">
        <v>MATAH 1</v>
      </c>
      <c r="BC73" t="str">
        <v>MATAH 2</v>
      </c>
      <c r="BE73" t="str">
        <v>MATAH 3</v>
      </c>
      <c r="BG73" t="str">
        <v>TERASI 1</v>
      </c>
      <c r="BI73" t="str">
        <v>TERASI 2</v>
      </c>
      <c r="BK73" t="str">
        <v>TERASI 3</v>
      </c>
    </row>
    <row r="74">
      <c r="J74" t="str">
        <v>NASI</v>
      </c>
      <c r="K74">
        <f>K56</f>
        <v>1392.3444976076555</v>
      </c>
      <c r="L74" t="str">
        <v>NASI</v>
      </c>
      <c r="M74">
        <f>K74</f>
        <v>1392.3444976076555</v>
      </c>
      <c r="N74" t="str">
        <v>NASI</v>
      </c>
      <c r="O74">
        <f>M74</f>
        <v>1392.3444976076555</v>
      </c>
      <c r="P74" t="str">
        <v>NASI</v>
      </c>
      <c r="Q74">
        <f>O74</f>
        <v>1392.3444976076555</v>
      </c>
      <c r="R74" t="str">
        <v>NASI</v>
      </c>
      <c r="S74">
        <f>Q74</f>
        <v>1392.3444976076555</v>
      </c>
      <c r="T74" t="str">
        <v>NASI</v>
      </c>
      <c r="U74">
        <f>S74</f>
        <v>1392.3444976076555</v>
      </c>
      <c r="V74" t="str">
        <v>NASI</v>
      </c>
      <c r="W74">
        <f>U74</f>
        <v>1392.3444976076555</v>
      </c>
      <c r="X74" t="str">
        <v>NASI</v>
      </c>
      <c r="Y74">
        <f>W74</f>
        <v>1392.3444976076555</v>
      </c>
      <c r="Z74" t="str">
        <v>NASI</v>
      </c>
      <c r="AA74">
        <f>Y74</f>
        <v>1392.3444976076555</v>
      </c>
      <c r="AE74">
        <f>AE73/9000</f>
        <v>0.8287522617907189</v>
      </c>
      <c r="AU74" t="str">
        <v>NASI</v>
      </c>
      <c r="AV74">
        <f>AV42</f>
        <v>1021.0526315789473</v>
      </c>
      <c r="AW74" t="str">
        <v>NASI</v>
      </c>
      <c r="AX74">
        <f>AX42</f>
        <v>1021.0526315789473</v>
      </c>
      <c r="AY74" t="str">
        <v>NASI</v>
      </c>
      <c r="AZ74">
        <f>AZ42</f>
        <v>1021.0526315789473</v>
      </c>
      <c r="BA74" t="str">
        <v>NASI</v>
      </c>
      <c r="BB74">
        <f>BB42</f>
        <v>1021.0526315789473</v>
      </c>
      <c r="BC74" t="str">
        <v>NASI</v>
      </c>
      <c r="BD74">
        <f>BD42</f>
        <v>1021.0526315789473</v>
      </c>
      <c r="BE74" t="str">
        <v>NASI</v>
      </c>
      <c r="BF74">
        <f>BF42</f>
        <v>1021.0526315789473</v>
      </c>
      <c r="BG74" t="str">
        <v>NASI</v>
      </c>
      <c r="BH74">
        <f>BH42</f>
        <v>1021.0526315789473</v>
      </c>
      <c r="BI74" t="str">
        <v>NASI</v>
      </c>
      <c r="BJ74">
        <f>BJ42</f>
        <v>1021.0526315789473</v>
      </c>
      <c r="BK74" t="str">
        <v>NASI</v>
      </c>
      <c r="BL74">
        <f>BL42</f>
        <v>1021.0526315789473</v>
      </c>
    </row>
    <row r="75">
      <c r="A75" t="str">
        <v xml:space="preserve">TAKE AWAY </v>
      </c>
      <c r="D75" t="str">
        <v xml:space="preserve">HPP CHICKEN STEAK 1 PORSI </v>
      </c>
      <c r="E75" t="e">
        <f>SUM(E68:E73)</f>
        <v>#DIV/0!</v>
      </c>
      <c r="J75" t="str">
        <v xml:space="preserve">SAYAP </v>
      </c>
      <c r="K75" t="e">
        <f>K57</f>
        <v>#DIV/0!</v>
      </c>
      <c r="L75" t="str">
        <v xml:space="preserve">P.BAWAH </v>
      </c>
      <c r="M75" t="e">
        <f>M57</f>
        <v>#DIV/0!</v>
      </c>
      <c r="N75" t="str">
        <v xml:space="preserve">DADA </v>
      </c>
      <c r="O75" t="e">
        <f>O57</f>
        <v>#DIV/0!</v>
      </c>
      <c r="P75" t="str">
        <v>SAYAP GPRK</v>
      </c>
      <c r="Q75" t="e">
        <f>K75</f>
        <v>#DIV/0!</v>
      </c>
      <c r="R75" t="str">
        <v>P.BAWAH</v>
      </c>
      <c r="S75" t="e">
        <f>M75</f>
        <v>#DIV/0!</v>
      </c>
      <c r="T75" t="str">
        <v>DADA/PA</v>
      </c>
      <c r="U75" t="e">
        <f>O75</f>
        <v>#DIV/0!</v>
      </c>
      <c r="V75" t="str">
        <v>SAYAP</v>
      </c>
      <c r="W75" t="e">
        <f>Q75</f>
        <v>#DIV/0!</v>
      </c>
      <c r="X75" t="str">
        <v>P.BAWAH</v>
      </c>
      <c r="Y75" t="e">
        <f>S75</f>
        <v>#DIV/0!</v>
      </c>
      <c r="Z75" t="str">
        <v>DADA/PA</v>
      </c>
      <c r="AA75" t="e">
        <f>U75</f>
        <v>#DIV/0!</v>
      </c>
      <c r="AU75" t="str">
        <v xml:space="preserve">SAYAP </v>
      </c>
      <c r="AV75" t="e">
        <f>AV43</f>
        <v>#DIV/0!</v>
      </c>
      <c r="AW75" t="str">
        <v xml:space="preserve">P.BAWAH </v>
      </c>
      <c r="AX75" t="e">
        <f>AX43</f>
        <v>#DIV/0!</v>
      </c>
      <c r="AY75" t="str">
        <v xml:space="preserve">DADA </v>
      </c>
      <c r="AZ75" t="e">
        <f>AZ43</f>
        <v>#DIV/0!</v>
      </c>
      <c r="BA75" t="str">
        <v>SAYAP GPRK</v>
      </c>
      <c r="BB75" t="e">
        <f>BB43</f>
        <v>#DIV/0!</v>
      </c>
      <c r="BC75" t="str">
        <v>P.BAWAH</v>
      </c>
      <c r="BD75" t="e">
        <f>BD43</f>
        <v>#DIV/0!</v>
      </c>
      <c r="BE75" t="str">
        <v>DADA/PA</v>
      </c>
      <c r="BF75" t="e">
        <f>BF43</f>
        <v>#DIV/0!</v>
      </c>
      <c r="BG75" t="str">
        <v>SAYAP</v>
      </c>
      <c r="BH75" t="e">
        <f>BH43</f>
        <v>#DIV/0!</v>
      </c>
      <c r="BI75" t="str">
        <v>P.BAWAH</v>
      </c>
      <c r="BJ75" t="e">
        <f>BJ43</f>
        <v>#DIV/0!</v>
      </c>
      <c r="BK75" t="str">
        <v>DADA/PA</v>
      </c>
      <c r="BL75" t="e">
        <f>BL43</f>
        <v>#DIV/0!</v>
      </c>
    </row>
    <row r="76">
      <c r="A76" t="str">
        <v xml:space="preserve">MILO </v>
      </c>
      <c r="B76">
        <f>B70</f>
        <v>3140.042674253201</v>
      </c>
      <c r="G76" t="str">
        <v xml:space="preserve">NASI GORENG </v>
      </c>
      <c r="J76" t="str">
        <v>NESTLE</v>
      </c>
      <c r="K76">
        <f>Y60</f>
        <v>1659.0350877192982</v>
      </c>
      <c r="L76" t="str">
        <v>NESTLE</v>
      </c>
      <c r="M76">
        <f>K76</f>
        <v>1659.0350877192982</v>
      </c>
      <c r="N76" t="str">
        <v>NESTLE</v>
      </c>
      <c r="O76">
        <f>M76</f>
        <v>1659.0350877192982</v>
      </c>
      <c r="P76" t="str">
        <v>NESTLE</v>
      </c>
      <c r="Q76">
        <f>O76</f>
        <v>1659.0350877192982</v>
      </c>
      <c r="R76" t="str">
        <v>NESTLE</v>
      </c>
      <c r="S76">
        <f>Q76</f>
        <v>1659.0350877192982</v>
      </c>
      <c r="T76" t="str">
        <v>NESTLE</v>
      </c>
      <c r="U76">
        <f>S76</f>
        <v>1659.0350877192982</v>
      </c>
      <c r="V76" t="str">
        <v>NESTLE</v>
      </c>
      <c r="W76">
        <f>U76</f>
        <v>1659.0350877192982</v>
      </c>
      <c r="X76" t="str">
        <v>NESTLE</v>
      </c>
      <c r="Y76">
        <f>W76</f>
        <v>1659.0350877192982</v>
      </c>
      <c r="Z76" t="str">
        <v>NESTLE</v>
      </c>
      <c r="AA76">
        <f>Y76</f>
        <v>1659.0350877192982</v>
      </c>
      <c r="AU76" t="str">
        <v>TEEH RC</v>
      </c>
      <c r="AV76">
        <f>AV60</f>
        <v>219.21052631578948</v>
      </c>
      <c r="AW76" t="str">
        <v>TEEH RC</v>
      </c>
      <c r="AX76">
        <f>AV76</f>
        <v>219.21052631578948</v>
      </c>
      <c r="AY76" t="str">
        <v>TEEH RC</v>
      </c>
      <c r="AZ76">
        <f>AX76</f>
        <v>219.21052631578948</v>
      </c>
      <c r="BA76" t="str">
        <v>TEEH RC</v>
      </c>
      <c r="BB76">
        <f>AZ76</f>
        <v>219.21052631578948</v>
      </c>
      <c r="BC76" t="str">
        <v>TEEH RC</v>
      </c>
      <c r="BD76">
        <f>BB76</f>
        <v>219.21052631578948</v>
      </c>
      <c r="BE76" t="str">
        <v>TEEH RC</v>
      </c>
      <c r="BF76">
        <f>BD76</f>
        <v>219.21052631578948</v>
      </c>
      <c r="BG76" t="str">
        <v>TEEH RC</v>
      </c>
      <c r="BH76">
        <f>BF76</f>
        <v>219.21052631578948</v>
      </c>
      <c r="BI76" t="str">
        <v>TEEH RC</v>
      </c>
      <c r="BJ76">
        <f>BH76</f>
        <v>219.21052631578948</v>
      </c>
      <c r="BK76" t="str">
        <v>TEEH RC</v>
      </c>
      <c r="BL76">
        <f>BJ76</f>
        <v>219.21052631578948</v>
      </c>
    </row>
    <row r="77">
      <c r="A77" t="str">
        <v xml:space="preserve">CUP MINUMAN </v>
      </c>
      <c r="B77">
        <f>B51</f>
        <v>373</v>
      </c>
      <c r="G77" t="str">
        <v xml:space="preserve"> NASI PUTIH ( 200 GR )</v>
      </c>
      <c r="H77">
        <f>H58/11</f>
        <v>1392.3444976076555</v>
      </c>
      <c r="J77" t="str">
        <v>GPRK</v>
      </c>
      <c r="K77">
        <f>AA16</f>
        <v>884.420405982906</v>
      </c>
      <c r="L77" t="str">
        <v>GPRK</v>
      </c>
      <c r="M77">
        <f>K77</f>
        <v>884.420405982906</v>
      </c>
      <c r="N77" t="str">
        <v>GPRK</v>
      </c>
      <c r="O77">
        <f>M77</f>
        <v>884.420405982906</v>
      </c>
      <c r="P77" t="str">
        <v>MATAH</v>
      </c>
      <c r="Q77">
        <f>E135</f>
        <v>1609.9847916666665</v>
      </c>
      <c r="R77" t="str">
        <v>MATAH</v>
      </c>
      <c r="S77">
        <f>Q77</f>
        <v>1609.9847916666665</v>
      </c>
      <c r="T77" t="str">
        <v>MATAH</v>
      </c>
      <c r="U77">
        <f>S77</f>
        <v>1609.9847916666665</v>
      </c>
      <c r="V77" t="str">
        <v>TRASI</v>
      </c>
      <c r="W77">
        <f>E150</f>
        <v>1462.7516319444444</v>
      </c>
      <c r="X77" t="str">
        <v>TRASI</v>
      </c>
      <c r="Y77">
        <f>W77</f>
        <v>1462.7516319444444</v>
      </c>
      <c r="Z77" t="str">
        <v>TRASI</v>
      </c>
      <c r="AA77">
        <f>Y77</f>
        <v>1462.7516319444444</v>
      </c>
      <c r="AU77" t="str">
        <v>GPRK</v>
      </c>
      <c r="AV77">
        <f>AV45</f>
        <v>884.420405982906</v>
      </c>
      <c r="AW77" t="str">
        <v>GPRK</v>
      </c>
      <c r="AX77">
        <f>AX45</f>
        <v>884.420405982906</v>
      </c>
      <c r="AY77" t="str">
        <v>GPRK</v>
      </c>
      <c r="AZ77">
        <f>AZ45</f>
        <v>884.420405982906</v>
      </c>
      <c r="BA77" t="str">
        <v>MATAH</v>
      </c>
      <c r="BB77">
        <f>BB45</f>
        <v>1609.9847916666665</v>
      </c>
      <c r="BC77" t="str">
        <v>MATAH</v>
      </c>
      <c r="BD77">
        <f>BD45</f>
        <v>1609.9847916666665</v>
      </c>
      <c r="BE77" t="str">
        <v>MATAH</v>
      </c>
      <c r="BF77">
        <f>BF45</f>
        <v>1609.9847916666665</v>
      </c>
      <c r="BG77" t="str">
        <v>TRASI</v>
      </c>
      <c r="BH77">
        <f>BH45</f>
        <v>1462.7516319444444</v>
      </c>
      <c r="BI77" t="str">
        <v>TRASI</v>
      </c>
      <c r="BJ77">
        <f>BJ45</f>
        <v>1462.7516319444444</v>
      </c>
      <c r="BK77" t="str">
        <v>TRASI</v>
      </c>
      <c r="BL77">
        <f>BL45</f>
        <v>1462.7516319444444</v>
      </c>
    </row>
    <row r="78">
      <c r="A78" t="str">
        <v xml:space="preserve">SEALER </v>
      </c>
      <c r="B78">
        <f>B52</f>
        <v>72.15</v>
      </c>
      <c r="G78" t="str">
        <v xml:space="preserve">1 PCS FILET  MENTOK </v>
      </c>
      <c r="H78" t="e">
        <f>'WEEKLY FC'!E11/5</f>
        <v>#DIV/0!</v>
      </c>
      <c r="J78" t="str">
        <v>PEMBUNGKUS</v>
      </c>
      <c r="K78">
        <f>AA17</f>
        <v>1555.3600000000001</v>
      </c>
      <c r="L78" t="str">
        <v>PEMBUNGKUS</v>
      </c>
      <c r="M78">
        <f>K78</f>
        <v>1555.3600000000001</v>
      </c>
      <c r="N78" t="str">
        <v>PEMBUNGKUS</v>
      </c>
      <c r="O78">
        <f>M78</f>
        <v>1555.3600000000001</v>
      </c>
      <c r="P78" t="str">
        <v>PEMBUNGKUS</v>
      </c>
      <c r="Q78">
        <f>O78</f>
        <v>1555.3600000000001</v>
      </c>
      <c r="R78" t="str">
        <v>PEMBUNGKUS</v>
      </c>
      <c r="S78">
        <f>Q78</f>
        <v>1555.3600000000001</v>
      </c>
      <c r="T78" t="str">
        <v>PEMBUNGKUS</v>
      </c>
      <c r="U78">
        <f>S78</f>
        <v>1555.3600000000001</v>
      </c>
      <c r="V78" t="str">
        <v>PEMBUNGKUS</v>
      </c>
      <c r="W78">
        <f>U78</f>
        <v>1555.3600000000001</v>
      </c>
      <c r="X78" t="str">
        <v>PEMBUNGKUS</v>
      </c>
      <c r="Y78">
        <f>W78</f>
        <v>1555.3600000000001</v>
      </c>
      <c r="Z78" t="str">
        <v>PEMBUNGKUS</v>
      </c>
      <c r="AA78">
        <f>Y78</f>
        <v>1555.3600000000001</v>
      </c>
      <c r="AU78" t="str">
        <v>PEMBUNGKUS</v>
      </c>
      <c r="AV78">
        <f>AV46</f>
        <v>1555.3600000000001</v>
      </c>
      <c r="AW78" t="str">
        <v>PEMBUNGKUS</v>
      </c>
      <c r="AX78">
        <f>AX46</f>
        <v>1555.3600000000001</v>
      </c>
      <c r="AY78" t="str">
        <v>PEMBUNGKUS</v>
      </c>
      <c r="AZ78">
        <f>AZ46</f>
        <v>1555.3600000000001</v>
      </c>
      <c r="BA78" t="str">
        <v>PEMBUNGKUS</v>
      </c>
      <c r="BB78">
        <f>BB46</f>
        <v>1555.3600000000001</v>
      </c>
      <c r="BC78" t="str">
        <v>PEMBUNGKUS</v>
      </c>
      <c r="BD78">
        <f>BD46</f>
        <v>1555.3600000000001</v>
      </c>
      <c r="BE78" t="str">
        <v>PEMBUNGKUS</v>
      </c>
      <c r="BF78">
        <f>BF46</f>
        <v>1555.3600000000001</v>
      </c>
      <c r="BG78" t="str">
        <v>PEMBUNGKUS</v>
      </c>
      <c r="BH78">
        <f>BH46</f>
        <v>1555.3600000000001</v>
      </c>
      <c r="BI78" t="str">
        <v>PEMBUNGKUS</v>
      </c>
      <c r="BJ78">
        <f>BJ46</f>
        <v>1555.3600000000001</v>
      </c>
      <c r="BK78" t="str">
        <v>PEMBUNGKUS</v>
      </c>
      <c r="BL78">
        <f>BL46</f>
        <v>1555.3600000000001</v>
      </c>
    </row>
    <row r="79">
      <c r="A79" t="str">
        <v xml:space="preserve">SEDOTAN </v>
      </c>
      <c r="B79">
        <f>B53</f>
        <v>47</v>
      </c>
      <c r="D79" t="str">
        <v xml:space="preserve">TAKE AWAY </v>
      </c>
      <c r="G79" t="str">
        <v xml:space="preserve"> TELOR ( 0,5 )</v>
      </c>
      <c r="H79">
        <f>'WEEKLY FC'!E320*0.5</f>
        <v>933.5</v>
      </c>
      <c r="J79" t="str">
        <v>HPP NON CVR</v>
      </c>
      <c r="K79" t="e">
        <f>SUM(K74:K77)</f>
        <v>#DIV/0!</v>
      </c>
      <c r="L79" t="str">
        <v>HPP NON CVR</v>
      </c>
      <c r="M79" t="e">
        <f>SUM(M74:M77)</f>
        <v>#DIV/0!</v>
      </c>
      <c r="N79" t="str">
        <v>HPP NON CVR</v>
      </c>
      <c r="O79" t="e">
        <f>SUM(O74:O77)</f>
        <v>#DIV/0!</v>
      </c>
      <c r="P79" t="str">
        <v>HPP NON CVR</v>
      </c>
      <c r="Q79" t="e">
        <f>SUM(Q74:Q77)</f>
        <v>#DIV/0!</v>
      </c>
      <c r="R79" t="str">
        <v>HPP NON CVR</v>
      </c>
      <c r="S79" t="e">
        <f>SUM(S74:S77)</f>
        <v>#DIV/0!</v>
      </c>
      <c r="T79" t="str">
        <v>HPP NON CVR</v>
      </c>
      <c r="U79" t="e">
        <f>SUM(U74:U77)</f>
        <v>#DIV/0!</v>
      </c>
      <c r="V79" t="str">
        <v>HPP NON CVR</v>
      </c>
      <c r="W79" t="e">
        <f>SUM(W74:W77)</f>
        <v>#DIV/0!</v>
      </c>
      <c r="X79" t="str">
        <v>HPP NON CVR</v>
      </c>
      <c r="Y79" t="e">
        <f>SUM(Y74:Y77)</f>
        <v>#DIV/0!</v>
      </c>
      <c r="Z79" t="str">
        <v>HPP NON CVR</v>
      </c>
      <c r="AA79" t="e">
        <f>SUM(AA74:AA77)</f>
        <v>#DIV/0!</v>
      </c>
      <c r="AU79" t="str">
        <v>HPP NON CVR</v>
      </c>
      <c r="AV79" t="e">
        <f>SUM(AV74:AV77)</f>
        <v>#DIV/0!</v>
      </c>
      <c r="AW79" t="str">
        <v>HPP NON CVR</v>
      </c>
      <c r="AX79" t="e">
        <f>SUM(AX74:AX77)</f>
        <v>#DIV/0!</v>
      </c>
      <c r="AY79" t="str">
        <v>HPP NON CVR</v>
      </c>
      <c r="AZ79" t="e">
        <f>SUM(AZ74:AZ77)</f>
        <v>#DIV/0!</v>
      </c>
      <c r="BA79" t="str">
        <v>HPP NON CVR</v>
      </c>
      <c r="BB79" t="e">
        <f>SUM(BB74:BB77)</f>
        <v>#DIV/0!</v>
      </c>
      <c r="BC79" t="str">
        <v>HPP NON CVR</v>
      </c>
      <c r="BD79" t="e">
        <f>SUM(BD74:BD77)</f>
        <v>#DIV/0!</v>
      </c>
      <c r="BE79" t="str">
        <v>HPP NON CVR</v>
      </c>
      <c r="BF79" t="e">
        <f>SUM(BF74:BF77)</f>
        <v>#DIV/0!</v>
      </c>
      <c r="BG79" t="str">
        <v>HPP NON CVR</v>
      </c>
      <c r="BH79" t="e">
        <f>SUM(BH74:BH77)</f>
        <v>#DIV/0!</v>
      </c>
      <c r="BI79" t="str">
        <v>HPP NON CVR</v>
      </c>
      <c r="BJ79" t="e">
        <f>SUM(BJ74:BJ77)</f>
        <v>#DIV/0!</v>
      </c>
      <c r="BK79" t="str">
        <v>HPP NON CVR</v>
      </c>
      <c r="BL79" t="e">
        <f>SUM(BL74:BL77)</f>
        <v>#DIV/0!</v>
      </c>
    </row>
    <row r="80">
      <c r="D80" t="str">
        <v xml:space="preserve">BOX STEAK </v>
      </c>
      <c r="E80">
        <f>'WEEKLY FC'!E137</f>
        <v>154</v>
      </c>
      <c r="G80" t="str">
        <v xml:space="preserve">CABE MERAH </v>
      </c>
      <c r="J80" t="str">
        <v>HPP + COVER</v>
      </c>
      <c r="K80" t="e">
        <f>K79+K78</f>
        <v>#DIV/0!</v>
      </c>
      <c r="L80" t="str">
        <v>HPP + COVER</v>
      </c>
      <c r="M80" t="e">
        <f>M79+M78</f>
        <v>#DIV/0!</v>
      </c>
      <c r="N80" t="str">
        <v>HPP + COVER</v>
      </c>
      <c r="O80" t="e">
        <f>O79+O78</f>
        <v>#DIV/0!</v>
      </c>
      <c r="P80" t="str">
        <v>HPP + COVER</v>
      </c>
      <c r="Q80" t="e">
        <f>Q79+Q78</f>
        <v>#DIV/0!</v>
      </c>
      <c r="R80" t="str">
        <v>HPP + COVER</v>
      </c>
      <c r="S80" t="e">
        <f>S79+S78</f>
        <v>#DIV/0!</v>
      </c>
      <c r="T80" t="str">
        <v>HPP + COVER</v>
      </c>
      <c r="U80" t="e">
        <f>U79+U78</f>
        <v>#DIV/0!</v>
      </c>
      <c r="V80" t="str">
        <v>HPP + COVER</v>
      </c>
      <c r="W80" t="e">
        <f>W79+W78</f>
        <v>#DIV/0!</v>
      </c>
      <c r="X80" t="str">
        <v>HPP + COVER</v>
      </c>
      <c r="Y80" t="e">
        <f>Y79+Y78</f>
        <v>#DIV/0!</v>
      </c>
      <c r="Z80" t="str">
        <v>HPP + COVER</v>
      </c>
      <c r="AA80" t="e">
        <f>AA79+AA78</f>
        <v>#DIV/0!</v>
      </c>
      <c r="AU80" t="str">
        <v>HPP + COVER</v>
      </c>
      <c r="AV80" t="e">
        <f>AV79+AV78</f>
        <v>#DIV/0!</v>
      </c>
      <c r="AW80" t="str">
        <v>HPP + COVER</v>
      </c>
      <c r="AX80" t="e">
        <f>AX79+AX78</f>
        <v>#DIV/0!</v>
      </c>
      <c r="AY80" t="str">
        <v>HPP + COVER</v>
      </c>
      <c r="AZ80" t="e">
        <f>+AZ79+AZ78</f>
        <v>#DIV/0!</v>
      </c>
      <c r="BA80" t="str">
        <v>HPP + COVER</v>
      </c>
      <c r="BB80" t="e">
        <f>BB79+BB78</f>
        <v>#DIV/0!</v>
      </c>
      <c r="BC80" t="str">
        <v>HPP + COVER</v>
      </c>
      <c r="BD80" t="e">
        <f>BD79+BD78</f>
        <v>#DIV/0!</v>
      </c>
      <c r="BE80" t="str">
        <v>HPP + COVER</v>
      </c>
      <c r="BF80" t="e">
        <f>BF78+BF79</f>
        <v>#DIV/0!</v>
      </c>
      <c r="BG80" t="str">
        <v>HPP + COVER</v>
      </c>
      <c r="BH80" t="e">
        <f>BH79+BH78</f>
        <v>#DIV/0!</v>
      </c>
      <c r="BI80" t="str">
        <v>HPP + COVER</v>
      </c>
      <c r="BJ80" t="e">
        <f>BJ79+BJ78</f>
        <v>#DIV/0!</v>
      </c>
      <c r="BK80" t="str">
        <v>HPP + COVER</v>
      </c>
      <c r="BL80" t="e">
        <f>BL79+BL78</f>
        <v>#DIV/0!</v>
      </c>
    </row>
    <row r="81">
      <c r="A81" t="str">
        <v xml:space="preserve">1 PORSI MILO TAKE AWAY </v>
      </c>
      <c r="B81">
        <f>SUM(B75:B79)</f>
        <v>3632.192674253201</v>
      </c>
      <c r="D81" t="str">
        <v xml:space="preserve">SAOS SACHET </v>
      </c>
      <c r="E81">
        <f>E54</f>
        <v>407</v>
      </c>
      <c r="G81" t="str">
        <v>DAUN BAWANG (10 GR)</v>
      </c>
      <c r="H81">
        <f>('WEEKLY FC'!E306/1000)*10</f>
        <v>150</v>
      </c>
    </row>
    <row r="82">
      <c r="D82" t="str">
        <v xml:space="preserve">PLASTIK SEDANG </v>
      </c>
      <c r="E82">
        <f>'WEEKLY FC'!E128</f>
        <v>192</v>
      </c>
      <c r="G82" t="str">
        <v xml:space="preserve"> BAWANG PUTIH ( 2,5 GR )</v>
      </c>
      <c r="H82">
        <f>('WEEKLY FC'!E302/1000)*2.5</f>
        <v>115</v>
      </c>
    </row>
    <row r="83">
      <c r="D83" t="str">
        <v xml:space="preserve">1 PORSI CHICKEN STEAK </v>
      </c>
      <c r="E83" t="e">
        <f>E75</f>
        <v>#DIV/0!</v>
      </c>
      <c r="G83" t="str">
        <v xml:space="preserve"> 1 PACK PREMIX NASGOR ( 10 GR )</v>
      </c>
      <c r="H83">
        <f>'WEEKLY FC'!E328</f>
        <v>1832</v>
      </c>
    </row>
    <row r="84">
      <c r="A84" t="str">
        <v xml:space="preserve">NESTLE ORANGE </v>
      </c>
      <c r="G84" t="str">
        <v xml:space="preserve"> MINYAK  ( 10 GR )</v>
      </c>
      <c r="H84">
        <f>'WEEKLY FC'!E168/1000*10</f>
        <v>190.01305555555552</v>
      </c>
    </row>
    <row r="85">
      <c r="A85" t="str">
        <v>1 PACK NESTLE ORANGE( 560 GR )</v>
      </c>
      <c r="B85">
        <f>'WEEKLY FC'!E103</f>
        <v>54100</v>
      </c>
      <c r="D85" t="str">
        <v xml:space="preserve">HPP STEAK TAKE AWAY </v>
      </c>
      <c r="E85" t="e">
        <f>SUM(E79:E84)</f>
        <v>#DIV/0!</v>
      </c>
      <c r="K85" t="str">
        <v xml:space="preserve">MINUMAN </v>
      </c>
    </row>
    <row r="86">
      <c r="A86" t="str">
        <v>AIR (8 LITER )</v>
      </c>
      <c r="B86">
        <f>B9*8</f>
        <v>2105.2631578947367</v>
      </c>
      <c r="G86" t="str">
        <v xml:space="preserve">10 GR KECAP BANGAU </v>
      </c>
      <c r="H86">
        <f>'WEEKLY FC'!E309/700*5</f>
        <v>223.57142857142858</v>
      </c>
    </row>
    <row r="87">
      <c r="A87" t="str">
        <v>SIMPLE (200 ML )</v>
      </c>
      <c r="G87" t="str">
        <v>TELOR CEPLOK</v>
      </c>
      <c r="H87">
        <f>H162</f>
        <v>2057.0130555555556</v>
      </c>
      <c r="K87" t="str">
        <v>NO</v>
      </c>
      <c r="L87" t="str">
        <v>PRODUK</v>
      </c>
      <c r="M87" t="str">
        <v>HPP</v>
      </c>
      <c r="O87" t="str">
        <v>NO</v>
      </c>
      <c r="P87" t="str">
        <v>PRODUK</v>
      </c>
      <c r="Q87" t="str">
        <v>HPP</v>
      </c>
      <c r="S87" t="str">
        <v>NO</v>
      </c>
      <c r="T87" t="str">
        <v>PRODUK</v>
      </c>
      <c r="V87" t="str">
        <v>HPP</v>
      </c>
    </row>
    <row r="88">
      <c r="D88" t="str">
        <v>CHICKEN STRIP 4 PCS</v>
      </c>
      <c r="G88" t="str">
        <v xml:space="preserve">TIMUN </v>
      </c>
      <c r="H88">
        <f>'WEEKLY FC'!E308/1000*30</f>
        <v>60</v>
      </c>
      <c r="K88">
        <v>1</v>
      </c>
      <c r="L88" t="str">
        <f>'LAP. PENJUALAN '!C216</f>
        <v>Air Mineral Botol  (600 ML)</v>
      </c>
      <c r="M88">
        <f>'WEEKLY FC'!E99</f>
        <v>1667</v>
      </c>
      <c r="O88">
        <v>21</v>
      </c>
      <c r="P88" t="str">
        <f>'LAP. PENJUALAN '!C236</f>
        <v>Juice Sirsak Float</v>
      </c>
      <c r="Q88">
        <f>H276+Q98</f>
        <v>218.31578947368422</v>
      </c>
      <c r="S88">
        <v>41</v>
      </c>
      <c r="T88">
        <f>'LAP TAMBAHAN '!C281</f>
        <v>0</v>
      </c>
      <c r="V88">
        <f>H309</f>
        <v>4882.018492176387</v>
      </c>
    </row>
    <row r="89">
      <c r="A89" t="str">
        <v xml:space="preserve">HPP 1 RESEP </v>
      </c>
      <c r="B89">
        <f>SUM(B85:B86)</f>
        <v>56205.26315789473</v>
      </c>
      <c r="D89" t="str">
        <v xml:space="preserve">4 PCS FILET  MENTOK </v>
      </c>
      <c r="E89" t="e">
        <f>('WEEKLY FC'!E11/5)*4</f>
        <v>#DIV/0!</v>
      </c>
      <c r="G89" t="str">
        <v>TOMAT</v>
      </c>
      <c r="H89">
        <f>'WEEKLY FC'!E61/1000*15</f>
        <v>150</v>
      </c>
      <c r="K89">
        <v>2</v>
      </c>
      <c r="L89" t="str">
        <f>'LAP. PENJUALAN '!C217</f>
        <v>Air Mineral Botol (330 ML)</v>
      </c>
      <c r="M89">
        <f>'WEEKLY FC'!E119</f>
        <v>3500</v>
      </c>
      <c r="O89">
        <v>22</v>
      </c>
      <c r="P89" t="str">
        <f>'LAP. PENJUALAN '!C237</f>
        <v xml:space="preserve">Juice Sirsak </v>
      </c>
      <c r="Q89">
        <f>H276</f>
        <v>218.31578947368422</v>
      </c>
      <c r="S89">
        <v>42</v>
      </c>
      <c r="T89">
        <f>'LAP TAMBAHAN '!C282</f>
        <v>0</v>
      </c>
    </row>
    <row r="90">
      <c r="A90" t="str">
        <v xml:space="preserve">HPP 1 PORSI </v>
      </c>
      <c r="B90">
        <f>B89/35</f>
        <v>1605.8646616541353</v>
      </c>
      <c r="D90" t="str">
        <v xml:space="preserve">BUTTER MIX </v>
      </c>
      <c r="E90">
        <f>H37</f>
        <v>1314.8995614035089</v>
      </c>
      <c r="G90" t="str">
        <v xml:space="preserve">HPP NASI GORENG </v>
      </c>
      <c r="H90">
        <f>SUM(H79:H89)</f>
        <v>5711.09753968254</v>
      </c>
      <c r="K90">
        <v>3</v>
      </c>
      <c r="L90" t="str">
        <f>'LAP. PENJUALAN '!C218</f>
        <v>Air Mineral Cup</v>
      </c>
      <c r="M90">
        <f>'WEEKLY FC'!E100</f>
        <v>458</v>
      </c>
      <c r="O90">
        <v>23</v>
      </c>
    </row>
    <row r="91">
      <c r="A91" t="str">
        <v xml:space="preserve">ES BATU </v>
      </c>
      <c r="B91">
        <f>B69</f>
        <v>160</v>
      </c>
      <c r="D91" t="str">
        <v xml:space="preserve">MINYAK </v>
      </c>
      <c r="E91">
        <f>E66</f>
        <v>575.797138047138</v>
      </c>
      <c r="K91">
        <v>4</v>
      </c>
      <c r="L91" t="str">
        <f>'LAP. PENJUALAN '!C219</f>
        <v>Teh Botol</v>
      </c>
      <c r="M91">
        <f>'WEEKLY FC'!E94</f>
        <v>2167</v>
      </c>
      <c r="O91">
        <v>24</v>
      </c>
      <c r="P91" t="str">
        <f>'LAP. PENJUALAN '!C239</f>
        <v>Milkshake Coklat</v>
      </c>
      <c r="Q91">
        <f>B165</f>
        <v>4566.631578947368</v>
      </c>
    </row>
    <row r="92">
      <c r="A92" t="str">
        <v xml:space="preserve">HPP 1 PORSI ES ORANGE </v>
      </c>
      <c r="B92">
        <f>SUM(B90:B91)</f>
        <v>1765.8646616541353</v>
      </c>
      <c r="D92" t="str">
        <v xml:space="preserve">TEPUNG CAKRA </v>
      </c>
      <c r="E92">
        <f>E109</f>
        <v>187.26</v>
      </c>
      <c r="G92" t="str">
        <v xml:space="preserve">TAKE AWAY </v>
      </c>
      <c r="K92">
        <v>5</v>
      </c>
      <c r="L92" t="str">
        <f>'LAP. PENJUALAN '!C220</f>
        <v>Teh Sosro Genggam</v>
      </c>
      <c r="M92">
        <f>'WEEKLY FC'!E95</f>
        <v>2271</v>
      </c>
      <c r="O92">
        <v>25</v>
      </c>
      <c r="P92" t="str">
        <f>'LAP. PENJUALAN '!C240</f>
        <v>Milkshake Coklat Float</v>
      </c>
      <c r="Q92">
        <f>B165+Q98</f>
        <v>4566.631578947368</v>
      </c>
    </row>
    <row r="93">
      <c r="G93" t="str">
        <v xml:space="preserve">NASI GORENG </v>
      </c>
      <c r="H93">
        <f>H90</f>
        <v>5711.09753968254</v>
      </c>
      <c r="K93">
        <v>6</v>
      </c>
      <c r="L93" t="str">
        <f>'LAP. PENJUALAN '!C221</f>
        <v>Fruit Tea Botol</v>
      </c>
      <c r="M93">
        <f>'WEEKLY FC'!E96</f>
        <v>3500</v>
      </c>
      <c r="O93">
        <v>26</v>
      </c>
      <c r="P93" t="str">
        <f>'LAP. PENJUALAN '!C241</f>
        <v>Milkshake Strawberry</v>
      </c>
      <c r="Q93">
        <f>B215</f>
        <v>3100.6315789473683</v>
      </c>
    </row>
    <row r="94">
      <c r="D94" t="str">
        <v xml:space="preserve">HPP 1 PORSI ( 4 PCS ) </v>
      </c>
      <c r="E94" t="e">
        <f>SUM(E89:E93)</f>
        <v>#DIV/0!</v>
      </c>
      <c r="G94" t="str">
        <v xml:space="preserve">BOX NASGOR </v>
      </c>
      <c r="H94">
        <f>E80</f>
        <v>154</v>
      </c>
      <c r="K94">
        <v>7</v>
      </c>
      <c r="L94" t="str">
        <f>'LAP. PENJUALAN '!C222</f>
        <v xml:space="preserve">Fuit Tea Genggam </v>
      </c>
      <c r="M94">
        <f>'WEEKLY FC'!E97</f>
        <v>0</v>
      </c>
      <c r="O94">
        <v>27</v>
      </c>
      <c r="P94" t="str">
        <f>'LAP. PENJUALAN '!C242</f>
        <v>Milkshake Strawberry Float</v>
      </c>
      <c r="Q94">
        <f>B215+Q98</f>
        <v>3100.6315789473683</v>
      </c>
    </row>
    <row r="95">
      <c r="G95" t="str">
        <v>SAOS SASET</v>
      </c>
      <c r="H95">
        <f>E81</f>
        <v>407</v>
      </c>
      <c r="K95">
        <v>8</v>
      </c>
      <c r="L95" t="str">
        <f>'LAP. PENJUALAN '!C223</f>
        <v>Tebs</v>
      </c>
      <c r="M95">
        <f>'WEEKLY FC'!E98</f>
        <v>3500</v>
      </c>
      <c r="O95">
        <v>28</v>
      </c>
    </row>
    <row r="96">
      <c r="A96" t="str">
        <v xml:space="preserve">TAKE AWAY </v>
      </c>
      <c r="G96" t="str">
        <v xml:space="preserve">PLASTIK SEDANG </v>
      </c>
      <c r="H96">
        <f>'WEEKLY FC'!E128</f>
        <v>192</v>
      </c>
      <c r="K96">
        <v>9</v>
      </c>
      <c r="L96" t="str">
        <f>'LAP. PENJUALAN '!C224</f>
        <v>S-tee</v>
      </c>
      <c r="M96">
        <f>'WEEKLY FC'!E115</f>
        <v>1583.97</v>
      </c>
      <c r="O96">
        <v>29</v>
      </c>
      <c r="P96" t="str">
        <f>'LAP. PENJUALAN '!C244</f>
        <v>Nestle Lemon Tea</v>
      </c>
      <c r="Q96">
        <f>B45</f>
        <v>1659.0350877192982</v>
      </c>
    </row>
    <row r="97">
      <c r="A97" t="str">
        <v xml:space="preserve">ORANGE </v>
      </c>
      <c r="B97">
        <f>B92</f>
        <v>1765.8646616541353</v>
      </c>
      <c r="D97" t="str">
        <v xml:space="preserve">TAKE AWAY </v>
      </c>
      <c r="G97" t="str">
        <v xml:space="preserve">COVER NASGOR </v>
      </c>
      <c r="H97">
        <f>'WEEKLY FC'!E139</f>
        <v>189</v>
      </c>
      <c r="K97">
        <v>10</v>
      </c>
      <c r="O97">
        <v>30</v>
      </c>
      <c r="P97" t="str">
        <f>'LAP. PENJUALAN '!C245</f>
        <v>Milo</v>
      </c>
      <c r="Q97">
        <f>B70</f>
        <v>3140.042674253201</v>
      </c>
    </row>
    <row r="98">
      <c r="A98" t="str">
        <v xml:space="preserve">CUP MINUMAN </v>
      </c>
      <c r="B98">
        <f>B77</f>
        <v>373</v>
      </c>
      <c r="D98" t="str">
        <v xml:space="preserve">CHICKEN STRIP </v>
      </c>
      <c r="E98" t="e">
        <f>E94</f>
        <v>#DIV/0!</v>
      </c>
      <c r="K98">
        <v>11</v>
      </c>
      <c r="L98" t="str">
        <f>'LAP. PENJUALAN '!C226</f>
        <v>Juice Durian Float</v>
      </c>
      <c r="M98">
        <f>E269+'WEEKLY FC'!E73</f>
        <v>253.1578947368421</v>
      </c>
      <c r="O98">
        <v>31</v>
      </c>
      <c r="P98" t="str">
        <f>'LAP. PENJUALAN '!C246</f>
        <v>Ice Cream</v>
      </c>
      <c r="Q98">
        <f>'WEEKLY FC'!E73</f>
        <v>0</v>
      </c>
    </row>
    <row r="99">
      <c r="A99" t="str">
        <v xml:space="preserve">SEALER </v>
      </c>
      <c r="B99">
        <f>B78</f>
        <v>72.15</v>
      </c>
      <c r="D99" t="str">
        <v xml:space="preserve">KANTONG KERTAS </v>
      </c>
      <c r="E99">
        <f>'WEEKLY FC'!E143</f>
        <v>259</v>
      </c>
      <c r="G99" t="str">
        <v xml:space="preserve">HPP NASI GORENG </v>
      </c>
      <c r="H99">
        <f>SUM(H93:H97)</f>
        <v>6653.09753968254</v>
      </c>
      <c r="K99">
        <v>12</v>
      </c>
      <c r="L99" t="str">
        <f>'LAP. PENJUALAN '!C227</f>
        <v xml:space="preserve">Juice Durian </v>
      </c>
      <c r="M99">
        <f>E269</f>
        <v>253.1578947368421</v>
      </c>
      <c r="O99">
        <v>32</v>
      </c>
    </row>
    <row r="100">
      <c r="A100" t="str">
        <v xml:space="preserve">SEDOTAN </v>
      </c>
      <c r="B100">
        <f>B79</f>
        <v>47</v>
      </c>
      <c r="D100" t="str">
        <v xml:space="preserve">SAOS SACHET </v>
      </c>
      <c r="E100">
        <f>E81</f>
        <v>407</v>
      </c>
      <c r="K100">
        <v>13</v>
      </c>
      <c r="L100" t="str">
        <f>'LAP. PENJUALAN '!C228</f>
        <v>Juice Melon Float</v>
      </c>
      <c r="M100">
        <f>H204+Q98</f>
        <v>26.31578947368421</v>
      </c>
      <c r="O100">
        <v>33</v>
      </c>
      <c r="P100" t="str">
        <f>'LAP. PENJUALAN '!C248</f>
        <v>Es Teh</v>
      </c>
      <c r="Q100">
        <f>B128</f>
        <v>883.3486842105262</v>
      </c>
    </row>
    <row r="101">
      <c r="D101" t="str">
        <v xml:space="preserve">PLASTIK KECIL </v>
      </c>
      <c r="E101">
        <f>'WEEKLY FC'!E133</f>
        <v>750.36</v>
      </c>
      <c r="K101">
        <v>14</v>
      </c>
      <c r="L101" t="str">
        <f>'LAP. PENJUALAN '!C229</f>
        <v>Juice Melon</v>
      </c>
      <c r="M101">
        <f>H204</f>
        <v>26.31578947368421</v>
      </c>
      <c r="O101">
        <v>34</v>
      </c>
      <c r="P101" t="str">
        <f>'LAP. PENJUALAN '!C249</f>
        <v>Es Teh RC</v>
      </c>
      <c r="Q101">
        <f>B301</f>
        <v>219.21052631578948</v>
      </c>
    </row>
    <row r="102">
      <c r="A102" t="str">
        <v xml:space="preserve">1 PORSI ORANGE TAKE AWAY </v>
      </c>
      <c r="B102">
        <f>SUM(B96:B100)</f>
        <v>2258.0146616541356</v>
      </c>
      <c r="D102" t="str">
        <v xml:space="preserve">CHICKEN STRIP TAKE AWAY </v>
      </c>
      <c r="E102" t="e">
        <f>SUM(E98:E101)</f>
        <v>#DIV/0!</v>
      </c>
      <c r="G102" t="str">
        <v xml:space="preserve">DRESSING BURGER </v>
      </c>
      <c r="K102">
        <v>15</v>
      </c>
      <c r="L102" t="str">
        <f>'LAP. PENJUALAN '!C230</f>
        <v>Juice Strawberry Float</v>
      </c>
      <c r="M102">
        <f>E219+Q98</f>
        <v>253.1578947368421</v>
      </c>
      <c r="O102">
        <v>35</v>
      </c>
    </row>
    <row r="103">
      <c r="G103" t="str">
        <v xml:space="preserve"> MAYONESE ( 1LTR)</v>
      </c>
      <c r="H103">
        <f>'WEEKLY FC'!E329</f>
        <v>31280</v>
      </c>
      <c r="K103">
        <v>16</v>
      </c>
      <c r="L103" t="str">
        <f>'LAP. PENJUALAN '!C231</f>
        <v xml:space="preserve">Juice Strawberry </v>
      </c>
      <c r="M103">
        <f>E219</f>
        <v>253.1578947368421</v>
      </c>
      <c r="O103">
        <v>36</v>
      </c>
      <c r="P103" t="str">
        <f>'LAP. PENJUALAN '!C251</f>
        <v>Thai Green Tea</v>
      </c>
      <c r="Q103">
        <f>H287</f>
        <v>4454.668492176387</v>
      </c>
    </row>
    <row r="104">
      <c r="G104" t="str">
        <v>SAOS TOMAT (300 GR)</v>
      </c>
      <c r="H104">
        <f>'WEEKLY FC'!E333/5000*300</f>
        <v>3958.08</v>
      </c>
      <c r="K104">
        <v>17</v>
      </c>
      <c r="L104" t="str">
        <f>'LAP. PENJUALAN '!C232</f>
        <v>Juice Mangga Float</v>
      </c>
      <c r="M104">
        <f>E235+Q98</f>
        <v>433.3315789473684</v>
      </c>
      <c r="O104">
        <v>37</v>
      </c>
      <c r="P104" t="str">
        <f>'LAP. PENJUALAN '!C252</f>
        <v>Milky Mango</v>
      </c>
      <c r="Q104">
        <f>H298</f>
        <v>4027.318492176387</v>
      </c>
    </row>
    <row r="105">
      <c r="A105" t="str">
        <v xml:space="preserve">LHYCHEE TEA </v>
      </c>
      <c r="D105" t="str">
        <v>CHICKEN STRIP 3 PCS</v>
      </c>
      <c r="G105" t="str">
        <v>CREAM CHESSE ( 100 GR)</v>
      </c>
      <c r="H105">
        <f>'WEEKLY FC'!E55/180*100</f>
        <v>6166.666666666666</v>
      </c>
      <c r="K105">
        <v>18</v>
      </c>
      <c r="L105" t="str">
        <f>'LAP. PENJUALAN '!C233</f>
        <v xml:space="preserve">Juice Mangga </v>
      </c>
      <c r="M105">
        <f>E235</f>
        <v>433.3315789473684</v>
      </c>
      <c r="O105">
        <v>38</v>
      </c>
      <c r="P105" t="str">
        <f>'LAP. PENJUALAN '!C253</f>
        <v>Red Velvet</v>
      </c>
      <c r="Q105">
        <f>H309</f>
        <v>4882.018492176387</v>
      </c>
    </row>
    <row r="106">
      <c r="A106" t="str">
        <v xml:space="preserve">560 GR / 1 PACK LHYCHEE TEA </v>
      </c>
      <c r="D106" t="str">
        <v xml:space="preserve">3 PCS FILET  MENTOK </v>
      </c>
      <c r="E106" t="e">
        <f>('WEEKLY FC'!E11*3)/5</f>
        <v>#DIV/0!</v>
      </c>
      <c r="G106" t="str">
        <v xml:space="preserve"> CUKA DIXI (  17 GR )</v>
      </c>
      <c r="H106">
        <f>'WEEKLY FC'!E57/150*17</f>
        <v>646</v>
      </c>
      <c r="K106">
        <v>19</v>
      </c>
      <c r="L106" t="str">
        <f>'LAP. PENJUALAN '!C234</f>
        <v>Juice Jambu Float</v>
      </c>
      <c r="M106">
        <f>E252+Q98</f>
        <v>35.526315789473685</v>
      </c>
      <c r="O106">
        <v>39</v>
      </c>
    </row>
    <row r="107">
      <c r="A107" t="str">
        <v xml:space="preserve">10 LITER AIR </v>
      </c>
      <c r="D107" t="str">
        <v xml:space="preserve">BUTTER MIX </v>
      </c>
      <c r="E107">
        <f>H38</f>
        <v>986.1746710526317</v>
      </c>
      <c r="G107" t="str">
        <v>GULA HALUS (  17 GR )</v>
      </c>
      <c r="H107">
        <f>'WEEKLY FC'!E64/250*17</f>
        <v>693.5999999999999</v>
      </c>
      <c r="K107">
        <v>20</v>
      </c>
      <c r="L107" t="str">
        <f>'LAP. PENJUALAN '!C235</f>
        <v xml:space="preserve">Juice Jambu </v>
      </c>
      <c r="M107">
        <f>E252</f>
        <v>35.526315789473685</v>
      </c>
      <c r="O107">
        <v>40</v>
      </c>
    </row>
    <row r="108">
      <c r="A108" t="str">
        <v xml:space="preserve">1 LITER SIMPLE </v>
      </c>
      <c r="D108" t="str">
        <v xml:space="preserve">MINYAK </v>
      </c>
      <c r="E108">
        <f>E91</f>
        <v>575.797138047138</v>
      </c>
      <c r="G108" t="str">
        <v xml:space="preserve"> LADA (5 GR)</v>
      </c>
      <c r="H108">
        <f>'WEEKLY FC'!E300/1000*5</f>
        <v>5</v>
      </c>
    </row>
    <row r="109">
      <c r="D109" t="str">
        <v xml:space="preserve">TEPUNG CAKRA </v>
      </c>
      <c r="E109">
        <f>'WEEKLY FC'!E331/1000*20</f>
        <v>187.26</v>
      </c>
      <c r="G109" t="str">
        <v xml:space="preserve"> GARAM (5 GR)</v>
      </c>
      <c r="H109">
        <f>'WEEKLY FC'!E299/250*5</f>
        <v>700</v>
      </c>
    </row>
    <row r="110">
      <c r="A110" t="str">
        <v xml:space="preserve">46 PORSI </v>
      </c>
    </row>
    <row r="111">
      <c r="A111" t="str">
        <v xml:space="preserve">1 PORSI </v>
      </c>
      <c r="D111" t="str">
        <v xml:space="preserve">HPP 1 PORSI ( 3 PCS ) </v>
      </c>
      <c r="E111" t="e">
        <f>SUM(E106:E110)</f>
        <v>#DIV/0!</v>
      </c>
      <c r="G111" t="str">
        <v>HPP 1 RESEP ( 70 PORSI)</v>
      </c>
      <c r="H111">
        <f>SUM(H103:H110)</f>
        <v>43449.346666666665</v>
      </c>
    </row>
    <row r="112">
      <c r="A112" t="str">
        <v xml:space="preserve">ES BATU </v>
      </c>
      <c r="G112" t="str">
        <v xml:space="preserve"> </v>
      </c>
      <c r="H112">
        <f>H111/70</f>
        <v>620.7049523809524</v>
      </c>
    </row>
    <row r="113">
      <c r="A113" t="str">
        <v xml:space="preserve">1 PORSI ES LHYCHEE TEA </v>
      </c>
    </row>
    <row r="114">
      <c r="D114" t="str">
        <v xml:space="preserve">TAKE AWAY </v>
      </c>
      <c r="G114" t="str">
        <v xml:space="preserve"> CHICKEN PATTY </v>
      </c>
    </row>
    <row r="115">
      <c r="A115" t="str">
        <v xml:space="preserve">TAKE AWAY </v>
      </c>
      <c r="D115" t="str">
        <v xml:space="preserve">CHICKEN STRIP </v>
      </c>
      <c r="E115" t="e">
        <f>E111</f>
        <v>#DIV/0!</v>
      </c>
      <c r="G115" t="str">
        <v xml:space="preserve"> AYAM CINCANG (2,5 KG)</v>
      </c>
      <c r="H115" t="e">
        <f>('WEEKLY FC'!E11/150)*2500</f>
        <v>#DIV/0!</v>
      </c>
      <c r="K115" t="str">
        <v>NB.</v>
      </c>
    </row>
    <row r="116">
      <c r="A116" t="str">
        <v xml:space="preserve">LHYCHEE TEA </v>
      </c>
      <c r="D116" t="str">
        <v xml:space="preserve">KANTONG KERTAS </v>
      </c>
      <c r="E116">
        <f>E99</f>
        <v>259</v>
      </c>
      <c r="G116" t="str">
        <v xml:space="preserve">16 SLICE ROTI TAWAR </v>
      </c>
      <c r="H116">
        <f>('WEEKLY FC'!E62*16)</f>
        <v>19200</v>
      </c>
      <c r="K116" t="str">
        <v>1. PERHITUNGAN HPP DIBANTU PENGECEKAN SETIAP MENU YANG ADA DISESUAIKAN DENGAN KELAS MASING-MASING.</v>
      </c>
    </row>
    <row r="117">
      <c r="A117" t="str">
        <v xml:space="preserve">CUP MINUMAN </v>
      </c>
      <c r="D117" t="str">
        <v xml:space="preserve">SAOS SACHET </v>
      </c>
      <c r="E117">
        <f>E100</f>
        <v>407</v>
      </c>
      <c r="G117" t="str">
        <v xml:space="preserve">100 GR BAWANG BOMBAY </v>
      </c>
      <c r="H117">
        <f>'WEEKLY FC'!E58/1000*100</f>
        <v>500</v>
      </c>
      <c r="K117" t="str">
        <v>2. UNTUK MENCARI FC ITEM UNTUK DIMASUKKAN KEDALAM ADMINISTRASI LAPORAN PENJUALAN PERLU DIBAGI HARGA JUAL DAN DIPERSENT (%)</v>
      </c>
    </row>
    <row r="118">
      <c r="A118" t="str">
        <v xml:space="preserve">SEALER </v>
      </c>
      <c r="D118" t="str">
        <v xml:space="preserve">PLASTIK KECIL </v>
      </c>
      <c r="E118">
        <f>E101</f>
        <v>750.36</v>
      </c>
      <c r="G118" t="str">
        <v xml:space="preserve">50 GR SUSU ULTRA </v>
      </c>
      <c r="H118">
        <f>'WEEKLY FC'!E57/250*50</f>
        <v>1140</v>
      </c>
      <c r="K118" t="str">
        <v xml:space="preserve">3. UNTUK KELAS 1 DAN 4 DISESUAIKAN DENGAN PERHITUNGAN MENU DIATAS </v>
      </c>
    </row>
    <row r="119">
      <c r="A119" t="str">
        <v xml:space="preserve">SEDOTAN </v>
      </c>
      <c r="D119" t="str">
        <v xml:space="preserve">CHICKEN STRIP TAKE AWAY </v>
      </c>
      <c r="E119" t="e">
        <f>SUM(E115:E118)</f>
        <v>#DIV/0!</v>
      </c>
      <c r="G119" t="str">
        <v xml:space="preserve"> BUTIR TELOR </v>
      </c>
      <c r="H119">
        <f>'WEEKLY FC'!E320*8</f>
        <v>14936</v>
      </c>
      <c r="K119" t="str">
        <v xml:space="preserve">4. APABILA ADA RUMUS YANG KURANG TEPAT BISA KONFIRMASI PIC TC </v>
      </c>
    </row>
    <row r="120">
      <c r="G120" t="str">
        <v xml:space="preserve">35 GR MARGARIN </v>
      </c>
      <c r="H120">
        <f>'WEEKLY FC'!E60/1000*35</f>
        <v>196</v>
      </c>
    </row>
    <row r="121">
      <c r="A121" t="str">
        <v xml:space="preserve">1 P0RSI LHYCHEE TEA TAKE AWAY </v>
      </c>
      <c r="G121" t="str">
        <v xml:space="preserve">105 GR / 1 PCK PREMIX PATTY </v>
      </c>
      <c r="H121">
        <f>'[2]HARGA '!D222</f>
        <v>0</v>
      </c>
    </row>
    <row r="123">
      <c r="A123" t="str">
        <v xml:space="preserve">ES TEH POCI KUNING </v>
      </c>
      <c r="D123" t="str">
        <v xml:space="preserve">SAMBAL MATAH </v>
      </c>
      <c r="G123" t="str">
        <v xml:space="preserve">60 PCS </v>
      </c>
      <c r="H123" t="e">
        <f>SUM(H115:H122)</f>
        <v>#DIV/0!</v>
      </c>
    </row>
    <row r="124">
      <c r="A124" t="str">
        <v>BIANG TEH ( 200 ML )</v>
      </c>
      <c r="B124">
        <f>B26</f>
        <v>241.66447368421052</v>
      </c>
      <c r="G124" t="str">
        <v xml:space="preserve">1 PCS </v>
      </c>
      <c r="H124" t="e">
        <f>H123/60</f>
        <v>#DIV/0!</v>
      </c>
    </row>
    <row r="125">
      <c r="A125" t="str">
        <v>SIMPLE ( 40 ML )</v>
      </c>
      <c r="B125">
        <f>B17/1500*40</f>
        <v>481.6842105263158</v>
      </c>
      <c r="D125" t="str">
        <v xml:space="preserve">CABE RAWIT MERAH  150 GR </v>
      </c>
      <c r="E125">
        <f>'WEEKLY FC'!E321*0.15</f>
        <v>9000</v>
      </c>
    </row>
    <row r="126">
      <c r="A126" t="str">
        <v xml:space="preserve"> ES BATU ( 100 GR )</v>
      </c>
      <c r="B126">
        <f>B69</f>
        <v>160</v>
      </c>
      <c r="D126" t="str">
        <v xml:space="preserve">BAWANG PUTIH  80 GR </v>
      </c>
      <c r="E126">
        <f>'WEEKLY FC'!E302*0.08</f>
        <v>3680</v>
      </c>
      <c r="G126" t="str">
        <v xml:space="preserve">CHICKEN BURGER </v>
      </c>
    </row>
    <row r="127">
      <c r="D127" t="str">
        <v xml:space="preserve">BAWANG MERAH 150 GR </v>
      </c>
      <c r="E127">
        <f>'WEEKLY FC'!E303*0.15</f>
        <v>6900</v>
      </c>
      <c r="G127" t="str">
        <v xml:space="preserve">BURGER BUN </v>
      </c>
      <c r="H127">
        <f>'WEEKLY FC'!E36</f>
        <v>2907.08333333333</v>
      </c>
    </row>
    <row r="128">
      <c r="A128" t="str">
        <v xml:space="preserve">HPP 1 PORSI </v>
      </c>
      <c r="B128">
        <f>SUM(B124:B126)</f>
        <v>883.3486842105262</v>
      </c>
      <c r="D128" t="str">
        <v xml:space="preserve">BATANG SERAI 30 GR </v>
      </c>
      <c r="E128">
        <f>'WEEKLY FC'!E311*0.03</f>
        <v>600</v>
      </c>
      <c r="G128" t="str">
        <v>MARGARIN 5 GR</v>
      </c>
      <c r="H128">
        <f>'WEEKLY FC'!E60/200*5</f>
        <v>140</v>
      </c>
    </row>
    <row r="129">
      <c r="D129" t="str">
        <v>DAUN JERUK 3 GR</v>
      </c>
      <c r="E129">
        <f>'WEEKLY FC'!E312*0.003</f>
        <v>60</v>
      </c>
      <c r="G129" t="str">
        <v xml:space="preserve">1 DAUN SELADA </v>
      </c>
      <c r="H129">
        <v>100</v>
      </c>
    </row>
    <row r="130">
      <c r="D130" t="str">
        <v xml:space="preserve">MINYAK GORENG 150 ML </v>
      </c>
      <c r="E130">
        <f>'WEEKLY FC'!E168*0.15</f>
        <v>2850.195833333333</v>
      </c>
      <c r="G130" t="str">
        <v xml:space="preserve">1 IRIS TOMAT </v>
      </c>
      <c r="H130">
        <v>50</v>
      </c>
    </row>
    <row r="131">
      <c r="D131" t="str">
        <v xml:space="preserve">AIR JERUK NIPIS  5 SENDOK TEH </v>
      </c>
      <c r="E131">
        <v>2500</v>
      </c>
      <c r="G131" t="str">
        <v xml:space="preserve">20 GR / 1 PORSI DRESSING </v>
      </c>
      <c r="H131">
        <f>H112</f>
        <v>620.7049523809524</v>
      </c>
    </row>
    <row r="132">
      <c r="D132" t="str">
        <v xml:space="preserve">PREMIX SAMBAL MATAH 30 GR </v>
      </c>
      <c r="E132">
        <f>'WEEKLY FC'!E341</f>
        <v>1609.5</v>
      </c>
      <c r="G132" t="str">
        <v xml:space="preserve">CHICKEN PATTY </v>
      </c>
      <c r="H132">
        <f>'WEEKLY FC'!E16</f>
        <v>3407.3966817496234</v>
      </c>
    </row>
    <row r="133">
      <c r="G133" t="str">
        <v xml:space="preserve">5 GR BAWANG BOMBAY </v>
      </c>
      <c r="H133">
        <f>'WEEKLY FC'!E58/1000*5</f>
        <v>25</v>
      </c>
    </row>
    <row r="134">
      <c r="D134" t="str">
        <v>HPP 1 RESEP SAMBAL MATAH</v>
      </c>
      <c r="E134">
        <f>SUM(E125:E133)</f>
        <v>27199.69583333333</v>
      </c>
    </row>
    <row r="135">
      <c r="D135" t="str">
        <v>HPP 1 PORSI ( 20 PORSI)+TIMUN</v>
      </c>
      <c r="E135">
        <f>E134/20+250</f>
        <v>1609.9847916666665</v>
      </c>
      <c r="G135" t="str">
        <v>HPP BURGER</v>
      </c>
      <c r="H135">
        <f>SUM(H127:H134)</f>
        <v>7250.184967463905</v>
      </c>
    </row>
    <row r="136">
      <c r="G136" t="str">
        <v xml:space="preserve">COVER BURGER </v>
      </c>
      <c r="H136">
        <f>'WEEKLY FC'!E138</f>
        <v>259</v>
      </c>
    </row>
    <row r="137">
      <c r="G137" t="str">
        <v>SAOS SASET</v>
      </c>
      <c r="H137">
        <f>E15</f>
        <v>407</v>
      </c>
    </row>
    <row r="138">
      <c r="G138" t="str">
        <v xml:space="preserve">HPP </v>
      </c>
      <c r="H138">
        <f>SUM(H135:H137)</f>
        <v>7916.184967463905</v>
      </c>
    </row>
    <row r="139">
      <c r="D139" t="str">
        <v xml:space="preserve">SAMBAL TERASI </v>
      </c>
    </row>
    <row r="140">
      <c r="D140" t="str">
        <v xml:space="preserve"> SAMBAL TERASI(500 GR) </v>
      </c>
      <c r="E140">
        <f>'WEEKLY FC'!E339</f>
        <v>26488</v>
      </c>
    </row>
    <row r="141">
      <c r="D141" t="str">
        <v xml:space="preserve"> TOMAT (125 gr)</v>
      </c>
      <c r="E141">
        <f>'WEEKLY FC'!E61*0.125</f>
        <v>1250</v>
      </c>
    </row>
    <row r="142">
      <c r="A142" t="str">
        <v>ES TEH POCI VANILA</v>
      </c>
      <c r="D142" t="str">
        <v xml:space="preserve"> DAUN JERUK ( 3 GRAM) </v>
      </c>
      <c r="E142">
        <f>'WEEKLY FC'!E312/1000*3</f>
        <v>60</v>
      </c>
      <c r="G142" t="str">
        <v xml:space="preserve">CHICKEN CHESE BURGER </v>
      </c>
    </row>
    <row r="143">
      <c r="A143" t="str">
        <v>BIANG TEH ( 200 ML )</v>
      </c>
      <c r="B143">
        <f>B34</f>
        <v>136.64619883040936</v>
      </c>
      <c r="D143" t="str">
        <v>BAWANG MERAH ( 30 gr )</v>
      </c>
      <c r="E143">
        <f>'WEEKLY FC'!E303*0.03</f>
        <v>1380</v>
      </c>
      <c r="G143" t="str">
        <v xml:space="preserve">BURGER BUN </v>
      </c>
      <c r="H143">
        <f>H127</f>
        <v>2907.08333333333</v>
      </c>
    </row>
    <row r="144">
      <c r="A144" t="str">
        <v>SIMPLE ( 40 ML )</v>
      </c>
      <c r="B144">
        <f>B125</f>
        <v>481.6842105263158</v>
      </c>
      <c r="D144" t="str">
        <v>BAWANG PUTIH ( 20 gr )</v>
      </c>
      <c r="E144">
        <f>'WEEKLY FC'!E302*0.02</f>
        <v>920</v>
      </c>
      <c r="G144" t="str">
        <v>MARGARIN 5 GR</v>
      </c>
      <c r="H144">
        <f>H128</f>
        <v>140</v>
      </c>
    </row>
    <row r="145">
      <c r="A145" t="str">
        <v xml:space="preserve"> ES BATU ( 100 GR )</v>
      </c>
      <c r="B145">
        <f>B126</f>
        <v>160</v>
      </c>
      <c r="D145" t="str">
        <v>CABE RAWIT MERAH ( 125 gr )</v>
      </c>
      <c r="E145">
        <f>'WEEKLY FC'!E321*0.125</f>
        <v>7500</v>
      </c>
      <c r="G145" t="str">
        <v xml:space="preserve">1 DAUN SELADA </v>
      </c>
      <c r="H145">
        <v>100</v>
      </c>
    </row>
    <row r="146">
      <c r="D146" t="str">
        <v>CABE MERAH KRITING ( 15 gr )</v>
      </c>
      <c r="E146">
        <f>'WEEKLY FC'!E316*0.015</f>
        <v>450</v>
      </c>
      <c r="G146" t="str">
        <v xml:space="preserve">1 IRIS TOMAT </v>
      </c>
      <c r="H146">
        <v>50</v>
      </c>
    </row>
    <row r="147">
      <c r="A147" t="str">
        <v xml:space="preserve">HPP 1 PORSI </v>
      </c>
      <c r="B147">
        <f>SUM(B143:B145)</f>
        <v>778.3304093567251</v>
      </c>
      <c r="D147" t="str">
        <v>MINYAK (40 gr)</v>
      </c>
      <c r="E147">
        <f>'WEEKLY FC'!E168/1000*40</f>
        <v>760.0522222222221</v>
      </c>
      <c r="G147" t="str">
        <v xml:space="preserve">20 GR / 1 PORSI DRESSING </v>
      </c>
      <c r="H147">
        <f>H131</f>
        <v>620.7049523809524</v>
      </c>
    </row>
    <row r="148">
      <c r="G148" t="str">
        <v xml:space="preserve">CHICKEN PATTY </v>
      </c>
      <c r="H148">
        <f>'WEEKLY FC'!E16</f>
        <v>3407.3966817496234</v>
      </c>
    </row>
    <row r="149">
      <c r="D149" t="str">
        <v>HPP 1 RESEP</v>
      </c>
      <c r="E149">
        <f>SUM(E140:E147)</f>
        <v>38808.05222222222</v>
      </c>
      <c r="G149" t="str">
        <v xml:space="preserve">5 GR BAWANG BOMBAY </v>
      </c>
      <c r="H149">
        <f>H133</f>
        <v>25</v>
      </c>
    </row>
    <row r="150">
      <c r="D150" t="str">
        <v>HPP 1 PORSI + TIMUN</v>
      </c>
      <c r="E150">
        <f>E149/32+250</f>
        <v>1462.7516319444444</v>
      </c>
      <c r="G150" t="str">
        <v>1 SLICE KEJU LEMBAR</v>
      </c>
      <c r="H150">
        <f>'WEEKLY FC'!E54</f>
        <v>942</v>
      </c>
    </row>
    <row r="151">
      <c r="G151" t="str">
        <v>HPP BURGER</v>
      </c>
      <c r="H151">
        <f>SUM(H143:H150)</f>
        <v>8192.184967463905</v>
      </c>
    </row>
    <row r="152">
      <c r="D152" t="str">
        <v>PEMBUNGKUS PAKET LEVEL</v>
      </c>
      <c r="G152" t="str">
        <v xml:space="preserve">COVER BURGER </v>
      </c>
      <c r="H152">
        <f>H136</f>
        <v>259</v>
      </c>
    </row>
    <row r="153">
      <c r="D153" t="str">
        <v xml:space="preserve">BOX CHATT </v>
      </c>
      <c r="E153">
        <f>E198</f>
        <v>750.36</v>
      </c>
      <c r="G153" t="str">
        <v>SAOS SASET</v>
      </c>
      <c r="H153">
        <f>H137</f>
        <v>407</v>
      </c>
    </row>
    <row r="154">
      <c r="D154" t="str">
        <v>ALAS BOX + COVER NASI</v>
      </c>
      <c r="E154">
        <f>E199</f>
        <v>193</v>
      </c>
      <c r="G154" t="str">
        <v xml:space="preserve">HPP </v>
      </c>
      <c r="H154">
        <f>SUM(H151:H153)</f>
        <v>8858.184967463905</v>
      </c>
    </row>
    <row r="155">
      <c r="B155">
        <f>B119</f>
        <v>0</v>
      </c>
      <c r="D155" t="str">
        <v xml:space="preserve">CUP MINUM </v>
      </c>
      <c r="E155">
        <f>E200</f>
        <v>373</v>
      </c>
    </row>
    <row r="156">
      <c r="D156" t="str">
        <v xml:space="preserve">SEDOTAN </v>
      </c>
      <c r="E156">
        <f>E201</f>
        <v>47</v>
      </c>
    </row>
    <row r="157">
      <c r="B157">
        <f>SUM(B152:B155)</f>
        <v>0</v>
      </c>
      <c r="D157" t="str">
        <v xml:space="preserve">CUP CHESE 2 </v>
      </c>
      <c r="E157">
        <f>'WEEKLY FC'!E151*2</f>
        <v>448</v>
      </c>
    </row>
    <row r="158">
      <c r="D158" t="str">
        <v xml:space="preserve">PLASTIK SEDANG </v>
      </c>
      <c r="E158">
        <f>E203</f>
        <v>192</v>
      </c>
      <c r="G158" t="str">
        <v>TELOR CEPLOK</v>
      </c>
    </row>
    <row r="159">
      <c r="E159">
        <f>SUM(E153:E158)</f>
        <v>2003.3600000000001</v>
      </c>
      <c r="G159" t="str">
        <v>TELOR</v>
      </c>
      <c r="H159">
        <f>'WEEKLY FC'!E320</f>
        <v>1867</v>
      </c>
    </row>
    <row r="160">
      <c r="A160" t="str">
        <v xml:space="preserve">MILKSHAKE  COKLAT </v>
      </c>
      <c r="G160" t="str">
        <v>MINYAK ( 10 GR )</v>
      </c>
      <c r="H160">
        <f>H84</f>
        <v>190.01305555555552</v>
      </c>
    </row>
    <row r="161">
      <c r="A161" t="str">
        <v xml:space="preserve">MILKSHAKE  </v>
      </c>
      <c r="B161">
        <f>'WEEKLY FC'!E111</f>
        <v>4274</v>
      </c>
      <c r="D161" t="str">
        <v xml:space="preserve">PEMBUNGKUS PAKET GEPREK </v>
      </c>
    </row>
    <row r="162">
      <c r="A162" t="str">
        <v xml:space="preserve">AIR 200ML </v>
      </c>
      <c r="B162">
        <f>B9*0.2</f>
        <v>52.63157894736842</v>
      </c>
      <c r="D162" t="str">
        <v xml:space="preserve">BOX CHATT </v>
      </c>
      <c r="E162">
        <f>E153</f>
        <v>750.36</v>
      </c>
      <c r="G162" t="str">
        <v xml:space="preserve">HPP 1 PORSI </v>
      </c>
      <c r="H162">
        <f>SUM(H159:H161)</f>
        <v>2057.0130555555556</v>
      </c>
    </row>
    <row r="163">
      <c r="A163" t="str">
        <v>ES BATU ( 150 GR)</v>
      </c>
      <c r="B163">
        <f>'WEEKLY FC'!E78/10000*150</f>
        <v>240</v>
      </c>
      <c r="D163" t="str">
        <v>ALAS BOX + COVER NASI</v>
      </c>
      <c r="E163">
        <f>E154</f>
        <v>193</v>
      </c>
    </row>
    <row r="164">
      <c r="D164" t="str">
        <v xml:space="preserve">CUP MINUM </v>
      </c>
      <c r="E164">
        <f>E155</f>
        <v>373</v>
      </c>
    </row>
    <row r="165">
      <c r="A165" t="str">
        <v xml:space="preserve">HPP </v>
      </c>
      <c r="B165">
        <f>SUM(B161:B164)</f>
        <v>4566.631578947368</v>
      </c>
      <c r="D165" t="str">
        <v xml:space="preserve">SEDOTAN </v>
      </c>
      <c r="E165">
        <f>E156</f>
        <v>47</v>
      </c>
      <c r="K165" t="str">
        <v xml:space="preserve"> </v>
      </c>
    </row>
    <row r="166">
      <c r="D166" t="str">
        <v>COVER NASI</v>
      </c>
    </row>
    <row r="167">
      <c r="D167" t="str">
        <v xml:space="preserve">PLASTIK SEDANG </v>
      </c>
      <c r="E167">
        <f>E158</f>
        <v>192</v>
      </c>
    </row>
    <row r="168">
      <c r="E168">
        <f>SUM(E162:E167)</f>
        <v>1555.3600000000001</v>
      </c>
    </row>
    <row r="170">
      <c r="D170" t="str">
        <v>PEMBUNGKUS PAKET BURGER</v>
      </c>
    </row>
    <row r="171">
      <c r="D171" t="str">
        <v>CVER BURGER</v>
      </c>
      <c r="E171">
        <f>'WEEKLY FC'!E138</f>
        <v>259</v>
      </c>
    </row>
    <row r="172">
      <c r="D172" t="str">
        <v xml:space="preserve">K KERTAS </v>
      </c>
      <c r="E172">
        <f>'WEEKLY FC'!E143</f>
        <v>259</v>
      </c>
    </row>
    <row r="173">
      <c r="D173" t="str">
        <v xml:space="preserve">CUP MINUM </v>
      </c>
      <c r="E173">
        <f>E164</f>
        <v>373</v>
      </c>
    </row>
    <row r="174">
      <c r="D174" t="str">
        <v xml:space="preserve">SEDOTAN </v>
      </c>
      <c r="E174">
        <f>E165</f>
        <v>47</v>
      </c>
    </row>
    <row r="176">
      <c r="A176" t="str">
        <v>MILKSHAKE  CAPUCINO</v>
      </c>
      <c r="D176" t="str">
        <v xml:space="preserve">PLASTIK SEDANG </v>
      </c>
      <c r="E176">
        <f>E167</f>
        <v>192</v>
      </c>
    </row>
    <row r="177">
      <c r="A177" t="str">
        <v xml:space="preserve">MILKSHAKE  </v>
      </c>
      <c r="B177">
        <f>'WEEKLY FC'!E112</f>
        <v>0</v>
      </c>
      <c r="E177">
        <f>SUM(E171:E176)</f>
        <v>1130</v>
      </c>
    </row>
    <row r="178">
      <c r="A178" t="str">
        <v xml:space="preserve">AIR 200ML </v>
      </c>
      <c r="B178">
        <f>B162</f>
        <v>52.63157894736842</v>
      </c>
    </row>
    <row r="179">
      <c r="A179" t="str">
        <v>ES BATU ( 150 GR)</v>
      </c>
      <c r="B179">
        <f>B163</f>
        <v>240</v>
      </c>
      <c r="D179" t="str">
        <v>PEMBUNGKUS PAKET NASGOR</v>
      </c>
    </row>
    <row r="180">
      <c r="D180" t="str">
        <v>BOX NASGOR</v>
      </c>
      <c r="E180">
        <f>'WEEKLY FC'!E136</f>
        <v>610.5</v>
      </c>
    </row>
    <row r="181">
      <c r="A181" t="str">
        <v xml:space="preserve">HPP </v>
      </c>
      <c r="B181">
        <f>SUM(B177:B179)</f>
        <v>292.63157894736844</v>
      </c>
      <c r="D181" t="str">
        <v xml:space="preserve">ALAS BOX </v>
      </c>
      <c r="E181">
        <f>'WEEKLY FC'!E132</f>
        <v>39</v>
      </c>
    </row>
    <row r="182">
      <c r="D182" t="str">
        <v xml:space="preserve">CUP MINUM </v>
      </c>
      <c r="E182">
        <f>E164</f>
        <v>373</v>
      </c>
    </row>
    <row r="183">
      <c r="D183" t="str">
        <v xml:space="preserve">SEDOTAN </v>
      </c>
      <c r="E183">
        <f>E165</f>
        <v>47</v>
      </c>
      <c r="G183" t="str">
        <v xml:space="preserve">PERKEDEL </v>
      </c>
    </row>
    <row r="184">
      <c r="D184" t="str">
        <v>COVER NASGOR</v>
      </c>
      <c r="E184">
        <f>'WEEKLY FC'!E139</f>
        <v>189</v>
      </c>
      <c r="G184" t="str">
        <v xml:space="preserve">500 GR  TEPUNG KENTANG </v>
      </c>
      <c r="H184">
        <f>'WEEKLY FC'!E330/1000*500</f>
        <v>19027.62</v>
      </c>
    </row>
    <row r="185">
      <c r="D185" t="str">
        <v xml:space="preserve">PLASTIK SEDANG </v>
      </c>
      <c r="E185">
        <f>E176</f>
        <v>192</v>
      </c>
      <c r="G185" t="str">
        <v xml:space="preserve">1500 ML AIR PANAS </v>
      </c>
      <c r="H185">
        <f>B9*1.5</f>
        <v>394.7368421052631</v>
      </c>
    </row>
    <row r="186">
      <c r="E186">
        <f>SUM(E180:E185)</f>
        <v>1450.5</v>
      </c>
      <c r="G186" t="str">
        <v xml:space="preserve">300 GR DAGING AYAM </v>
      </c>
      <c r="H186" t="e">
        <f>'WEEKLY FC'!E11*2.7</f>
        <v>#DIV/0!</v>
      </c>
    </row>
    <row r="187">
      <c r="G187" t="str">
        <v xml:space="preserve">5 KUNING TELOR </v>
      </c>
      <c r="H187">
        <f>'WEEKLY FC'!E320*5</f>
        <v>9335</v>
      </c>
    </row>
    <row r="188">
      <c r="D188" t="str">
        <v>PEMBUNGKUS PAKET AYAM UTUH</v>
      </c>
      <c r="G188" t="str">
        <v xml:space="preserve">50 GR BAWANG MERAH </v>
      </c>
      <c r="H188">
        <f>'WEEKLY FC'!E303/1000*50</f>
        <v>2300</v>
      </c>
    </row>
    <row r="189">
      <c r="D189" t="str">
        <v>BOX AYAM UTUH</v>
      </c>
      <c r="E189">
        <f>'WEEKLY FC'!E154</f>
        <v>3480</v>
      </c>
      <c r="G189" t="str">
        <v xml:space="preserve">125 GR BATANG SELEDRI </v>
      </c>
      <c r="H189">
        <f>'WEEKLY FC'!E301/1000*125</f>
        <v>5250</v>
      </c>
    </row>
    <row r="190">
      <c r="D190" t="str">
        <v>PLASTIK BESAR RC</v>
      </c>
      <c r="E190">
        <f>'WEEKLY FC'!E130</f>
        <v>666</v>
      </c>
      <c r="G190" t="str">
        <v xml:space="preserve">12,5 BAWANG PUTIH GORENG </v>
      </c>
      <c r="H190">
        <f>'WEEKLY FC'!E302/1000*12.5</f>
        <v>575</v>
      </c>
    </row>
    <row r="191">
      <c r="D191" t="str">
        <v>CUP SAMBEL 150ML</v>
      </c>
      <c r="E191">
        <f>'WEEKLY FC'!E155</f>
        <v>540</v>
      </c>
      <c r="G191" t="str">
        <v xml:space="preserve">1 PC PREMIX PERKEDEL  / 45 GR </v>
      </c>
      <c r="H191">
        <f>'WEEKLY FC'!E342</f>
        <v>3108</v>
      </c>
    </row>
    <row r="192">
      <c r="D192" t="str">
        <v xml:space="preserve">CUP MINUM </v>
      </c>
      <c r="E192">
        <f>'WEEKLY FC'!E144*4</f>
        <v>1492</v>
      </c>
    </row>
    <row r="193">
      <c r="A193" t="str">
        <v>MILKSHAKE  MANGGA</v>
      </c>
      <c r="D193" t="str">
        <v>COVER NASI</v>
      </c>
      <c r="E193">
        <f>'WEEKLY FC'!E137*4</f>
        <v>616</v>
      </c>
      <c r="G193" t="str">
        <v xml:space="preserve">35 PCS </v>
      </c>
      <c r="H193" t="e">
        <f>SUM(H184:H192)</f>
        <v>#DIV/0!</v>
      </c>
    </row>
    <row r="194">
      <c r="A194" t="str">
        <v xml:space="preserve">MILKSHAKE  </v>
      </c>
      <c r="B194">
        <f>'WEEKLY FC'!E113</f>
        <v>0</v>
      </c>
      <c r="D194" t="str">
        <v xml:space="preserve">SEDOTAN </v>
      </c>
      <c r="E194">
        <f>E183*4</f>
        <v>188</v>
      </c>
      <c r="G194" t="str">
        <v xml:space="preserve">1 PCS </v>
      </c>
      <c r="H194" t="e">
        <f>H193/35</f>
        <v>#DIV/0!</v>
      </c>
    </row>
    <row r="195">
      <c r="A195" t="str">
        <v xml:space="preserve">AIR 200ML </v>
      </c>
      <c r="B195">
        <f>B178</f>
        <v>52.63157894736842</v>
      </c>
      <c r="E195">
        <f>SUM(E189:E194)</f>
        <v>6982</v>
      </c>
      <c r="G195" t="str">
        <v>MINYAK</v>
      </c>
      <c r="H195">
        <f>'WEEKLY FC'!E168/33</f>
        <v>575.797138047138</v>
      </c>
    </row>
    <row r="196">
      <c r="A196" t="str">
        <v>ES BATU ( 150 GR)</v>
      </c>
      <c r="B196">
        <f>B179</f>
        <v>240</v>
      </c>
      <c r="G196" t="str">
        <v>TELOR</v>
      </c>
      <c r="H196">
        <f>'WEEKLY FC'!E320/16/10</f>
        <v>11.66875</v>
      </c>
    </row>
    <row r="197">
      <c r="D197" t="str">
        <v>PEMBUNGKUS PAKET BIASA</v>
      </c>
      <c r="G197" t="str">
        <v>HPP PERKEDEL MATANG</v>
      </c>
      <c r="H197" t="e">
        <f>SUM(H194:H196)</f>
        <v>#DIV/0!</v>
      </c>
    </row>
    <row r="198">
      <c r="A198" t="str">
        <v xml:space="preserve">HPP </v>
      </c>
      <c r="B198">
        <f>SUM(B194:B196)</f>
        <v>292.63157894736844</v>
      </c>
      <c r="D198" t="str">
        <v xml:space="preserve">BOX CHATT </v>
      </c>
      <c r="E198">
        <f>'WEEKLY FC'!E133</f>
        <v>750.36</v>
      </c>
    </row>
    <row r="199">
      <c r="D199" t="str">
        <v>ALAS BOX + COVER NASI</v>
      </c>
      <c r="E199">
        <f>'WEEKLY FC'!E132+'WEEKLY FC'!E137</f>
        <v>193</v>
      </c>
      <c r="G199" t="str">
        <v>JUS MELON</v>
      </c>
    </row>
    <row r="200">
      <c r="D200" t="str">
        <v xml:space="preserve">CUP MINUM </v>
      </c>
      <c r="E200">
        <f>'WEEKLY FC'!E144</f>
        <v>373</v>
      </c>
      <c r="G200" t="str">
        <v>JUS</v>
      </c>
      <c r="H200">
        <f>'WEEKLY FC'!E105</f>
        <v>0</v>
      </c>
    </row>
    <row r="201">
      <c r="D201" t="str">
        <v xml:space="preserve">SEDOTAN </v>
      </c>
      <c r="E201">
        <f>'WEEKLY FC'!E131/500</f>
        <v>47</v>
      </c>
      <c r="G201" t="str">
        <v xml:space="preserve">AIR  100 ML </v>
      </c>
      <c r="H201">
        <f>B9/1000*100</f>
        <v>26.31578947368421</v>
      </c>
    </row>
    <row r="202">
      <c r="G202" t="str">
        <v>ES BATU ( 150 GR)</v>
      </c>
    </row>
    <row r="203">
      <c r="D203" t="str">
        <v xml:space="preserve">PLASTIK SEDANG </v>
      </c>
      <c r="E203">
        <f>'WEEKLY FC'!E128</f>
        <v>192</v>
      </c>
      <c r="G203" t="str">
        <v>SUSU (5 GR)</v>
      </c>
      <c r="H203">
        <f>E234</f>
        <v>0</v>
      </c>
    </row>
    <row r="204">
      <c r="E204">
        <f>SUM(E198:E203)</f>
        <v>1555.3600000000001</v>
      </c>
      <c r="G204" t="str">
        <v xml:space="preserve">HPP </v>
      </c>
      <c r="H204">
        <f>SUM(H200:H203)</f>
        <v>26.31578947368421</v>
      </c>
    </row>
    <row r="206">
      <c r="D206" t="str">
        <v>SAOS CHESE LEVEL</v>
      </c>
    </row>
    <row r="207">
      <c r="D207" t="str">
        <v>LEVEL(30 GR )</v>
      </c>
      <c r="E207">
        <f>H28</f>
        <v>630.1526315789473</v>
      </c>
    </row>
    <row r="208">
      <c r="D208" t="str">
        <v>CHESEE MELT (20 GR )</v>
      </c>
      <c r="E208">
        <f>H21</f>
        <v>652.1131578947368</v>
      </c>
    </row>
    <row r="210">
      <c r="A210" t="str">
        <v>MILKSHAKE  STAWBARY</v>
      </c>
      <c r="D210" t="str">
        <v xml:space="preserve">HPP 1 PORSI </v>
      </c>
      <c r="E210">
        <f>SUM(E207:E209)</f>
        <v>1282.265789473684</v>
      </c>
    </row>
    <row r="211">
      <c r="A211" t="str">
        <v xml:space="preserve">MILKSHAKE  </v>
      </c>
      <c r="B211">
        <f>'WEEKLY FC'!E114</f>
        <v>2808</v>
      </c>
    </row>
    <row r="212">
      <c r="A212" t="str">
        <v xml:space="preserve">AIR 200ML </v>
      </c>
      <c r="B212">
        <f>B195</f>
        <v>52.63157894736842</v>
      </c>
    </row>
    <row r="213">
      <c r="A213" t="str">
        <v>ES BATU ( 150 GR)</v>
      </c>
      <c r="B213">
        <f>B196</f>
        <v>240</v>
      </c>
    </row>
    <row r="214">
      <c r="D214" t="str">
        <v>JUS STRAWBARY</v>
      </c>
    </row>
    <row r="215">
      <c r="A215" t="str">
        <v xml:space="preserve">HPP </v>
      </c>
      <c r="B215">
        <f>SUM(B211:B213)</f>
        <v>3100.6315789473683</v>
      </c>
      <c r="D215" t="str">
        <v>JUS</v>
      </c>
      <c r="E215">
        <f>'WEEKLY FC'!E106</f>
        <v>0</v>
      </c>
    </row>
    <row r="216">
      <c r="D216" t="str">
        <v xml:space="preserve">AIR 50 ML </v>
      </c>
      <c r="E216">
        <f>B9*0.05</f>
        <v>13.157894736842104</v>
      </c>
      <c r="G216" t="str">
        <v>INDOMIE GEPREK</v>
      </c>
    </row>
    <row r="217">
      <c r="D217" t="str">
        <v>ES BATU ( 150 GR)</v>
      </c>
      <c r="E217">
        <f>B10*150</f>
        <v>240</v>
      </c>
    </row>
    <row r="218">
      <c r="G218" t="str">
        <v>INDOMIE ( 1 PACK )</v>
      </c>
      <c r="H218">
        <f>'WEEKLY FC'!E43</f>
        <v>0</v>
      </c>
    </row>
    <row r="219">
      <c r="D219" t="str">
        <v xml:space="preserve">HPP </v>
      </c>
      <c r="E219">
        <f>SUM(E215:E218)</f>
        <v>253.1578947368421</v>
      </c>
      <c r="G219" t="str">
        <v>AYAM  FILLET</v>
      </c>
      <c r="H219" t="e">
        <f>B236</f>
        <v>#DIV/0!</v>
      </c>
    </row>
    <row r="220">
      <c r="G220" t="str">
        <v xml:space="preserve">SAMBAL GEPREK </v>
      </c>
      <c r="H220">
        <f>H51</f>
        <v>884.420405982906</v>
      </c>
    </row>
    <row r="222">
      <c r="G222" t="str">
        <v>HPP</v>
      </c>
      <c r="H222" t="e">
        <f>SUM(H218:H220)</f>
        <v>#DIV/0!</v>
      </c>
    </row>
    <row r="223">
      <c r="G223" t="str">
        <v xml:space="preserve">HPP + TELOR </v>
      </c>
      <c r="H223" t="e">
        <f>H222+H162</f>
        <v>#DIV/0!</v>
      </c>
      <c r="L223" t="str">
        <v xml:space="preserve"> </v>
      </c>
    </row>
    <row r="226">
      <c r="G226" t="str">
        <v xml:space="preserve">TAKE AWAY </v>
      </c>
    </row>
    <row r="227">
      <c r="A227" t="str">
        <v>AYAM FILLET</v>
      </c>
      <c r="G227" t="str">
        <v>BOX INDOMIE</v>
      </c>
      <c r="H227">
        <f>'WEEKLY FC'!E154</f>
        <v>3480</v>
      </c>
    </row>
    <row r="228">
      <c r="A228" t="str">
        <v>0,5  PCS MENTOK</v>
      </c>
      <c r="B228" t="e">
        <f>'WEEKLY FC'!E11/2</f>
        <v>#DIV/0!</v>
      </c>
      <c r="G228" t="str">
        <v>SENDOK PLASTIK</v>
      </c>
      <c r="H228">
        <f>'WEEKLY FC'!E143</f>
        <v>259</v>
      </c>
    </row>
    <row r="229">
      <c r="A229" t="str">
        <v xml:space="preserve">MARINADE </v>
      </c>
      <c r="B229">
        <f>E10</f>
        <v>198.94202898550725</v>
      </c>
    </row>
    <row r="230">
      <c r="A230" t="str">
        <v>TEPUNG CAKRA</v>
      </c>
      <c r="B230">
        <f>E11</f>
        <v>327.705</v>
      </c>
      <c r="D230" t="str">
        <v>JUS MANGGA</v>
      </c>
      <c r="G230" t="str">
        <v>HPP</v>
      </c>
      <c r="H230" t="e">
        <f>H222+H227+H228</f>
        <v>#DIV/0!</v>
      </c>
    </row>
    <row r="231">
      <c r="A231" t="str">
        <v>TEPUNG BRIDER</v>
      </c>
      <c r="B231">
        <f>E12</f>
        <v>234.1</v>
      </c>
      <c r="D231" t="str">
        <v>JUS</v>
      </c>
      <c r="E231">
        <f>'WEEKLY FC'!E108</f>
        <v>0</v>
      </c>
      <c r="G231" t="str">
        <v xml:space="preserve">HPP + TELOR </v>
      </c>
      <c r="H231" t="e">
        <f>H223+H227+H228</f>
        <v>#DIV/0!</v>
      </c>
    </row>
    <row r="232">
      <c r="A232" t="str">
        <v>MINYAK</v>
      </c>
      <c r="B232">
        <f>E13</f>
        <v>575.797138047138</v>
      </c>
      <c r="D232" t="str">
        <v xml:space="preserve">AIR 50 ML </v>
      </c>
      <c r="E232">
        <f>B25*0.05</f>
        <v>193.33157894736843</v>
      </c>
    </row>
    <row r="233">
      <c r="A233" t="str">
        <v>AIR</v>
      </c>
      <c r="B233">
        <f>E14</f>
        <v>2.302631578947368</v>
      </c>
      <c r="D233" t="str">
        <v>ES BATU ( 150 GR)</v>
      </c>
      <c r="E233">
        <f>E217</f>
        <v>240</v>
      </c>
      <c r="G233" t="str">
        <v>INDOMIE GEPREK MATAH</v>
      </c>
    </row>
    <row r="234">
      <c r="D234" t="str">
        <v>SUSU ( 5 GRAM )</v>
      </c>
      <c r="E234">
        <f>'WEEKLY FC'!E76/370*5</f>
        <v>0</v>
      </c>
    </row>
    <row r="235">
      <c r="A235" t="str">
        <v>BIANG BRIDER</v>
      </c>
      <c r="B235">
        <f>E16</f>
        <v>20.945</v>
      </c>
      <c r="D235" t="str">
        <v xml:space="preserve">HPP </v>
      </c>
      <c r="E235">
        <f>SUM(E231:E234)</f>
        <v>433.3315789473684</v>
      </c>
      <c r="G235" t="str">
        <v>INDOMIE ( 1 PACK )</v>
      </c>
      <c r="H235">
        <f>H218</f>
        <v>0</v>
      </c>
    </row>
    <row r="236">
      <c r="A236" t="str">
        <v>HPP MENTOK</v>
      </c>
      <c r="B236" t="e">
        <f>SUM(B228:B234)</f>
        <v>#DIV/0!</v>
      </c>
      <c r="G236" t="str">
        <v>AYAM  FILLET</v>
      </c>
      <c r="H236" t="e">
        <f>H219</f>
        <v>#DIV/0!</v>
      </c>
    </row>
    <row r="237">
      <c r="G237" t="str">
        <v>SAMBAL MATAH</v>
      </c>
      <c r="H237">
        <f>E135</f>
        <v>1609.9847916666665</v>
      </c>
    </row>
    <row r="239">
      <c r="G239" t="str">
        <v>HPP</v>
      </c>
      <c r="H239" t="e">
        <f>SUM(H235:H237)</f>
        <v>#DIV/0!</v>
      </c>
    </row>
    <row r="240">
      <c r="A240" t="str">
        <v>AYAM UTUH</v>
      </c>
      <c r="G240" t="str">
        <v xml:space="preserve">HPP + TELOR </v>
      </c>
      <c r="H240" t="e">
        <f>H239+H162</f>
        <v>#DIV/0!</v>
      </c>
    </row>
    <row r="241">
      <c r="A241" t="str">
        <v>AYAM UTUH</v>
      </c>
      <c r="B241">
        <f>'WEEKLY FC'!E25</f>
        <v>34000</v>
      </c>
    </row>
    <row r="242">
      <c r="A242" t="str">
        <v xml:space="preserve">MARINADE </v>
      </c>
      <c r="B242">
        <f>'WEEKLY FC'!E324/60</f>
        <v>1372.7</v>
      </c>
    </row>
    <row r="243">
      <c r="A243" t="str">
        <v>TEPUNG CAKRA</v>
      </c>
      <c r="B243">
        <f>('WEEKLY FC'!E331*7)</f>
        <v>65541</v>
      </c>
      <c r="G243" t="str">
        <v xml:space="preserve">TAKE AWAY </v>
      </c>
    </row>
    <row r="244">
      <c r="A244" t="str">
        <v>TEPUNG BRIDER</v>
      </c>
      <c r="B244">
        <f>('WEEKLY FC'!E325*2)</f>
        <v>46820</v>
      </c>
      <c r="G244" t="str">
        <v>BOX INDOMIE</v>
      </c>
      <c r="H244">
        <f>H227</f>
        <v>3480</v>
      </c>
    </row>
    <row r="245">
      <c r="A245" t="str">
        <v>BIANG KRIUK</v>
      </c>
      <c r="B245">
        <f>'WEEKLY FC'!E344</f>
        <v>4189</v>
      </c>
    </row>
    <row r="246">
      <c r="A246" t="str">
        <v>MINYAK</v>
      </c>
      <c r="B246">
        <f>'WEEKLY FC'!E168/150</f>
        <v>126.67537037037036</v>
      </c>
      <c r="G246" t="str">
        <v>SENDOK PLASTIK</v>
      </c>
      <c r="H246">
        <f>H228</f>
        <v>259</v>
      </c>
    </row>
    <row r="247">
      <c r="A247" t="str">
        <v>AIR</v>
      </c>
      <c r="B247">
        <f>('WEEKLY FC'!E77/19000)*1750</f>
        <v>460.52631578947364</v>
      </c>
      <c r="D247" t="str">
        <v>JUS JAMBU</v>
      </c>
    </row>
    <row r="248">
      <c r="A248" t="str">
        <v xml:space="preserve">T CAMPURAN </v>
      </c>
      <c r="B248">
        <f>SUM(B243:B245)+(B247)</f>
        <v>117010.52631578948</v>
      </c>
      <c r="D248" t="str">
        <v>JUS</v>
      </c>
      <c r="E248">
        <f>'WEEKLY FC'!E104</f>
        <v>0</v>
      </c>
      <c r="G248" t="str">
        <v>HPP</v>
      </c>
      <c r="H248" t="e">
        <f>H239+H244+H246</f>
        <v>#DIV/0!</v>
      </c>
    </row>
    <row r="249">
      <c r="B249">
        <f>B248/25</f>
        <v>4680.421052631579</v>
      </c>
      <c r="D249" t="str">
        <v xml:space="preserve">AIR  135 ML </v>
      </c>
      <c r="E249">
        <f>0.135*B9</f>
        <v>35.526315789473685</v>
      </c>
      <c r="G249" t="str">
        <v xml:space="preserve">HPP + TELOR </v>
      </c>
      <c r="H249" t="e">
        <f>H240+H244+H246</f>
        <v>#DIV/0!</v>
      </c>
    </row>
    <row r="250">
      <c r="A250" t="str">
        <v xml:space="preserve">HPP </v>
      </c>
      <c r="B250">
        <f>B241+B242+B246+B249</f>
        <v>40179.79642300195</v>
      </c>
      <c r="D250" t="str">
        <v>ES BATU ( 150 GR)</v>
      </c>
    </row>
    <row r="251">
      <c r="D251" t="str">
        <v>SUSU (5 GR)</v>
      </c>
      <c r="E251">
        <f>E234</f>
        <v>0</v>
      </c>
    </row>
    <row r="252">
      <c r="A252" t="str">
        <v>TAKE AWAY</v>
      </c>
      <c r="D252" t="str">
        <v xml:space="preserve">HPP </v>
      </c>
      <c r="E252">
        <f>SUM(E248:E251)</f>
        <v>35.526315789473685</v>
      </c>
      <c r="G252" t="str">
        <v>AYAM UTUH SPICY</v>
      </c>
    </row>
    <row r="253">
      <c r="A253" t="str">
        <v>BOX AYAM UTUH</v>
      </c>
      <c r="B253">
        <f>'WEEKLY FC'!E154</f>
        <v>3480</v>
      </c>
      <c r="G253" t="str">
        <v>AYAM UTUH</v>
      </c>
      <c r="H253">
        <f>B241</f>
        <v>34000</v>
      </c>
    </row>
    <row r="254">
      <c r="A254" t="str">
        <v>PLASTIK BESAR RC</v>
      </c>
      <c r="B254">
        <f>'WEEKLY FC'!E130</f>
        <v>666</v>
      </c>
      <c r="G254" t="str">
        <v xml:space="preserve">MARINADE </v>
      </c>
      <c r="H254">
        <f>B242</f>
        <v>1372.7</v>
      </c>
    </row>
    <row r="255">
      <c r="A255" t="str">
        <v>CUP SAMBEL 150ML</v>
      </c>
      <c r="B255">
        <f>'WEEKLY FC'!E155</f>
        <v>540</v>
      </c>
      <c r="G255" t="str">
        <v>TEPUNG CAKRA</v>
      </c>
      <c r="H255">
        <f>('WEEKLY FC'!K343*5)</f>
        <v>0</v>
      </c>
    </row>
    <row r="256">
      <c r="G256" t="str">
        <v>TEPUNG BRIDER SPICY</v>
      </c>
      <c r="H256">
        <f>('WEEKLY FC'!K337*2)</f>
        <v>0</v>
      </c>
    </row>
    <row r="257">
      <c r="A257" t="str">
        <v>HPP TAKE AWAY</v>
      </c>
      <c r="B257">
        <f>SUM(B250:B255)</f>
        <v>44865.79642300195</v>
      </c>
      <c r="G257" t="str">
        <v>MINYAK</v>
      </c>
      <c r="H257">
        <f>'WEEKLY FC'!E168/4</f>
        <v>4750.326388888889</v>
      </c>
    </row>
    <row r="258">
      <c r="G258" t="str">
        <v>AIR</v>
      </c>
      <c r="H258">
        <f>B247</f>
        <v>460.52631578947364</v>
      </c>
    </row>
    <row r="259">
      <c r="G259" t="str">
        <v xml:space="preserve">T CAMPURAN </v>
      </c>
      <c r="H259">
        <f>(H255+H256+H258)/25</f>
        <v>18.421052631578945</v>
      </c>
    </row>
    <row r="260">
      <c r="A260" t="str">
        <v xml:space="preserve">HOT SPICY </v>
      </c>
      <c r="G260" t="str">
        <v>SAOS SASET</v>
      </c>
      <c r="H260">
        <f>'WEEKLY FC'!E334*4</f>
        <v>804</v>
      </c>
    </row>
    <row r="261">
      <c r="A261" t="str">
        <v xml:space="preserve">MARINADE SPICY AB </v>
      </c>
      <c r="B261">
        <f>'WEEKLY FC'!E348/444</f>
        <v>121</v>
      </c>
    </row>
    <row r="262">
      <c r="A262" t="str">
        <v xml:space="preserve">MARINADE SPICY AK </v>
      </c>
      <c r="B262">
        <f>'WEEKLY FC'!E348/666</f>
        <v>80.66666666666667</v>
      </c>
      <c r="G262" t="str">
        <v xml:space="preserve">HPP </v>
      </c>
      <c r="H262">
        <f>H253+H254+H259+H260</f>
        <v>36195.12105263158</v>
      </c>
    </row>
    <row r="263">
      <c r="A263" t="str">
        <v xml:space="preserve">MARINADE </v>
      </c>
      <c r="B263">
        <f>E10</f>
        <v>198.94202898550725</v>
      </c>
    </row>
    <row r="264">
      <c r="A264" t="str">
        <v>TEPUNG CAKRA</v>
      </c>
      <c r="B264">
        <f>'WEEKLY FC'!E331*5</f>
        <v>46815</v>
      </c>
      <c r="D264" t="str">
        <v>JUS DURIAN</v>
      </c>
      <c r="G264" t="str">
        <v>TAKE AWAY</v>
      </c>
    </row>
    <row r="265">
      <c r="A265" t="str">
        <v>TEPUNG BRIDER SPICY</v>
      </c>
      <c r="B265">
        <f>'WEEKLY FC'!E351</f>
        <v>150183</v>
      </c>
      <c r="D265" t="str">
        <v>JUS</v>
      </c>
      <c r="E265">
        <f>'WEEKLY FC'!E109</f>
        <v>0</v>
      </c>
      <c r="G265" t="str">
        <v>BOX AYAM UTUH</v>
      </c>
      <c r="H265">
        <f>'WEEKLY FC'!K166</f>
        <v>0</v>
      </c>
    </row>
    <row r="266">
      <c r="A266" t="str">
        <v>AIR</v>
      </c>
      <c r="B266">
        <f>'WEEKLY FC'!E77/19000*1750</f>
        <v>460.52631578947364</v>
      </c>
      <c r="D266" t="str">
        <v xml:space="preserve">AIR  50  ML </v>
      </c>
      <c r="E266">
        <f>E216</f>
        <v>13.157894736842104</v>
      </c>
      <c r="G266" t="str">
        <v>PLASTIK BESAR RC</v>
      </c>
      <c r="H266">
        <f>'WEEKLY FC'!K142</f>
        <v>0</v>
      </c>
    </row>
    <row r="267">
      <c r="A267" t="str">
        <v xml:space="preserve">T CAMPURAN SPICY </v>
      </c>
      <c r="B267">
        <f>SUM(B264:B266)/130</f>
        <v>1518.9117408906882</v>
      </c>
      <c r="D267" t="str">
        <v>ES BATU ( 150 GR)</v>
      </c>
      <c r="E267">
        <f>E233</f>
        <v>240</v>
      </c>
      <c r="G267" t="str">
        <v>CUP SAMBEL 150ML</v>
      </c>
      <c r="H267">
        <f>'WEEKLY FC'!K167</f>
        <v>0</v>
      </c>
    </row>
    <row r="268">
      <c r="A268" t="str">
        <v>SAOS SASET</v>
      </c>
      <c r="B268">
        <f>'WEEKLY FC'!E334</f>
        <v>201</v>
      </c>
      <c r="D268" t="str">
        <v>SUSU ( 5 GRAM )</v>
      </c>
      <c r="E268">
        <f>E251</f>
        <v>0</v>
      </c>
      <c r="G268" t="str">
        <v>BOK BUCKET</v>
      </c>
    </row>
    <row r="269">
      <c r="A269" t="str">
        <v>MINYAK</v>
      </c>
      <c r="B269">
        <f>'WEEKLY FC'!E168/33</f>
        <v>575.797138047138</v>
      </c>
      <c r="D269" t="str">
        <v xml:space="preserve">HPP </v>
      </c>
      <c r="E269">
        <f>SUM(E265:E268)</f>
        <v>253.1578947368421</v>
      </c>
      <c r="G269" t="str">
        <v>HPP TAKE AWAY</v>
      </c>
      <c r="H269">
        <f>SUM(H262:H267)</f>
        <v>36195.12105263158</v>
      </c>
    </row>
    <row r="270">
      <c r="A270" t="str">
        <v>HPP CONDIMEN 1 AYAM BESAR</v>
      </c>
      <c r="B270">
        <f>SUM(B261+B263+B267+B268+B269)</f>
        <v>2615.6509079233333</v>
      </c>
    </row>
    <row r="271">
      <c r="A271" t="str">
        <v xml:space="preserve">HPP CONDIMEN 1 AYAM KECIL </v>
      </c>
      <c r="B271">
        <f>B262+B263+B267+B268+B269</f>
        <v>2575.3175745900003</v>
      </c>
      <c r="G271" t="str">
        <v xml:space="preserve">JUS SIRSAK </v>
      </c>
    </row>
    <row r="272">
      <c r="A272" t="str">
        <v>HPP DADA SPICY</v>
      </c>
      <c r="B272" t="e">
        <f>'WEEKLY FC'!E12+'HITUNGAN HPP PRODUK'!B270</f>
        <v>#DIV/0!</v>
      </c>
      <c r="G272" t="str">
        <v>JUS</v>
      </c>
      <c r="H272">
        <f>'WEEKLY FC'!E107</f>
        <v>0</v>
      </c>
    </row>
    <row r="273">
      <c r="A273" t="str">
        <v>HPP P ATAS  SPICY</v>
      </c>
      <c r="B273" t="e">
        <f>'WEEKLY FC'!E13+'HITUNGAN HPP PRODUK'!B270</f>
        <v>#DIV/0!</v>
      </c>
      <c r="G273" t="str">
        <v xml:space="preserve">AIR  100  ML </v>
      </c>
      <c r="H273">
        <f>H201</f>
        <v>26.31578947368421</v>
      </c>
    </row>
    <row r="274">
      <c r="A274" t="str">
        <v>HPP P BAWAH  SPICY</v>
      </c>
      <c r="B274" t="e">
        <f>B271+'WEEKLY FC'!E14</f>
        <v>#DIV/0!</v>
      </c>
      <c r="G274" t="str">
        <v>ES BATU ( 120 GR)</v>
      </c>
      <c r="H274">
        <f>B10*120</f>
        <v>192</v>
      </c>
    </row>
    <row r="275">
      <c r="A275" t="str">
        <v>HPP SAYAP SPICY</v>
      </c>
      <c r="B275" t="e">
        <f>B271+'WEEKLY FC'!E15</f>
        <v>#DIV/0!</v>
      </c>
      <c r="G275" t="str">
        <v>SUSU ( 5 GRAM )</v>
      </c>
      <c r="H275">
        <f>E251</f>
        <v>0</v>
      </c>
    </row>
    <row r="276">
      <c r="G276" t="str">
        <v xml:space="preserve">HPP </v>
      </c>
      <c r="H276">
        <f>SUM(H272:H275)</f>
        <v>218.31578947368422</v>
      </c>
    </row>
    <row r="278">
      <c r="A278" t="str">
        <v>GREEN CRISPY</v>
      </c>
    </row>
    <row r="279">
      <c r="A279" t="str">
        <v xml:space="preserve">BAYAM </v>
      </c>
      <c r="B279">
        <f>'WEEKLY FC'!E349/1000*300</f>
        <v>0</v>
      </c>
    </row>
    <row r="280">
      <c r="A280" t="str">
        <v>MAIZENA</v>
      </c>
      <c r="B280">
        <f>'WEEKLY FC'!E347/100*90</f>
        <v>0</v>
      </c>
    </row>
    <row r="281">
      <c r="A281" t="str">
        <v xml:space="preserve">P GREEN CRISPY </v>
      </c>
      <c r="B281">
        <f>'WEEKLY FC'!E350/200</f>
        <v>0</v>
      </c>
      <c r="D281" t="str">
        <v>MENTOK GEMPUR</v>
      </c>
    </row>
    <row r="282">
      <c r="A282" t="str">
        <v xml:space="preserve">MINYAK </v>
      </c>
      <c r="B282">
        <f>'WEEKLY FC'!E168/80</f>
        <v>237.51631944444443</v>
      </c>
      <c r="D282" t="str">
        <v>1 PCS MENTOK</v>
      </c>
      <c r="E282">
        <f>'WEEKLY FC'!E20</f>
        <v>4904.88888888889</v>
      </c>
      <c r="G282" t="str">
        <v>Green Tea</v>
      </c>
    </row>
    <row r="283">
      <c r="D283" t="str">
        <v xml:space="preserve">MARINADE </v>
      </c>
      <c r="E283">
        <f>E10</f>
        <v>198.94202898550725</v>
      </c>
      <c r="G283" t="str">
        <v>Green Tea</v>
      </c>
      <c r="H283">
        <f>'WEEKLY FC'!E116</f>
        <v>3235.65</v>
      </c>
    </row>
    <row r="284">
      <c r="A284" t="str">
        <v>BAYAM+MAIZENA</v>
      </c>
      <c r="B284">
        <f>(B279+B280)/24</f>
        <v>0</v>
      </c>
      <c r="D284" t="str">
        <v>TEPUNG CAKRA</v>
      </c>
      <c r="E284">
        <f>E11</f>
        <v>327.705</v>
      </c>
      <c r="G284" t="str">
        <v xml:space="preserve">AIR  100  ML </v>
      </c>
      <c r="H284">
        <f>H201</f>
        <v>26.31578947368421</v>
      </c>
    </row>
    <row r="285">
      <c r="D285" t="str">
        <v>TEPUNG BRIDER</v>
      </c>
      <c r="E285">
        <f>E12</f>
        <v>234.1</v>
      </c>
      <c r="G285" t="str">
        <v>ES BATU ( 150 GR)</v>
      </c>
      <c r="H285">
        <f>E233</f>
        <v>240</v>
      </c>
    </row>
    <row r="286">
      <c r="A286" t="str">
        <v xml:space="preserve">HPP 1 PORSI </v>
      </c>
      <c r="B286">
        <f>B284+B282+B281</f>
        <v>237.51631944444443</v>
      </c>
      <c r="D286" t="str">
        <v>MINYAK</v>
      </c>
      <c r="E286">
        <f>E13</f>
        <v>575.797138047138</v>
      </c>
      <c r="G286" t="str">
        <v>SUSU ( 25 GRAM )</v>
      </c>
      <c r="H286">
        <f>'WEEKLY FC'!E81/370*25</f>
        <v>952.7027027027026</v>
      </c>
    </row>
    <row r="287">
      <c r="D287" t="str">
        <v>AIR</v>
      </c>
      <c r="E287">
        <f>E14</f>
        <v>2.302631578947368</v>
      </c>
      <c r="G287" t="str">
        <v xml:space="preserve">HPP </v>
      </c>
      <c r="H287">
        <f>SUM(H283:H286)</f>
        <v>4454.668492176387</v>
      </c>
    </row>
    <row r="288">
      <c r="D288" t="str">
        <v>SAOS SASET</v>
      </c>
      <c r="E288">
        <f>E15</f>
        <v>407</v>
      </c>
    </row>
    <row r="289">
      <c r="D289" t="str">
        <v>BIANG BRIDER</v>
      </c>
      <c r="E289">
        <f>E16</f>
        <v>20.945</v>
      </c>
    </row>
    <row r="290">
      <c r="D290" t="str">
        <v>HPP DADA</v>
      </c>
      <c r="E290">
        <f>SUM(E282:E289)</f>
        <v>6671.680687500482</v>
      </c>
    </row>
    <row r="293">
      <c r="G293" t="str">
        <v>Milky Manggo</v>
      </c>
    </row>
    <row r="294">
      <c r="G294" t="str">
        <v>Milky Manggo</v>
      </c>
      <c r="H294">
        <f>'WEEKLY FC'!E118</f>
        <v>2808.3</v>
      </c>
    </row>
    <row r="295">
      <c r="A295" t="str">
        <v xml:space="preserve">THE RC </v>
      </c>
      <c r="D295" t="str">
        <v>DADA GEMPUR</v>
      </c>
      <c r="G295" t="str">
        <v xml:space="preserve">AIR  100  ML </v>
      </c>
      <c r="H295">
        <f>H284</f>
        <v>26.31578947368421</v>
      </c>
    </row>
    <row r="296">
      <c r="A296" t="str">
        <v xml:space="preserve">THE RC </v>
      </c>
      <c r="B296">
        <f>'WEEKLY FC'!E120</f>
        <v>0</v>
      </c>
      <c r="D296" t="str">
        <v xml:space="preserve">1 PCS DADA </v>
      </c>
      <c r="E296">
        <f>'WEEKLY FC'!E21</f>
        <v>5722.37037037037</v>
      </c>
      <c r="G296" t="str">
        <v>ES BATU ( 150 GR)</v>
      </c>
      <c r="H296">
        <f>H285</f>
        <v>240</v>
      </c>
    </row>
    <row r="297">
      <c r="A297" t="str">
        <v xml:space="preserve">AIR  1000  ML </v>
      </c>
      <c r="B297">
        <f>B9</f>
        <v>263.1578947368421</v>
      </c>
      <c r="D297" t="str">
        <v xml:space="preserve">MARINADE </v>
      </c>
      <c r="E297">
        <f>E283</f>
        <v>198.94202898550725</v>
      </c>
      <c r="G297" t="str">
        <v>SUSU ( 25 GRAM )</v>
      </c>
      <c r="H297">
        <f>H286</f>
        <v>952.7027027027026</v>
      </c>
    </row>
    <row r="298">
      <c r="A298" t="str">
        <v xml:space="preserve">AIR  8000  ML </v>
      </c>
      <c r="B298">
        <f>B9*8</f>
        <v>2105.2631578947367</v>
      </c>
      <c r="D298" t="str">
        <v>TEPUNG CAKRA</v>
      </c>
      <c r="E298">
        <f>E284</f>
        <v>327.705</v>
      </c>
      <c r="G298" t="str">
        <v xml:space="preserve">HPP </v>
      </c>
      <c r="H298">
        <f>SUM(H294:H297)</f>
        <v>4027.318492176387</v>
      </c>
    </row>
    <row r="299">
      <c r="A299" t="str">
        <v>ES BATU ( 100 GR)</v>
      </c>
      <c r="B299">
        <f>'WEEKLY FC'!E78/10000*100</f>
        <v>160</v>
      </c>
      <c r="D299" t="str">
        <v>TEPUNG BRIDER</v>
      </c>
      <c r="E299">
        <f>E285</f>
        <v>234.1</v>
      </c>
    </row>
    <row r="300">
      <c r="A300" t="str">
        <v>ES THE 1 RESEP</v>
      </c>
      <c r="B300">
        <f>SUM(B296:B298)/40</f>
        <v>59.210526315789465</v>
      </c>
      <c r="D300" t="str">
        <v>MINYAK</v>
      </c>
      <c r="E300">
        <f>E286</f>
        <v>575.797138047138</v>
      </c>
    </row>
    <row r="301">
      <c r="A301" t="str">
        <v xml:space="preserve">HPP </v>
      </c>
      <c r="B301">
        <f>B300+B299</f>
        <v>219.21052631578948</v>
      </c>
      <c r="D301" t="str">
        <v>AIR</v>
      </c>
      <c r="E301">
        <f>E287</f>
        <v>2.302631578947368</v>
      </c>
    </row>
    <row r="302">
      <c r="D302" t="str">
        <v>SAOS SASET</v>
      </c>
      <c r="E302">
        <f>E288</f>
        <v>407</v>
      </c>
    </row>
    <row r="303">
      <c r="D303" t="str">
        <v>BIANG BRIDER</v>
      </c>
      <c r="E303">
        <f>E289</f>
        <v>20.945</v>
      </c>
    </row>
    <row r="304">
      <c r="D304" t="str">
        <v>HPP DADA</v>
      </c>
      <c r="E304">
        <f>SUM(E296:E303)</f>
        <v>7489.162168981963</v>
      </c>
      <c r="G304" t="str">
        <v>Red Velvet</v>
      </c>
    </row>
    <row r="305">
      <c r="G305" t="str">
        <v>Red Velvet</v>
      </c>
      <c r="H305">
        <f>'WEEKLY FC'!E117</f>
        <v>3663</v>
      </c>
    </row>
    <row r="306">
      <c r="G306" t="str">
        <v xml:space="preserve">AIR  100  ML </v>
      </c>
      <c r="H306">
        <f>H295</f>
        <v>26.31578947368421</v>
      </c>
    </row>
    <row r="307">
      <c r="G307" t="str">
        <v>ES BATU ( 150 GR)</v>
      </c>
      <c r="H307">
        <f>H296</f>
        <v>240</v>
      </c>
    </row>
    <row r="308">
      <c r="D308" t="str">
        <v>P.ATAS GEMPUR</v>
      </c>
      <c r="G308" t="str">
        <v>SUSU ( 25 GRAM )</v>
      </c>
      <c r="H308">
        <f>H297</f>
        <v>952.7027027027026</v>
      </c>
    </row>
    <row r="309">
      <c r="D309" t="str">
        <v>1 PCS P.ATAS</v>
      </c>
      <c r="E309">
        <f>'WEEKLY FC'!E22</f>
        <v>5313.62962962963</v>
      </c>
      <c r="G309" t="str">
        <v xml:space="preserve">HPP </v>
      </c>
      <c r="H309">
        <f>SUM(H305:H308)</f>
        <v>4882.018492176387</v>
      </c>
    </row>
    <row r="310">
      <c r="D310" t="str">
        <v xml:space="preserve">MARINADE </v>
      </c>
      <c r="E310">
        <f>E297</f>
        <v>198.94202898550725</v>
      </c>
    </row>
    <row r="311">
      <c r="D311" t="str">
        <v>TEPUNG CAKRA</v>
      </c>
      <c r="E311">
        <f>E298</f>
        <v>327.705</v>
      </c>
    </row>
    <row r="312">
      <c r="D312" t="str">
        <v>TEPUNG BRIDER</v>
      </c>
      <c r="E312">
        <f>E299</f>
        <v>234.1</v>
      </c>
    </row>
    <row r="313">
      <c r="D313" t="str">
        <v>MINYAK</v>
      </c>
      <c r="E313">
        <f>E300</f>
        <v>575.797138047138</v>
      </c>
    </row>
    <row r="314">
      <c r="D314" t="str">
        <v>AIR</v>
      </c>
      <c r="E314">
        <f>E301</f>
        <v>2.302631578947368</v>
      </c>
    </row>
    <row r="315">
      <c r="D315" t="str">
        <v>SAOS SASET</v>
      </c>
      <c r="E315">
        <f>E302</f>
        <v>407</v>
      </c>
    </row>
    <row r="316">
      <c r="D316" t="str">
        <v>BIANG BRIDER</v>
      </c>
      <c r="E316">
        <f>E303</f>
        <v>20.945</v>
      </c>
    </row>
    <row r="317">
      <c r="D317" t="str">
        <v>HPP P.ATAS</v>
      </c>
      <c r="E317">
        <f>SUM(E309:E316)</f>
        <v>7080.421428241222</v>
      </c>
    </row>
    <row r="321">
      <c r="D321" t="str">
        <v>P.BAWAH GEMPUR</v>
      </c>
    </row>
    <row r="322">
      <c r="D322" t="str">
        <v>1 PCS P. BAWAH</v>
      </c>
      <c r="E322">
        <f>'WEEKLY FC'!E23</f>
        <v>3269.92592592593</v>
      </c>
    </row>
    <row r="323">
      <c r="D323" t="str">
        <v xml:space="preserve">MARINADE </v>
      </c>
      <c r="E323">
        <f>E310</f>
        <v>198.94202898550725</v>
      </c>
    </row>
    <row r="324">
      <c r="D324" t="str">
        <v>TEPUNG CAKRA</v>
      </c>
      <c r="E324">
        <f>E311</f>
        <v>327.705</v>
      </c>
    </row>
    <row r="325">
      <c r="D325" t="str">
        <v>TEPUNG BRIDER</v>
      </c>
      <c r="E325">
        <f>E312</f>
        <v>234.1</v>
      </c>
    </row>
    <row r="326">
      <c r="D326" t="str">
        <v>MINYAK</v>
      </c>
      <c r="E326">
        <f>E313</f>
        <v>575.797138047138</v>
      </c>
    </row>
    <row r="327">
      <c r="D327" t="str">
        <v>AIR</v>
      </c>
      <c r="E327">
        <f>E314</f>
        <v>2.302631578947368</v>
      </c>
    </row>
    <row r="328">
      <c r="D328" t="str">
        <v>SAOS SASET</v>
      </c>
      <c r="E328">
        <f>E315</f>
        <v>407</v>
      </c>
    </row>
    <row r="329">
      <c r="D329" t="str">
        <v>BIANG BRIDER</v>
      </c>
      <c r="E329">
        <f>E303</f>
        <v>20.945</v>
      </c>
    </row>
    <row r="330">
      <c r="D330" t="str">
        <v>HPP P.BAWAH</v>
      </c>
      <c r="E330">
        <f>SUM(E322:E329)</f>
        <v>5036.717724537522</v>
      </c>
    </row>
    <row r="334">
      <c r="D334" t="str">
        <v>SAYAP GEMPUR</v>
      </c>
    </row>
    <row r="335">
      <c r="D335" t="str">
        <v>1 PCS SAYAP</v>
      </c>
      <c r="E335">
        <f>'WEEKLY FC'!E24</f>
        <v>3678.66666666667</v>
      </c>
    </row>
    <row r="336">
      <c r="D336" t="str">
        <v xml:space="preserve">MARINADE </v>
      </c>
      <c r="E336">
        <f>E323</f>
        <v>198.94202898550725</v>
      </c>
    </row>
    <row r="337">
      <c r="D337" t="str">
        <v>TEPUNG CAKRA</v>
      </c>
      <c r="E337">
        <f>E324</f>
        <v>327.705</v>
      </c>
    </row>
    <row r="338">
      <c r="D338" t="str">
        <v>TEPUNG BRIDER</v>
      </c>
      <c r="E338">
        <f>E325</f>
        <v>234.1</v>
      </c>
    </row>
    <row r="339">
      <c r="D339" t="str">
        <v>MINYAK</v>
      </c>
      <c r="E339">
        <f>E326</f>
        <v>575.797138047138</v>
      </c>
    </row>
    <row r="340">
      <c r="D340" t="str">
        <v>AIR</v>
      </c>
      <c r="E340">
        <f>E327</f>
        <v>2.302631578947368</v>
      </c>
    </row>
    <row r="341">
      <c r="D341" t="str">
        <v>SAOS SASET</v>
      </c>
      <c r="E341">
        <f>E328</f>
        <v>407</v>
      </c>
    </row>
    <row r="342">
      <c r="D342" t="str">
        <v>BIANG BRIDER</v>
      </c>
      <c r="E342">
        <f>E303</f>
        <v>20.945</v>
      </c>
    </row>
    <row r="343">
      <c r="D343" t="str">
        <v>HPP SAYAP</v>
      </c>
      <c r="E343">
        <f>SUM(E335:E342)</f>
        <v>5445.458465278263</v>
      </c>
    </row>
  </sheetData>
  <mergeCells count="385">
    <mergeCell ref="AU68:BL69"/>
    <mergeCell ref="AZ7:BE8"/>
    <mergeCell ref="AS53:BF54"/>
    <mergeCell ref="AU36:BL37"/>
    <mergeCell ref="AS22:BF23"/>
    <mergeCell ref="AS7:AX8"/>
    <mergeCell ref="AD36:AI37"/>
    <mergeCell ref="J68:AA69"/>
    <mergeCell ref="X53:AQ54"/>
    <mergeCell ref="J50:U51"/>
    <mergeCell ref="BE57:BF57"/>
    <mergeCell ref="AL66:AM66"/>
    <mergeCell ref="AN66:AO66"/>
    <mergeCell ref="AP56:AQ56"/>
    <mergeCell ref="AS56:AT56"/>
    <mergeCell ref="AU56:AV56"/>
    <mergeCell ref="AW56:AX56"/>
    <mergeCell ref="AY56:AZ56"/>
    <mergeCell ref="BA56:BB56"/>
    <mergeCell ref="BC56:BD56"/>
    <mergeCell ref="BE56:BF56"/>
    <mergeCell ref="X57:Y57"/>
    <mergeCell ref="Z57:AA57"/>
    <mergeCell ref="AB57:AC57"/>
    <mergeCell ref="L3:AO5"/>
    <mergeCell ref="AL36:AS37"/>
    <mergeCell ref="J36:S37"/>
    <mergeCell ref="V36:AA37"/>
    <mergeCell ref="Z7:AQ8"/>
    <mergeCell ref="Z22:AG23"/>
    <mergeCell ref="J8:W9"/>
    <mergeCell ref="J22:W23"/>
    <mergeCell ref="AJ22:AQ23"/>
    <mergeCell ref="AF26:AG26"/>
    <mergeCell ref="AJ26:AK26"/>
    <mergeCell ref="AL26:AM26"/>
    <mergeCell ref="AN26:AO26"/>
    <mergeCell ref="AP26:AQ26"/>
    <mergeCell ref="AS26:AT26"/>
    <mergeCell ref="AN25:AO25"/>
    <mergeCell ref="AP25:AQ25"/>
    <mergeCell ref="AS25:AT25"/>
    <mergeCell ref="AL11:AM11"/>
    <mergeCell ref="AN11:AO11"/>
    <mergeCell ref="AP11:AQ11"/>
    <mergeCell ref="AS11:AT11"/>
    <mergeCell ref="D281:E281"/>
    <mergeCell ref="G282:H282"/>
    <mergeCell ref="G293:H293"/>
    <mergeCell ref="A295:B295"/>
    <mergeCell ref="D295:E295"/>
    <mergeCell ref="G304:H304"/>
    <mergeCell ref="D308:E308"/>
    <mergeCell ref="D321:E321"/>
    <mergeCell ref="D334:E334"/>
    <mergeCell ref="D230:E230"/>
    <mergeCell ref="G233:H233"/>
    <mergeCell ref="A240:B240"/>
    <mergeCell ref="D247:E247"/>
    <mergeCell ref="G252:H252"/>
    <mergeCell ref="A260:B260"/>
    <mergeCell ref="D264:E264"/>
    <mergeCell ref="G271:H271"/>
    <mergeCell ref="A278:B278"/>
    <mergeCell ref="D188:E188"/>
    <mergeCell ref="A193:B193"/>
    <mergeCell ref="D197:E197"/>
    <mergeCell ref="G199:H199"/>
    <mergeCell ref="D206:E206"/>
    <mergeCell ref="A210:B210"/>
    <mergeCell ref="D214:E214"/>
    <mergeCell ref="G216:H216"/>
    <mergeCell ref="A227:B227"/>
    <mergeCell ref="D152:E152"/>
    <mergeCell ref="G158:H158"/>
    <mergeCell ref="A160:B160"/>
    <mergeCell ref="D161:E161"/>
    <mergeCell ref="G166:H166"/>
    <mergeCell ref="D170:E170"/>
    <mergeCell ref="A176:B176"/>
    <mergeCell ref="D179:E179"/>
    <mergeCell ref="G183:H183"/>
    <mergeCell ref="G102:H102"/>
    <mergeCell ref="A105:B105"/>
    <mergeCell ref="D105:E105"/>
    <mergeCell ref="G114:H114"/>
    <mergeCell ref="A123:B123"/>
    <mergeCell ref="D123:E123"/>
    <mergeCell ref="G126:H126"/>
    <mergeCell ref="D139:E139"/>
    <mergeCell ref="A142:B142"/>
    <mergeCell ref="G142:H142"/>
    <mergeCell ref="AD91:AE91"/>
    <mergeCell ref="AF91:AG91"/>
    <mergeCell ref="AH91:AI91"/>
    <mergeCell ref="AP95:AQ95"/>
    <mergeCell ref="AR95:AS95"/>
    <mergeCell ref="AT95:AU95"/>
    <mergeCell ref="AP96:AQ96"/>
    <mergeCell ref="AR96:AS96"/>
    <mergeCell ref="AT96:AU96"/>
    <mergeCell ref="D88:E88"/>
    <mergeCell ref="X89:Y89"/>
    <mergeCell ref="Z89:AA89"/>
    <mergeCell ref="AB89:AC89"/>
    <mergeCell ref="AJ89:AK89"/>
    <mergeCell ref="AL89:AM89"/>
    <mergeCell ref="AN89:AO89"/>
    <mergeCell ref="X90:Y90"/>
    <mergeCell ref="Z90:AA90"/>
    <mergeCell ref="AB90:AC90"/>
    <mergeCell ref="AD90:AE90"/>
    <mergeCell ref="AF90:AG90"/>
    <mergeCell ref="AH90:AI90"/>
    <mergeCell ref="AJ90:AK90"/>
    <mergeCell ref="AL90:AM90"/>
    <mergeCell ref="AN90:AO90"/>
    <mergeCell ref="AD80:AE80"/>
    <mergeCell ref="AF80:AG80"/>
    <mergeCell ref="AH80:AI80"/>
    <mergeCell ref="A84:B84"/>
    <mergeCell ref="AP84:AQ84"/>
    <mergeCell ref="AR84:AS84"/>
    <mergeCell ref="AT84:AU84"/>
    <mergeCell ref="K85:V85"/>
    <mergeCell ref="AP85:AQ85"/>
    <mergeCell ref="AR85:AS85"/>
    <mergeCell ref="AT85:AU85"/>
    <mergeCell ref="G76:H76"/>
    <mergeCell ref="AB78:AC78"/>
    <mergeCell ref="AJ78:AK78"/>
    <mergeCell ref="AL78:AM78"/>
    <mergeCell ref="AN78:AO78"/>
    <mergeCell ref="AB79:AC79"/>
    <mergeCell ref="AD79:AE79"/>
    <mergeCell ref="AF79:AG79"/>
    <mergeCell ref="AH79:AI79"/>
    <mergeCell ref="AJ79:AK79"/>
    <mergeCell ref="AL79:AM79"/>
    <mergeCell ref="AN79:AO79"/>
    <mergeCell ref="AU73:AV73"/>
    <mergeCell ref="AW73:AX73"/>
    <mergeCell ref="AY73:AZ73"/>
    <mergeCell ref="BA73:BB73"/>
    <mergeCell ref="BC73:BD73"/>
    <mergeCell ref="BE73:BF73"/>
    <mergeCell ref="BG73:BH73"/>
    <mergeCell ref="BI73:BJ73"/>
    <mergeCell ref="BK73:BL73"/>
    <mergeCell ref="J73:K73"/>
    <mergeCell ref="L73:M73"/>
    <mergeCell ref="N73:O73"/>
    <mergeCell ref="P73:Q73"/>
    <mergeCell ref="R73:S73"/>
    <mergeCell ref="T73:U73"/>
    <mergeCell ref="V73:W73"/>
    <mergeCell ref="X73:Y73"/>
    <mergeCell ref="Z73:AA73"/>
    <mergeCell ref="AU72:AV72"/>
    <mergeCell ref="AW72:AX72"/>
    <mergeCell ref="AY72:AZ72"/>
    <mergeCell ref="BA72:BB72"/>
    <mergeCell ref="BC72:BD72"/>
    <mergeCell ref="BE72:BF72"/>
    <mergeCell ref="BG72:BH72"/>
    <mergeCell ref="BI72:BJ72"/>
    <mergeCell ref="BK72:BL72"/>
    <mergeCell ref="J72:K72"/>
    <mergeCell ref="L72:M72"/>
    <mergeCell ref="N72:O72"/>
    <mergeCell ref="P72:Q72"/>
    <mergeCell ref="R72:S72"/>
    <mergeCell ref="T72:U72"/>
    <mergeCell ref="V72:W72"/>
    <mergeCell ref="X72:Y72"/>
    <mergeCell ref="Z72:AA72"/>
    <mergeCell ref="G67:H67"/>
    <mergeCell ref="J67:K67"/>
    <mergeCell ref="L67:M67"/>
    <mergeCell ref="N67:O67"/>
    <mergeCell ref="P67:Q67"/>
    <mergeCell ref="R67:S67"/>
    <mergeCell ref="AD67:AE67"/>
    <mergeCell ref="AF67:AG67"/>
    <mergeCell ref="AH67:AI67"/>
    <mergeCell ref="A61:B61"/>
    <mergeCell ref="D62:E62"/>
    <mergeCell ref="V65:W65"/>
    <mergeCell ref="J66:K66"/>
    <mergeCell ref="L66:M66"/>
    <mergeCell ref="N66:O66"/>
    <mergeCell ref="P66:Q66"/>
    <mergeCell ref="R66:S66"/>
    <mergeCell ref="T66:U66"/>
    <mergeCell ref="V66:W66"/>
    <mergeCell ref="AW57:AX57"/>
    <mergeCell ref="AY57:AZ57"/>
    <mergeCell ref="BA57:BB57"/>
    <mergeCell ref="BC57:BD57"/>
    <mergeCell ref="X56:Y56"/>
    <mergeCell ref="Z56:AA56"/>
    <mergeCell ref="AB56:AC56"/>
    <mergeCell ref="AD56:AE56"/>
    <mergeCell ref="AF56:AG56"/>
    <mergeCell ref="AH56:AI56"/>
    <mergeCell ref="AJ56:AK56"/>
    <mergeCell ref="AL56:AM56"/>
    <mergeCell ref="AN56:AO56"/>
    <mergeCell ref="AD57:AE57"/>
    <mergeCell ref="AF57:AG57"/>
    <mergeCell ref="AH57:AI57"/>
    <mergeCell ref="AJ57:AK57"/>
    <mergeCell ref="AL57:AM57"/>
    <mergeCell ref="AN57:AO57"/>
    <mergeCell ref="AP57:AQ57"/>
    <mergeCell ref="AS57:AT57"/>
    <mergeCell ref="AU57:AV57"/>
    <mergeCell ref="J54:K54"/>
    <mergeCell ref="L54:M54"/>
    <mergeCell ref="N54:O54"/>
    <mergeCell ref="P54:Q54"/>
    <mergeCell ref="R54:S54"/>
    <mergeCell ref="T54:U54"/>
    <mergeCell ref="G55:H55"/>
    <mergeCell ref="J55:K55"/>
    <mergeCell ref="L55:M55"/>
    <mergeCell ref="N55:O55"/>
    <mergeCell ref="P55:Q55"/>
    <mergeCell ref="R55:S55"/>
    <mergeCell ref="T55:U55"/>
    <mergeCell ref="AN52:AO52"/>
    <mergeCell ref="AP52:AQ52"/>
    <mergeCell ref="AR52:AS52"/>
    <mergeCell ref="AT52:AU52"/>
    <mergeCell ref="J53:K53"/>
    <mergeCell ref="L53:M53"/>
    <mergeCell ref="N53:O53"/>
    <mergeCell ref="P53:Q53"/>
    <mergeCell ref="R53:S53"/>
    <mergeCell ref="T53:U53"/>
    <mergeCell ref="V53:W53"/>
    <mergeCell ref="G42:H42"/>
    <mergeCell ref="D47:E47"/>
    <mergeCell ref="T52:U52"/>
    <mergeCell ref="V52:W52"/>
    <mergeCell ref="X52:Y52"/>
    <mergeCell ref="Z52:AA52"/>
    <mergeCell ref="AB52:AC52"/>
    <mergeCell ref="AJ52:AK52"/>
    <mergeCell ref="AL52:AM52"/>
    <mergeCell ref="BA40:BB40"/>
    <mergeCell ref="BC40:BD40"/>
    <mergeCell ref="BE40:BF40"/>
    <mergeCell ref="BG40:BH40"/>
    <mergeCell ref="BI40:BJ40"/>
    <mergeCell ref="BK40:BL40"/>
    <mergeCell ref="AU41:AV41"/>
    <mergeCell ref="AW41:AX41"/>
    <mergeCell ref="AY41:AZ41"/>
    <mergeCell ref="BA41:BB41"/>
    <mergeCell ref="BC41:BD41"/>
    <mergeCell ref="BE41:BF41"/>
    <mergeCell ref="BG41:BH41"/>
    <mergeCell ref="BI41:BJ41"/>
    <mergeCell ref="BK41:BL41"/>
    <mergeCell ref="AF40:AG40"/>
    <mergeCell ref="AH40:AI40"/>
    <mergeCell ref="AL40:AM40"/>
    <mergeCell ref="AN40:AO40"/>
    <mergeCell ref="AP40:AQ40"/>
    <mergeCell ref="AR40:AS40"/>
    <mergeCell ref="AU40:AV40"/>
    <mergeCell ref="AW40:AX40"/>
    <mergeCell ref="AY40:AZ40"/>
    <mergeCell ref="J40:K40"/>
    <mergeCell ref="L40:M40"/>
    <mergeCell ref="N40:O40"/>
    <mergeCell ref="P40:Q40"/>
    <mergeCell ref="R40:S40"/>
    <mergeCell ref="V40:W40"/>
    <mergeCell ref="X40:Y40"/>
    <mergeCell ref="Z40:AA40"/>
    <mergeCell ref="AD40:AE40"/>
    <mergeCell ref="AY26:AZ26"/>
    <mergeCell ref="BA26:BB26"/>
    <mergeCell ref="BC26:BD26"/>
    <mergeCell ref="BE26:BF26"/>
    <mergeCell ref="A28:B28"/>
    <mergeCell ref="G31:H31"/>
    <mergeCell ref="D34:E34"/>
    <mergeCell ref="A36:B36"/>
    <mergeCell ref="J39:K39"/>
    <mergeCell ref="L39:M39"/>
    <mergeCell ref="N39:O39"/>
    <mergeCell ref="P39:Q39"/>
    <mergeCell ref="R39:S39"/>
    <mergeCell ref="V39:W39"/>
    <mergeCell ref="X39:Y39"/>
    <mergeCell ref="Z39:AA39"/>
    <mergeCell ref="AD39:AE39"/>
    <mergeCell ref="AF39:AG39"/>
    <mergeCell ref="AH39:AI39"/>
    <mergeCell ref="AL39:AM39"/>
    <mergeCell ref="AN39:AO39"/>
    <mergeCell ref="AP39:AQ39"/>
    <mergeCell ref="AR39:AS39"/>
    <mergeCell ref="AD26:AE26"/>
    <mergeCell ref="AU26:AV26"/>
    <mergeCell ref="AW26:AX26"/>
    <mergeCell ref="J26:K26"/>
    <mergeCell ref="L26:M26"/>
    <mergeCell ref="N26:O26"/>
    <mergeCell ref="P26:Q26"/>
    <mergeCell ref="R26:S26"/>
    <mergeCell ref="T26:U26"/>
    <mergeCell ref="V26:W26"/>
    <mergeCell ref="Z26:AA26"/>
    <mergeCell ref="AB26:AC26"/>
    <mergeCell ref="AU25:AV25"/>
    <mergeCell ref="AW25:AX25"/>
    <mergeCell ref="AY25:AZ25"/>
    <mergeCell ref="BA25:BB25"/>
    <mergeCell ref="BC25:BD25"/>
    <mergeCell ref="BE25:BF25"/>
    <mergeCell ref="R25:S25"/>
    <mergeCell ref="T25:U25"/>
    <mergeCell ref="V25:W25"/>
    <mergeCell ref="Z25:AA25"/>
    <mergeCell ref="AB25:AC25"/>
    <mergeCell ref="AD25:AE25"/>
    <mergeCell ref="AF25:AG25"/>
    <mergeCell ref="AJ25:AK25"/>
    <mergeCell ref="AL25:AM25"/>
    <mergeCell ref="A13:B13"/>
    <mergeCell ref="G15:H15"/>
    <mergeCell ref="A21:B21"/>
    <mergeCell ref="D21:E21"/>
    <mergeCell ref="G23:H23"/>
    <mergeCell ref="J25:K25"/>
    <mergeCell ref="L25:M25"/>
    <mergeCell ref="N25:O25"/>
    <mergeCell ref="P25:Q25"/>
    <mergeCell ref="AW11:AX11"/>
    <mergeCell ref="AZ11:BA11"/>
    <mergeCell ref="BB11:BC11"/>
    <mergeCell ref="BD11:BE11"/>
    <mergeCell ref="J12:K12"/>
    <mergeCell ref="L12:M12"/>
    <mergeCell ref="N12:O12"/>
    <mergeCell ref="P12:Q12"/>
    <mergeCell ref="R12:S12"/>
    <mergeCell ref="T12:U12"/>
    <mergeCell ref="V12:W12"/>
    <mergeCell ref="Z12:AA12"/>
    <mergeCell ref="AB12:AC12"/>
    <mergeCell ref="AD12:AE12"/>
    <mergeCell ref="AF12:AG12"/>
    <mergeCell ref="AH12:AI12"/>
    <mergeCell ref="AJ12:AK12"/>
    <mergeCell ref="AL12:AM12"/>
    <mergeCell ref="AN12:AO12"/>
    <mergeCell ref="AP12:AQ12"/>
    <mergeCell ref="AD11:AE11"/>
    <mergeCell ref="AF11:AG11"/>
    <mergeCell ref="AH11:AI11"/>
    <mergeCell ref="AJ11:AK11"/>
    <mergeCell ref="AU11:AV11"/>
    <mergeCell ref="J11:K11"/>
    <mergeCell ref="L11:M11"/>
    <mergeCell ref="N11:O11"/>
    <mergeCell ref="P11:Q11"/>
    <mergeCell ref="R11:S11"/>
    <mergeCell ref="T11:U11"/>
    <mergeCell ref="V11:W11"/>
    <mergeCell ref="Z11:AA11"/>
    <mergeCell ref="AB11:AC11"/>
    <mergeCell ref="A8:B8"/>
    <mergeCell ref="D8:E8"/>
    <mergeCell ref="G8:H8"/>
    <mergeCell ref="AS10:AT10"/>
    <mergeCell ref="AU10:AV10"/>
    <mergeCell ref="AW10:AX10"/>
    <mergeCell ref="AZ10:BA10"/>
    <mergeCell ref="BB10:BC10"/>
    <mergeCell ref="BD10:BE10"/>
  </mergeCells>
  <pageMargins left="0.7" right="0.7" top="0.75" bottom="0.75" header="0.3" footer="0.3"/>
  <ignoredErrors>
    <ignoredError numberStoredAsText="1" sqref="A2:BM345"/>
  </ignoredErrors>
</worksheet>
</file>

<file path=xl/worksheets/sheet10.xml><?xml version="1.0" encoding="utf-8"?>
<worksheet xmlns="http://schemas.openxmlformats.org/spreadsheetml/2006/main" xmlns:r="http://schemas.openxmlformats.org/officeDocument/2006/relationships">
  <dimension ref="A1:P54"/>
  <sheetViews>
    <sheetView workbookViewId="0" rightToLeft="0"/>
  </sheetViews>
  <sheetData>
    <row r="1">
      <c r="A1" t="str">
        <v xml:space="preserve"> </v>
      </c>
    </row>
    <row r="2">
      <c r="A2" t="str">
        <v>LEFT OVER AND SPOILAGE PRODUK</v>
      </c>
    </row>
    <row r="3">
      <c r="N3" t="str">
        <v xml:space="preserve">STORE  </v>
      </c>
      <c r="O3" t="str">
        <f>LPKK!O4</f>
        <v>RC SAMATA GOWA</v>
      </c>
    </row>
    <row r="4">
      <c r="N4" t="str">
        <f>[3]LP!K3</f>
        <v>PERIODE</v>
      </c>
      <c r="O4" t="str">
        <f>LPKK!O5</f>
        <v xml:space="preserve">15-21 FEBRUARI </v>
      </c>
    </row>
    <row r="7">
      <c r="A7" t="str">
        <v>ITEM</v>
      </c>
      <c r="B7" t="str">
        <v>PERSEDIAAN</v>
      </c>
      <c r="C7" t="str">
        <v>TANGGAL</v>
      </c>
      <c r="D7" t="str">
        <v>TANGGAL</v>
      </c>
      <c r="E7" t="str">
        <v>TANGGAL</v>
      </c>
      <c r="F7" t="str">
        <v>TANGGAL</v>
      </c>
      <c r="G7" t="str">
        <v>TANGGAL</v>
      </c>
      <c r="H7" t="str">
        <v>TANGGAL</v>
      </c>
      <c r="I7" t="str">
        <v>TANGGAL</v>
      </c>
      <c r="J7" t="str">
        <v>TANGGAL</v>
      </c>
      <c r="K7" t="str">
        <v>TANGGAL</v>
      </c>
      <c r="L7" t="str">
        <v>TANGGAL</v>
      </c>
      <c r="M7" t="str">
        <v>TOTAL</v>
      </c>
      <c r="N7" t="str">
        <v>PERSEDIAAN</v>
      </c>
      <c r="O7" t="str">
        <v>PEMAKAIAN</v>
      </c>
      <c r="P7" t="str">
        <v>SELISIH</v>
      </c>
    </row>
    <row r="8">
      <c r="B8" t="str">
        <v>AWAL</v>
      </c>
      <c r="C8" s="1">
        <v>46061</v>
      </c>
      <c r="D8" s="1">
        <v>46062</v>
      </c>
      <c r="E8" s="1">
        <v>46063</v>
      </c>
      <c r="F8" s="1">
        <v>46064</v>
      </c>
      <c r="G8" s="1">
        <v>46065</v>
      </c>
      <c r="H8" s="1">
        <v>46066</v>
      </c>
      <c r="I8" s="1">
        <v>46067</v>
      </c>
      <c r="J8" s="1">
        <v>46068</v>
      </c>
      <c r="K8" s="1">
        <v>46069</v>
      </c>
      <c r="L8" s="1">
        <v>46070</v>
      </c>
      <c r="N8" t="str">
        <v>AKHIR</v>
      </c>
    </row>
    <row r="9">
      <c r="A9" t="str">
        <v>MENTOK</v>
      </c>
      <c r="M9">
        <f>SUM(B9:L9)</f>
        <v>0</v>
      </c>
      <c r="P9">
        <f>M9-N9-O9</f>
        <v>0</v>
      </c>
    </row>
    <row r="10">
      <c r="A10" t="str">
        <v>DADA</v>
      </c>
      <c r="M10">
        <f>SUM(C10:L10)</f>
        <v>0</v>
      </c>
      <c r="P10">
        <f>M10-N10-O10</f>
        <v>0</v>
      </c>
    </row>
    <row r="11">
      <c r="A11" t="str">
        <v>PAHA ATAS</v>
      </c>
      <c r="M11">
        <f>SUM(C11:L11)</f>
        <v>0</v>
      </c>
      <c r="P11">
        <f>M11-N11-O11</f>
        <v>0</v>
      </c>
    </row>
    <row r="12">
      <c r="A12" t="str">
        <v>PAHA BAWAH</v>
      </c>
      <c r="M12">
        <f>SUM(C12:L12)</f>
        <v>0</v>
      </c>
      <c r="P12">
        <f>M12-N12-O12</f>
        <v>0</v>
      </c>
    </row>
    <row r="13">
      <c r="A13" t="str">
        <v>SAYAP</v>
      </c>
      <c r="M13">
        <f>SUM(C13:L13)</f>
        <v>0</v>
      </c>
      <c r="P13">
        <f>M13-N13-O13</f>
        <v>0</v>
      </c>
    </row>
    <row r="14">
      <c r="A14" t="str">
        <v>DADA SPICY</v>
      </c>
      <c r="M14">
        <f>SUM(C14:L14)</f>
        <v>0</v>
      </c>
      <c r="P14">
        <f>M14-N14-O14</f>
        <v>0</v>
      </c>
    </row>
    <row r="15">
      <c r="A15" t="str">
        <v>PAHA ATAS SPICY</v>
      </c>
      <c r="M15">
        <f>SUM(C15:L15)</f>
        <v>0</v>
      </c>
      <c r="P15">
        <f>M15-N15-O15</f>
        <v>0</v>
      </c>
    </row>
    <row r="16">
      <c r="A16" t="str">
        <v>PAHA BAWAH SPICY</v>
      </c>
      <c r="M16">
        <f>SUM(C16:L16)</f>
        <v>0</v>
      </c>
      <c r="P16">
        <f>M16-N16-O16</f>
        <v>0</v>
      </c>
    </row>
    <row r="17">
      <c r="A17" t="str">
        <v>SAYAP SPICY</v>
      </c>
      <c r="M17">
        <f>SUM(C17:L17)</f>
        <v>0</v>
      </c>
      <c r="P17">
        <f>M17-N17-O17</f>
        <v>0</v>
      </c>
    </row>
    <row r="18">
      <c r="A18" t="str">
        <v>CHICKEN STRIPS</v>
      </c>
      <c r="M18">
        <f>SUM(C18:L18)</f>
        <v>0</v>
      </c>
      <c r="P18">
        <f>M18-N18-O18</f>
        <v>0</v>
      </c>
    </row>
    <row r="19">
      <c r="A19" t="str">
        <v>CHICKEN STEAK</v>
      </c>
      <c r="M19">
        <f>SUM(C19:L19)</f>
        <v>0</v>
      </c>
      <c r="P19">
        <f>M19-N19-O19</f>
        <v>0</v>
      </c>
    </row>
    <row r="20">
      <c r="A20" t="str">
        <v>CHICKEN PATTY</v>
      </c>
      <c r="M20">
        <f>SUM(C20:L20)</f>
        <v>0</v>
      </c>
      <c r="P20">
        <f>M20-N20-O20</f>
        <v>0</v>
      </c>
    </row>
    <row r="21">
      <c r="A21" t="str">
        <v>PERKEDEL</v>
      </c>
      <c r="M21">
        <f>SUM(C21:L21)</f>
        <v>0</v>
      </c>
      <c r="P21">
        <f>M21-N21-O21</f>
        <v>0</v>
      </c>
    </row>
    <row r="22">
      <c r="A22" t="str">
        <v>FRENCH FRIES</v>
      </c>
      <c r="M22">
        <f>SUM(C22:L22)</f>
        <v>0</v>
      </c>
      <c r="P22">
        <f>M22-N22-O22</f>
        <v>0</v>
      </c>
    </row>
    <row r="23">
      <c r="A23" t="str">
        <v>NASI</v>
      </c>
      <c r="M23">
        <f>SUM(C23:L23)</f>
        <v>0</v>
      </c>
      <c r="P23">
        <f>M23-N23-O23</f>
        <v>0</v>
      </c>
    </row>
    <row r="24">
      <c r="A24" t="str">
        <v>ROTI BURGER</v>
      </c>
      <c r="M24">
        <f>SUM(C24:L24)</f>
        <v>0</v>
      </c>
      <c r="P24">
        <f>M24-N24-O24</f>
        <v>0</v>
      </c>
    </row>
    <row r="25">
      <c r="A25" t="str">
        <v>LEMON TEA</v>
      </c>
      <c r="M25">
        <f>SUM(C25:L25)</f>
        <v>0</v>
      </c>
      <c r="P25">
        <f>M25-N25-O25</f>
        <v>0</v>
      </c>
    </row>
    <row r="26">
      <c r="A26" t="str">
        <v>MILO</v>
      </c>
      <c r="M26">
        <f>SUM(C26:L26)</f>
        <v>0</v>
      </c>
      <c r="P26">
        <f>M26-N26-O26</f>
        <v>0</v>
      </c>
    </row>
    <row r="27">
      <c r="A27" t="str">
        <v xml:space="preserve">NESTLE ORANGE </v>
      </c>
      <c r="M27">
        <f>SUM(C27:L27)</f>
        <v>0</v>
      </c>
      <c r="P27">
        <f>M27-N27-O27</f>
        <v>0</v>
      </c>
    </row>
    <row r="28">
      <c r="A28" t="str">
        <v>TEH POCI / TEH RC</v>
      </c>
      <c r="M28">
        <f>SUM(C28:L28)</f>
        <v>0</v>
      </c>
      <c r="P28">
        <f>M28-N28-O28</f>
        <v>0</v>
      </c>
    </row>
    <row r="29">
      <c r="A29" t="str">
        <v>ICE CREAM</v>
      </c>
      <c r="M29">
        <f>SUM(C29:L29)</f>
        <v>0</v>
      </c>
      <c r="P29">
        <f>M29-N29-O29</f>
        <v>0</v>
      </c>
    </row>
    <row r="30">
      <c r="A30" t="str">
        <v>JUS</v>
      </c>
      <c r="M30">
        <f>SUM(C30:L30)</f>
        <v>0</v>
      </c>
      <c r="P30">
        <f>M30-N30-O30</f>
        <v>0</v>
      </c>
    </row>
    <row r="31">
      <c r="A31" t="str">
        <v>MILK SHAKE</v>
      </c>
      <c r="M31">
        <f>SUM(C31:L31)</f>
        <v>0</v>
      </c>
      <c r="P31">
        <f>M31-N31-O31</f>
        <v>0</v>
      </c>
    </row>
    <row r="32">
      <c r="A32" t="str">
        <v>GREEN CRISPY</v>
      </c>
      <c r="M32">
        <f>SUM(C32:L32)</f>
        <v>0</v>
      </c>
      <c r="P32">
        <f>M32-N32-O32</f>
        <v>0</v>
      </c>
    </row>
    <row r="33">
      <c r="A33" t="str">
        <v xml:space="preserve">MINYAK </v>
      </c>
      <c r="M33">
        <f>SUM(C33:L33)</f>
        <v>0</v>
      </c>
      <c r="P33">
        <f>M33-N33-O33</f>
        <v>0</v>
      </c>
    </row>
    <row r="34">
      <c r="A34" t="str">
        <v>AYAM UTUH</v>
      </c>
      <c r="M34">
        <f>SUM(C34:L34)</f>
        <v>0</v>
      </c>
      <c r="O34">
        <v>1</v>
      </c>
      <c r="P34">
        <f>M34-N34-O34</f>
        <v>-1</v>
      </c>
    </row>
    <row r="35">
      <c r="A35" t="str">
        <v>CHESEMELT</v>
      </c>
      <c r="M35">
        <f>SUM(C35:L35)</f>
        <v>0</v>
      </c>
      <c r="P35">
        <f>M35-N35-O35</f>
        <v>0</v>
      </c>
    </row>
    <row r="36">
      <c r="M36">
        <f>SUM(C36:L36)</f>
        <v>0</v>
      </c>
      <c r="P36">
        <f>M36-N36-O36</f>
        <v>0</v>
      </c>
    </row>
    <row r="37">
      <c r="A37" t="str">
        <v xml:space="preserve"> </v>
      </c>
      <c r="M37">
        <f>SUM(C37:L37)</f>
        <v>0</v>
      </c>
      <c r="P37">
        <f>M37-N37-O37</f>
        <v>0</v>
      </c>
    </row>
    <row r="38">
      <c r="M38">
        <f>SUM(C38:L38)</f>
        <v>0</v>
      </c>
      <c r="P38">
        <f>M38-N38-O38</f>
        <v>0</v>
      </c>
    </row>
    <row r="39">
      <c r="M39">
        <f>SUM(C39:L39)</f>
        <v>0</v>
      </c>
      <c r="P39">
        <f>M39-N39-O39</f>
        <v>0</v>
      </c>
    </row>
    <row r="40">
      <c r="M40">
        <f>SUM(C40:L40)</f>
        <v>0</v>
      </c>
      <c r="P40">
        <f>M40-N40-O40</f>
        <v>0</v>
      </c>
    </row>
    <row r="41">
      <c r="C41" t="str">
        <v>PARAF CREW</v>
      </c>
      <c r="N41" t="str">
        <v>PARAF MANAGER</v>
      </c>
    </row>
    <row r="45">
      <c r="C45" t="str">
        <v>(                                 )</v>
      </c>
      <c r="N45" t="str">
        <v>(                          )</v>
      </c>
    </row>
    <row r="47">
      <c r="A47" t="str">
        <v>CATATAN :</v>
      </c>
    </row>
    <row r="48">
      <c r="A48" t="str">
        <v>1. FORM LO TERBARU DIGUNAKAN UNTUK PENCATATAN SELAMA 1 PERIODE</v>
      </c>
    </row>
    <row r="49">
      <c r="A49" t="str">
        <v>2. UNTUK LO CHICKEN STRIP DIHITUNG PER PCS BUKAN PER PORSI</v>
      </c>
    </row>
    <row r="50">
      <c r="A50" t="str">
        <v>3. KOLOM PERSEDIAAN AWAL DIDAPAT DARI PERSEDIAAN AKHIR PERIODE SEBELUMNYA (KHUSUS LO AYAM)</v>
      </c>
    </row>
    <row r="51">
      <c r="A51" t="str">
        <v>4. KOLOM PERSEDIAAN AKHIR DIDAPAT DARI PENGHITUNGAN AKTUAL STOK AYAM LO YANG ADA DI FREZER</v>
      </c>
    </row>
    <row r="52">
      <c r="A52" t="str">
        <v>5. TO PEMBUATAN PERKEDEL DAN PEMUSNAHAN AYAM LO DIMASUKKAN KE DALAM KOLOM PEMAKAIAN</v>
      </c>
    </row>
    <row r="53">
      <c r="A53" t="str">
        <v>6. PEMUSNAHAN AYAM LO HARUS DISERTAI DENGAN BERITA ACARA YANG SUDAH DITANDATANGANI OLEH MANAGEMENT (RM/AM/TC/AUDIT/HR/TO)</v>
      </c>
    </row>
    <row r="54">
      <c r="A54" t="str">
        <v>7. LO NASI BISA DIKONFERSI MENJADI BERAS DENGAN CARA LO NASI (KG) : 2.200 =</v>
      </c>
    </row>
  </sheetData>
  <mergeCells count="9">
    <mergeCell ref="A2:O2"/>
    <mergeCell ref="C41:D41"/>
    <mergeCell ref="N41:P41"/>
    <mergeCell ref="C45:D45"/>
    <mergeCell ref="N45:P45"/>
    <mergeCell ref="A7:A8"/>
    <mergeCell ref="M7:M8"/>
    <mergeCell ref="O7:O8"/>
    <mergeCell ref="P7:P8"/>
  </mergeCells>
  <pageMargins left="0.7" right="0.7" top="0.75" bottom="0.75" header="0.3" footer="0.3"/>
  <ignoredErrors>
    <ignoredError numberStoredAsText="1" sqref="A1:P54"/>
  </ignoredErrors>
</worksheet>
</file>

<file path=xl/worksheets/sheet11.xml><?xml version="1.0" encoding="utf-8"?>
<worksheet xmlns="http://schemas.openxmlformats.org/spreadsheetml/2006/main" xmlns:r="http://schemas.openxmlformats.org/officeDocument/2006/relationships">
  <dimension ref="C2:R63"/>
  <sheetViews>
    <sheetView workbookViewId="0" rightToLeft="0"/>
  </sheetViews>
  <sheetData>
    <row r="4">
      <c r="C4" t="str">
        <v>LAPORAN CASH FLOW</v>
      </c>
    </row>
    <row r="6">
      <c r="J6" t="str">
        <v>CABANG :</v>
      </c>
      <c r="K6" t="str">
        <f>LPKK!O4</f>
        <v>RC SAMATA GOWA</v>
      </c>
    </row>
    <row r="7">
      <c r="J7" t="str">
        <v>PERIODE :</v>
      </c>
      <c r="K7" t="str">
        <f>LPKK!O5</f>
        <v xml:space="preserve">15-21 FEBRUARI </v>
      </c>
    </row>
    <row r="10">
      <c r="C10" t="str">
        <v xml:space="preserve">SALDO AWAL PER </v>
      </c>
      <c r="F10" s="1">
        <f>F14</f>
        <v>46061</v>
      </c>
      <c r="L10" t="str">
        <v xml:space="preserve">Rp. </v>
      </c>
      <c r="M10">
        <v>2826654</v>
      </c>
    </row>
    <row r="13">
      <c r="C13" t="str">
        <v>Penerimaan :</v>
      </c>
    </row>
    <row r="14">
      <c r="D14" t="str">
        <v>Sales tanggal,</v>
      </c>
      <c r="F14" s="1">
        <f>'LAPORAN KAS PERIODE'!C6</f>
        <v>46061</v>
      </c>
      <c r="I14" t="str">
        <v>Rp</v>
      </c>
      <c r="J14">
        <f>'LAPORAN KAS PERIODE'!C16</f>
        <v>0</v>
      </c>
    </row>
    <row r="15">
      <c r="D15" t="str">
        <v>Sales tanggal,</v>
      </c>
      <c r="F15" s="1">
        <f>'LAPORAN KAS PERIODE'!D6</f>
        <v>46062</v>
      </c>
      <c r="I15" t="str">
        <v>Rp</v>
      </c>
      <c r="J15">
        <f>'LAPORAN KAS PERIODE'!D16</f>
        <v>0</v>
      </c>
    </row>
    <row r="16">
      <c r="D16" t="str">
        <v>Sales tanggal,</v>
      </c>
      <c r="F16" s="1">
        <f>'LAPORAN KAS PERIODE'!E6</f>
        <v>46063</v>
      </c>
      <c r="I16" t="str">
        <v>Rp</v>
      </c>
      <c r="J16">
        <f>'LAPORAN KAS PERIODE'!E16</f>
        <v>0</v>
      </c>
    </row>
    <row r="17">
      <c r="D17" t="str">
        <v>Sales tanggal,</v>
      </c>
      <c r="F17" s="1">
        <f>'LAPORAN KAS PERIODE'!F6</f>
        <v>46064</v>
      </c>
      <c r="I17" t="str">
        <v>Rp</v>
      </c>
      <c r="J17">
        <f>'LAPORAN KAS PERIODE'!F16</f>
        <v>0</v>
      </c>
    </row>
    <row r="18">
      <c r="D18" t="str">
        <v>Sales tanggal,</v>
      </c>
      <c r="F18" s="1">
        <f>'LAPORAN KAS PERIODE'!G6</f>
        <v>46065</v>
      </c>
      <c r="I18" t="str">
        <v>Rp</v>
      </c>
      <c r="J18">
        <f>'LAPORAN KAS PERIODE'!G16</f>
        <v>0</v>
      </c>
    </row>
    <row r="19">
      <c r="D19" t="str">
        <v>Sales tanggal,</v>
      </c>
      <c r="F19" s="1">
        <f>'LAPORAN KAS PERIODE'!H6</f>
        <v>46066</v>
      </c>
      <c r="I19" t="str">
        <v>Rp</v>
      </c>
      <c r="J19">
        <f>'LAPORAN KAS PERIODE'!H16</f>
        <v>0</v>
      </c>
    </row>
    <row r="20">
      <c r="D20" t="str">
        <v>Sales tanggal,</v>
      </c>
      <c r="F20" s="1">
        <f>'LAPORAN KAS PERIODE'!I6</f>
        <v>46067</v>
      </c>
      <c r="I20" t="str">
        <v>Rp</v>
      </c>
      <c r="J20">
        <f>'LAPORAN KAS PERIODE'!I16</f>
        <v>0</v>
      </c>
    </row>
    <row r="21">
      <c r="D21" t="str">
        <v>Sales tanggal,</v>
      </c>
      <c r="F21" s="1">
        <f>'LAPORAN KAS PERIODE'!J6</f>
        <v>0</v>
      </c>
      <c r="I21" t="str">
        <v>Rp</v>
      </c>
      <c r="J21">
        <f>'LAPORAN KAS PERIODE'!J16</f>
        <v>0</v>
      </c>
    </row>
    <row r="22">
      <c r="D22" t="str">
        <v>Sales tanggal,</v>
      </c>
      <c r="F22" s="1">
        <f>'LAPORAN KAS PERIODE'!K6</f>
        <v>0</v>
      </c>
      <c r="I22" t="str">
        <v>Rp</v>
      </c>
      <c r="J22">
        <f>'LAPORAN KAS PERIODE'!K16</f>
        <v>0</v>
      </c>
    </row>
    <row r="23">
      <c r="D23" t="str">
        <v>Sales tanggal,</v>
      </c>
      <c r="F23" s="1">
        <f>'LAPORAN KAS PERIODE'!L6</f>
        <v>0</v>
      </c>
      <c r="I23" t="str">
        <v>Rp</v>
      </c>
      <c r="J23">
        <f>'LAPORAN KAS PERIODE'!L16</f>
        <v>0</v>
      </c>
    </row>
    <row r="26">
      <c r="F26" t="str">
        <v>Total Penerimaan Sales</v>
      </c>
      <c r="J26" t="str">
        <v>…..................................</v>
      </c>
      <c r="L26" t="str">
        <v>Rp.</v>
      </c>
      <c r="M26">
        <f>SUM(J14:K23)</f>
        <v>0</v>
      </c>
    </row>
    <row r="28">
      <c r="C28" t="str">
        <v>Penerimaan lain - lain :</v>
      </c>
    </row>
    <row r="29">
      <c r="I29" t="str">
        <v>RP</v>
      </c>
    </row>
    <row r="30">
      <c r="I30" t="str">
        <v>Rp</v>
      </c>
    </row>
    <row r="31">
      <c r="D31" t="str">
        <v>TOP UP PC</v>
      </c>
      <c r="I31" t="str">
        <v>Rp</v>
      </c>
    </row>
    <row r="32">
      <c r="I32" t="str">
        <v>Rp</v>
      </c>
    </row>
    <row r="33">
      <c r="D33" t="str">
        <v>INJEC PELUNASAN PIUTANG</v>
      </c>
      <c r="I33" t="str">
        <v xml:space="preserve">RP </v>
      </c>
    </row>
    <row r="35">
      <c r="F35" t="str">
        <v xml:space="preserve"> </v>
      </c>
      <c r="J35" t="str">
        <v>…....................................</v>
      </c>
      <c r="L35" t="str">
        <v>Rp.</v>
      </c>
      <c r="M35">
        <f>SUM(J29:K33)</f>
        <v>0</v>
      </c>
    </row>
    <row r="37">
      <c r="F37" t="str">
        <v>Total Uang Yang Ada</v>
      </c>
      <c r="J37" t="str">
        <v>…...................................</v>
      </c>
      <c r="L37" t="str">
        <v>Rp.</v>
      </c>
      <c r="M37">
        <f>M10+M26+M35</f>
        <v>2826654</v>
      </c>
    </row>
    <row r="38">
      <c r="C38" t="str">
        <v>Pengeluaran :</v>
      </c>
    </row>
    <row r="40">
      <c r="D40" t="str">
        <v>Belanja tanggal,</v>
      </c>
      <c r="F40" s="1">
        <f>F14</f>
        <v>46061</v>
      </c>
      <c r="I40" t="str">
        <v>Rp</v>
      </c>
      <c r="J40">
        <f>VENDOR!I249</f>
        <v>659000</v>
      </c>
      <c r="R40" t="str">
        <v xml:space="preserve">        </v>
      </c>
    </row>
    <row r="41">
      <c r="D41" t="str">
        <v>Belanja tanggal,</v>
      </c>
      <c r="F41" s="1">
        <f>F15</f>
        <v>46062</v>
      </c>
      <c r="I41" t="str">
        <v>Rp</v>
      </c>
      <c r="J41">
        <f>VENDOR!K249</f>
        <v>0</v>
      </c>
    </row>
    <row r="42">
      <c r="D42" t="str">
        <v>Belanja tanggal,</v>
      </c>
      <c r="F42" s="1">
        <f>F16</f>
        <v>46063</v>
      </c>
      <c r="I42" t="str">
        <v>Rp</v>
      </c>
      <c r="J42">
        <f>VENDOR!M249</f>
        <v>0</v>
      </c>
    </row>
    <row r="43">
      <c r="D43" t="str">
        <v>Belanja tanggal,</v>
      </c>
      <c r="F43" s="1">
        <f>F17</f>
        <v>46064</v>
      </c>
      <c r="I43" t="str">
        <v>Rp</v>
      </c>
      <c r="J43">
        <f>VENDOR!O249</f>
        <v>0</v>
      </c>
    </row>
    <row r="44">
      <c r="D44" t="str">
        <v>Belanja tanggal,</v>
      </c>
      <c r="F44" s="1">
        <f>F18</f>
        <v>46065</v>
      </c>
      <c r="I44" t="str">
        <v>Rp</v>
      </c>
      <c r="J44">
        <f>VENDOR!Q249</f>
        <v>0</v>
      </c>
    </row>
    <row r="45">
      <c r="D45" t="str">
        <v>Belanja tanggal,</v>
      </c>
      <c r="F45" s="1">
        <f>F19</f>
        <v>46066</v>
      </c>
      <c r="I45" t="str">
        <v>Rp</v>
      </c>
      <c r="J45">
        <f>VENDOR!S249</f>
        <v>0</v>
      </c>
    </row>
    <row r="46">
      <c r="D46" t="str">
        <v>Belanja tanggal,</v>
      </c>
      <c r="F46" s="1">
        <f>F20</f>
        <v>46067</v>
      </c>
      <c r="I46" t="str">
        <v>Rp</v>
      </c>
      <c r="J46">
        <f>VENDOR!U249</f>
        <v>0</v>
      </c>
    </row>
    <row r="47">
      <c r="D47" t="str">
        <v>Belanja tanggal,</v>
      </c>
      <c r="F47" s="1">
        <f>F21</f>
        <v>0</v>
      </c>
      <c r="I47" t="str">
        <v>Rp</v>
      </c>
      <c r="J47">
        <f>VENDOR!W249</f>
        <v>0</v>
      </c>
    </row>
    <row r="48">
      <c r="D48" t="str">
        <v>Belanja tanggal,</v>
      </c>
      <c r="F48" s="1">
        <f>F22</f>
        <v>0</v>
      </c>
      <c r="I48" t="str">
        <v>Rp</v>
      </c>
      <c r="J48">
        <f>VENDOR!Y249</f>
        <v>0</v>
      </c>
      <c r="R48" t="str">
        <v xml:space="preserve">  </v>
      </c>
    </row>
    <row r="49">
      <c r="D49" t="str">
        <v>Belanja tanggal,</v>
      </c>
      <c r="F49" s="1">
        <f>F23</f>
        <v>0</v>
      </c>
      <c r="I49" t="str">
        <v>Rp</v>
      </c>
      <c r="J49">
        <f>VENDOR!AA249</f>
        <v>0</v>
      </c>
    </row>
    <row r="53">
      <c r="F53" t="str">
        <v>Total Pengeluaran</v>
      </c>
      <c r="J53" t="str">
        <v>…...................................</v>
      </c>
      <c r="L53" t="str">
        <v>Rp.</v>
      </c>
      <c r="M53">
        <f>SUM(J40:K49)</f>
        <v>659000</v>
      </c>
    </row>
    <row r="55">
      <c r="C55" t="str">
        <v>SALDO AKHIR PER</v>
      </c>
      <c r="J55" t="str">
        <v>…...................................</v>
      </c>
      <c r="L55" t="str">
        <v>Rp.</v>
      </c>
      <c r="M55">
        <f>M37-M53</f>
        <v>2167654</v>
      </c>
    </row>
    <row r="58">
      <c r="D58" t="str">
        <v>Paraf Supervisor</v>
      </c>
    </row>
    <row r="61">
      <c r="D61" t="str">
        <v>(DIO BAGUS SETIAWAN)</v>
      </c>
      <c r="P61" t="str">
        <v xml:space="preserve"> </v>
      </c>
    </row>
    <row r="63">
      <c r="C63" t="str">
        <v xml:space="preserve">NB. UNTUK SALDO AKHIR PERIODE BISA DIKETIK MANUAL </v>
      </c>
    </row>
  </sheetData>
  <mergeCells count="65">
    <mergeCell ref="D58:F58"/>
    <mergeCell ref="D61:F61"/>
    <mergeCell ref="F52:G52"/>
    <mergeCell ref="J52:K52"/>
    <mergeCell ref="J53:K53"/>
    <mergeCell ref="M53:N53"/>
    <mergeCell ref="F55:H55"/>
    <mergeCell ref="J55:K55"/>
    <mergeCell ref="M55:N55"/>
    <mergeCell ref="F47:G47"/>
    <mergeCell ref="J47:K47"/>
    <mergeCell ref="F48:G48"/>
    <mergeCell ref="J48:K48"/>
    <mergeCell ref="F49:G49"/>
    <mergeCell ref="J49:K49"/>
    <mergeCell ref="F44:G44"/>
    <mergeCell ref="J44:K44"/>
    <mergeCell ref="F45:G45"/>
    <mergeCell ref="J45:K45"/>
    <mergeCell ref="F46:G46"/>
    <mergeCell ref="J46:K46"/>
    <mergeCell ref="F41:G41"/>
    <mergeCell ref="J41:K41"/>
    <mergeCell ref="F42:G42"/>
    <mergeCell ref="J42:K42"/>
    <mergeCell ref="F43:G43"/>
    <mergeCell ref="J43:K43"/>
    <mergeCell ref="M35:N35"/>
    <mergeCell ref="J37:K37"/>
    <mergeCell ref="M37:N37"/>
    <mergeCell ref="F40:G40"/>
    <mergeCell ref="J40:K40"/>
    <mergeCell ref="J30:K30"/>
    <mergeCell ref="J31:K31"/>
    <mergeCell ref="J32:K32"/>
    <mergeCell ref="J33:K33"/>
    <mergeCell ref="J35:K35"/>
    <mergeCell ref="F23:G23"/>
    <mergeCell ref="J23:K23"/>
    <mergeCell ref="J26:K26"/>
    <mergeCell ref="M26:N26"/>
    <mergeCell ref="J29:K29"/>
    <mergeCell ref="F20:G20"/>
    <mergeCell ref="J20:K20"/>
    <mergeCell ref="F21:G21"/>
    <mergeCell ref="J21:K21"/>
    <mergeCell ref="F22:G22"/>
    <mergeCell ref="J22:K22"/>
    <mergeCell ref="F17:G17"/>
    <mergeCell ref="J17:K17"/>
    <mergeCell ref="F18:G18"/>
    <mergeCell ref="J18:K18"/>
    <mergeCell ref="F19:G19"/>
    <mergeCell ref="J19:K19"/>
    <mergeCell ref="F14:G14"/>
    <mergeCell ref="J14:K14"/>
    <mergeCell ref="F15:G15"/>
    <mergeCell ref="J15:K15"/>
    <mergeCell ref="F16:G16"/>
    <mergeCell ref="J16:K16"/>
    <mergeCell ref="C4:N4"/>
    <mergeCell ref="K6:M6"/>
    <mergeCell ref="K7:M7"/>
    <mergeCell ref="F10:H10"/>
    <mergeCell ref="M10:N10"/>
  </mergeCells>
  <pageMargins left="0" right="0" top="0" bottom="0" header="0.31" footer="0.31"/>
  <ignoredErrors>
    <ignoredError numberStoredAsText="1" sqref="C2:R63"/>
  </ignoredErrors>
</worksheet>
</file>

<file path=xl/worksheets/sheet12.xml><?xml version="1.0" encoding="utf-8"?>
<worksheet xmlns="http://schemas.openxmlformats.org/spreadsheetml/2006/main" xmlns:r="http://schemas.openxmlformats.org/officeDocument/2006/relationships">
  <dimension ref="A1:IU61"/>
  <sheetViews>
    <sheetView workbookViewId="0" rightToLeft="0"/>
  </sheetViews>
  <sheetData>
    <row r="2">
      <c r="A2" t="str">
        <v>ROCKET CHICKEN</v>
      </c>
    </row>
    <row r="7">
      <c r="A7" t="str">
        <v>SALES CONTROL</v>
      </c>
    </row>
    <row r="8">
      <c r="L8" t="str">
        <v>CABANG :</v>
      </c>
      <c r="M8" t="str">
        <f>LPKK!O4</f>
        <v>RC SAMATA GOWA</v>
      </c>
    </row>
    <row r="9">
      <c r="L9" t="str">
        <v>BULAN    :</v>
      </c>
      <c r="M9" t="str">
        <v>FEBRUARI</v>
      </c>
    </row>
    <row r="11">
      <c r="A11" t="str">
        <v>TGL</v>
      </c>
      <c r="B11" t="str">
        <v>NET SALES</v>
      </c>
      <c r="C11" t="str">
        <v>CU</v>
      </c>
      <c r="D11" t="str">
        <v>DAYA BELI</v>
      </c>
      <c r="E11" t="str">
        <v>MONTH TO DATE</v>
      </c>
      <c r="G11" t="str">
        <v>TARGET</v>
      </c>
      <c r="H11" t="str">
        <v>%</v>
      </c>
      <c r="I11" t="str">
        <v>AVERAGE</v>
      </c>
      <c r="J11" t="str">
        <v>MTD</v>
      </c>
      <c r="K11" t="str">
        <v>PENJUALAN PAKET ROCKET KIDS</v>
      </c>
    </row>
    <row r="12" xml:space="preserve">
      <c r="E12" t="str">
        <v>SALES</v>
      </c>
      <c r="F12" t="str">
        <v>CU</v>
      </c>
      <c r="I12" t="str">
        <v>NET SALES</v>
      </c>
      <c r="J12" t="str">
        <v>LAST MONTH</v>
      </c>
      <c r="K12" t="str" xml:space="preserve">
        <v xml:space="preserve">TERJUAL_x000d_
 HARI INI _x000d_
(PAKET 1,2,3)</v>
      </c>
      <c r="L12" t="str">
        <v>MTD PAKET</v>
      </c>
      <c r="M12" t="str">
        <v>HARGA MAINAN</v>
      </c>
      <c r="N12" t="str">
        <v>NOMINAL</v>
      </c>
    </row>
    <row r="13">
      <c r="A13">
        <v>1</v>
      </c>
      <c r="B13">
        <v>4074107</v>
      </c>
      <c r="C13">
        <v>107</v>
      </c>
      <c r="D13">
        <f>B13/C13</f>
        <v>38075.766355140186</v>
      </c>
      <c r="E13">
        <f>B13</f>
        <v>4074107</v>
      </c>
      <c r="F13">
        <f>C13</f>
        <v>107</v>
      </c>
      <c r="G13">
        <v>5500000</v>
      </c>
      <c r="H13">
        <f>E13/G13</f>
        <v>0.7407467272727273</v>
      </c>
      <c r="I13">
        <f>E13/A13</f>
        <v>4074107</v>
      </c>
      <c r="J13">
        <v>6536645</v>
      </c>
      <c r="K13">
        <v>13</v>
      </c>
      <c r="L13">
        <f>K13</f>
        <v>13</v>
      </c>
      <c r="M13">
        <v>5</v>
      </c>
      <c r="N13">
        <f>L13*M13</f>
        <v>65</v>
      </c>
      <c r="O13">
        <f>E13-J13</f>
        <v>-2462538</v>
      </c>
      <c r="P13">
        <f>B13*1.3%</f>
        <v>52963.391</v>
      </c>
    </row>
    <row r="14">
      <c r="A14">
        <f>+A13+1</f>
        <v>2</v>
      </c>
      <c r="B14">
        <v>3522963</v>
      </c>
      <c r="C14">
        <v>119</v>
      </c>
      <c r="D14">
        <f>B14/C14</f>
        <v>29604.731092436974</v>
      </c>
      <c r="E14">
        <f>E13+B14</f>
        <v>7597070</v>
      </c>
      <c r="F14">
        <f>F13+C14</f>
        <v>226</v>
      </c>
      <c r="G14">
        <v>11000000</v>
      </c>
      <c r="H14">
        <f>E14/G14</f>
        <v>0.6906427272727272</v>
      </c>
      <c r="I14">
        <f>E14/A14</f>
        <v>3798535</v>
      </c>
      <c r="J14">
        <v>12078159</v>
      </c>
      <c r="K14">
        <v>17</v>
      </c>
      <c r="L14">
        <f>L13+K14</f>
        <v>30</v>
      </c>
      <c r="M14">
        <v>3</v>
      </c>
      <c r="N14">
        <f>L14*M14</f>
        <v>90</v>
      </c>
      <c r="O14">
        <f>E14-J14</f>
        <v>-4481089</v>
      </c>
      <c r="P14">
        <f>B14*1.3%</f>
        <v>45798.51900000001</v>
      </c>
    </row>
    <row r="15">
      <c r="A15">
        <f>+A14+1</f>
        <v>3</v>
      </c>
      <c r="B15">
        <v>3492729</v>
      </c>
      <c r="C15">
        <v>124</v>
      </c>
      <c r="D15">
        <f>B15/C15</f>
        <v>28167.16935483871</v>
      </c>
      <c r="E15">
        <f>E14+B15</f>
        <v>11089799</v>
      </c>
      <c r="F15">
        <f>F14+C15</f>
        <v>350</v>
      </c>
      <c r="G15">
        <f>G14+G13</f>
        <v>16500000</v>
      </c>
      <c r="H15">
        <f>E15/G15</f>
        <v>0.6721090303030303</v>
      </c>
      <c r="I15">
        <f>E15/A15</f>
        <v>3696599.6666666665</v>
      </c>
      <c r="J15">
        <v>17157672</v>
      </c>
      <c r="K15">
        <v>12</v>
      </c>
      <c r="L15">
        <f>L14+K15</f>
        <v>42</v>
      </c>
      <c r="M15">
        <v>2</v>
      </c>
      <c r="N15">
        <f>L15*M15</f>
        <v>84</v>
      </c>
      <c r="O15">
        <f>E15-J15</f>
        <v>-6067873</v>
      </c>
      <c r="P15">
        <f>B15*1.3%</f>
        <v>45405.477000000006</v>
      </c>
    </row>
    <row r="16">
      <c r="A16">
        <f>+A15+1</f>
        <v>4</v>
      </c>
      <c r="B16">
        <v>3466177</v>
      </c>
      <c r="C16">
        <v>109</v>
      </c>
      <c r="D16">
        <f>B16/C16</f>
        <v>31799.788990825688</v>
      </c>
      <c r="E16">
        <f>E15+B16</f>
        <v>14555976</v>
      </c>
      <c r="F16">
        <f>F15+C16</f>
        <v>459</v>
      </c>
      <c r="G16">
        <f>G15+G13</f>
        <v>22000000</v>
      </c>
      <c r="H16">
        <f>E16/G16</f>
        <v>0.6616352727272727</v>
      </c>
      <c r="I16">
        <f>E16/A16</f>
        <v>3638994</v>
      </c>
      <c r="J16">
        <v>23149587</v>
      </c>
      <c r="K16">
        <v>12</v>
      </c>
      <c r="L16">
        <f>L15+K16</f>
        <v>54</v>
      </c>
      <c r="M16">
        <v>5</v>
      </c>
      <c r="N16">
        <f>L16*M16</f>
        <v>270</v>
      </c>
      <c r="O16">
        <f>E16-J16</f>
        <v>-8593611</v>
      </c>
      <c r="P16">
        <f>B16*1.3%</f>
        <v>45060.30100000001</v>
      </c>
    </row>
    <row r="17">
      <c r="A17">
        <f>+A16+1</f>
        <v>5</v>
      </c>
      <c r="B17">
        <v>2949444</v>
      </c>
      <c r="C17">
        <v>93</v>
      </c>
      <c r="D17">
        <f>B17/C17</f>
        <v>31714.451612903227</v>
      </c>
      <c r="E17">
        <f>E16+B17</f>
        <v>17505420</v>
      </c>
      <c r="F17">
        <f>F16+C17</f>
        <v>552</v>
      </c>
      <c r="G17">
        <f>G16+G13</f>
        <v>27500000</v>
      </c>
      <c r="H17">
        <f>E17/G17</f>
        <v>0.6365607272727273</v>
      </c>
      <c r="I17">
        <f>E17/A17</f>
        <v>3501084</v>
      </c>
      <c r="J17">
        <v>27380842</v>
      </c>
      <c r="K17">
        <v>17</v>
      </c>
      <c r="L17">
        <f>L16+K17</f>
        <v>71</v>
      </c>
      <c r="M17">
        <v>3</v>
      </c>
      <c r="N17">
        <f>L17*M17</f>
        <v>213</v>
      </c>
      <c r="O17">
        <f>E17-J17</f>
        <v>-9875422</v>
      </c>
      <c r="P17">
        <f>B17*1.3%</f>
        <v>38342.772000000004</v>
      </c>
    </row>
    <row r="18">
      <c r="A18">
        <f>+A17+1</f>
        <v>6</v>
      </c>
      <c r="B18">
        <v>3073628</v>
      </c>
      <c r="C18">
        <v>102</v>
      </c>
      <c r="D18">
        <f>B18/C18</f>
        <v>30133.607843137255</v>
      </c>
      <c r="E18">
        <f>E17+B18</f>
        <v>20579048</v>
      </c>
      <c r="F18">
        <f>F17+C18</f>
        <v>654</v>
      </c>
      <c r="G18">
        <f>G17+G13</f>
        <v>33000000</v>
      </c>
      <c r="H18">
        <f>E18/G18</f>
        <v>0.6236075151515151</v>
      </c>
      <c r="I18">
        <f>E18/A18</f>
        <v>3429841.3333333335</v>
      </c>
      <c r="J18">
        <v>30660837</v>
      </c>
      <c r="K18">
        <v>9</v>
      </c>
      <c r="L18">
        <f>L17+K18</f>
        <v>80</v>
      </c>
      <c r="M18">
        <v>3</v>
      </c>
      <c r="N18">
        <f>L18*M18</f>
        <v>240</v>
      </c>
      <c r="O18">
        <f>E18-J18</f>
        <v>-10081789</v>
      </c>
      <c r="P18">
        <f>B18*1.3%</f>
        <v>39957.164000000004</v>
      </c>
    </row>
    <row r="19">
      <c r="A19">
        <f>+A18+1</f>
        <v>7</v>
      </c>
      <c r="B19">
        <v>4065619</v>
      </c>
      <c r="C19">
        <v>121</v>
      </c>
      <c r="D19">
        <f>B19/C19</f>
        <v>33600.157024793385</v>
      </c>
      <c r="E19">
        <f>E18+B19</f>
        <v>24644667</v>
      </c>
      <c r="F19">
        <f>F18+C19</f>
        <v>775</v>
      </c>
      <c r="G19">
        <f>G18+G13</f>
        <v>38500000</v>
      </c>
      <c r="H19">
        <f>E19/G19</f>
        <v>0.6401212207792207</v>
      </c>
      <c r="I19">
        <f>E19/A19</f>
        <v>3520666.714285714</v>
      </c>
      <c r="J19">
        <v>34661267</v>
      </c>
      <c r="L19">
        <f>L18+K19</f>
        <v>80</v>
      </c>
      <c r="N19">
        <f>L19*M19</f>
        <v>0</v>
      </c>
      <c r="O19">
        <f>E19-J19</f>
        <v>-10016600</v>
      </c>
      <c r="P19">
        <f>B19*1.3%</f>
        <v>52853.047000000006</v>
      </c>
    </row>
    <row r="20">
      <c r="A20">
        <f>+A19+1</f>
        <v>8</v>
      </c>
      <c r="B20">
        <v>4259693</v>
      </c>
      <c r="C20">
        <v>119</v>
      </c>
      <c r="D20">
        <f>B20/C20</f>
        <v>35795.73949579832</v>
      </c>
      <c r="E20">
        <f>E19+B20</f>
        <v>28904360</v>
      </c>
      <c r="F20">
        <f>F19+C20</f>
        <v>894</v>
      </c>
      <c r="G20">
        <f>G19+G13</f>
        <v>44000000</v>
      </c>
      <c r="H20">
        <f>E20/G20</f>
        <v>0.6569172727272727</v>
      </c>
      <c r="I20">
        <f>E20/A20</f>
        <v>3613045</v>
      </c>
      <c r="J20">
        <v>37639589</v>
      </c>
      <c r="K20">
        <v>15</v>
      </c>
      <c r="L20">
        <f>L19+K20</f>
        <v>95</v>
      </c>
      <c r="M20">
        <v>8</v>
      </c>
      <c r="N20">
        <f>L20*M20</f>
        <v>760</v>
      </c>
      <c r="O20">
        <f>E20-J20</f>
        <v>-8735229</v>
      </c>
      <c r="P20">
        <f>B20*1.3%</f>
        <v>55376.009000000005</v>
      </c>
    </row>
    <row r="21">
      <c r="A21">
        <f>+A20+1</f>
        <v>9</v>
      </c>
      <c r="B21">
        <v>3818430</v>
      </c>
      <c r="C21">
        <v>116</v>
      </c>
      <c r="D21">
        <f>B21/C21</f>
        <v>32917.5</v>
      </c>
      <c r="E21">
        <f>E20+B21</f>
        <v>32722790</v>
      </c>
      <c r="F21">
        <f>F20+C21</f>
        <v>1010</v>
      </c>
      <c r="G21">
        <f>G20+G13</f>
        <v>49500000</v>
      </c>
      <c r="H21">
        <f>E21/G21</f>
        <v>0.6610664646464647</v>
      </c>
      <c r="I21">
        <f>E21/A21</f>
        <v>3635865.5555555555</v>
      </c>
      <c r="J21">
        <v>41526890</v>
      </c>
      <c r="K21">
        <v>14</v>
      </c>
      <c r="L21">
        <f>L20+K21</f>
        <v>109</v>
      </c>
      <c r="M21">
        <v>4</v>
      </c>
      <c r="N21">
        <f>L21*M21</f>
        <v>436</v>
      </c>
      <c r="O21">
        <f>E21-J21</f>
        <v>-8804100</v>
      </c>
      <c r="P21">
        <f>B21*1.3%</f>
        <v>49639.590000000004</v>
      </c>
    </row>
    <row r="22">
      <c r="A22">
        <f>+A21+1</f>
        <v>10</v>
      </c>
      <c r="B22">
        <v>3897164</v>
      </c>
      <c r="C22">
        <v>116</v>
      </c>
      <c r="D22">
        <f>B22/C22</f>
        <v>33596.24137931035</v>
      </c>
      <c r="E22">
        <f>E21+B22</f>
        <v>36619954</v>
      </c>
      <c r="F22">
        <f>F21+C22</f>
        <v>1126</v>
      </c>
      <c r="G22">
        <f>G21+G13</f>
        <v>55000000</v>
      </c>
      <c r="H22">
        <f>E22/G22</f>
        <v>0.6658173454545454</v>
      </c>
      <c r="I22">
        <f>E22/A22</f>
        <v>3661995.4</v>
      </c>
      <c r="J22">
        <v>45181637</v>
      </c>
      <c r="K22">
        <v>10</v>
      </c>
      <c r="L22">
        <f>L21+K22</f>
        <v>119</v>
      </c>
      <c r="M22">
        <v>7</v>
      </c>
      <c r="N22">
        <f>L22*M22</f>
        <v>833</v>
      </c>
      <c r="O22">
        <f>E22-J22</f>
        <v>-8561683</v>
      </c>
      <c r="P22">
        <f>B22*1.3%</f>
        <v>50663.132000000005</v>
      </c>
    </row>
    <row r="23">
      <c r="A23">
        <f>+A22+1</f>
        <v>11</v>
      </c>
      <c r="B23">
        <v>3625848</v>
      </c>
      <c r="C23">
        <v>122</v>
      </c>
      <c r="D23">
        <f>B23/C23</f>
        <v>29720.06557377049</v>
      </c>
      <c r="E23">
        <f>E22+B23</f>
        <v>40245802</v>
      </c>
      <c r="F23">
        <f>F22+C23</f>
        <v>1248</v>
      </c>
      <c r="G23">
        <f>G22+G13</f>
        <v>60500000</v>
      </c>
      <c r="H23">
        <f>E23/G23</f>
        <v>0.6652198677685951</v>
      </c>
      <c r="I23">
        <f>E23/A23</f>
        <v>3658709.272727273</v>
      </c>
      <c r="J23">
        <v>49185676</v>
      </c>
      <c r="K23">
        <v>13</v>
      </c>
      <c r="L23">
        <f>L22+K23</f>
        <v>132</v>
      </c>
      <c r="M23">
        <v>6</v>
      </c>
      <c r="N23">
        <f>L23*M23</f>
        <v>792</v>
      </c>
      <c r="O23">
        <f>E23-J23</f>
        <v>-8939874</v>
      </c>
      <c r="P23">
        <f>B23*1.3%</f>
        <v>47136.024000000005</v>
      </c>
      <c r="Q23">
        <f>E21-J21</f>
        <v>-8804100</v>
      </c>
    </row>
    <row r="24">
      <c r="A24">
        <f>+A23+1</f>
        <v>12</v>
      </c>
      <c r="B24">
        <v>4793953</v>
      </c>
      <c r="C24">
        <v>114</v>
      </c>
      <c r="D24">
        <f>B24/C24</f>
        <v>42052.21929824561</v>
      </c>
      <c r="E24">
        <f>E23+B24</f>
        <v>45039755</v>
      </c>
      <c r="F24">
        <f>F23+C24</f>
        <v>1362</v>
      </c>
      <c r="G24">
        <f>G23+G13</f>
        <v>66000000</v>
      </c>
      <c r="H24">
        <f>E24/G24</f>
        <v>0.6824205303030303</v>
      </c>
      <c r="I24">
        <f>E24/A24</f>
        <v>3753312.9166666665</v>
      </c>
      <c r="J24">
        <v>52809885</v>
      </c>
      <c r="L24">
        <f>L23+K24</f>
        <v>132</v>
      </c>
      <c r="N24">
        <f>L24*M24</f>
        <v>0</v>
      </c>
      <c r="O24">
        <f>E24-J24</f>
        <v>-7770130</v>
      </c>
      <c r="P24">
        <f>B24*1.3%</f>
        <v>62321.389</v>
      </c>
      <c r="Q24" t="str">
        <v xml:space="preserve"> </v>
      </c>
    </row>
    <row r="25">
      <c r="A25">
        <f>+A24+1</f>
        <v>13</v>
      </c>
      <c r="B25">
        <v>3815722</v>
      </c>
      <c r="C25">
        <v>105</v>
      </c>
      <c r="D25">
        <f>B25/C25</f>
        <v>36340.20952380952</v>
      </c>
      <c r="E25">
        <f>E24+B25</f>
        <v>48855477</v>
      </c>
      <c r="F25">
        <f>F24+C25</f>
        <v>1467</v>
      </c>
      <c r="G25">
        <f>G24+G13</f>
        <v>71500000</v>
      </c>
      <c r="H25">
        <f>E25/G25</f>
        <v>0.6832933846153846</v>
      </c>
      <c r="I25">
        <f>E25/A25</f>
        <v>3758113.6153846155</v>
      </c>
      <c r="J25">
        <v>55841137</v>
      </c>
      <c r="L25">
        <f>L24+K25</f>
        <v>132</v>
      </c>
      <c r="M25">
        <v>6</v>
      </c>
      <c r="N25">
        <f>L25*M25</f>
        <v>792</v>
      </c>
      <c r="O25">
        <f>E25-J25</f>
        <v>-6985660</v>
      </c>
      <c r="P25">
        <f>B25*1.3%</f>
        <v>49604.386000000006</v>
      </c>
    </row>
    <row r="26">
      <c r="A26">
        <f>+A25+1</f>
        <v>14</v>
      </c>
      <c r="B26">
        <v>3899191</v>
      </c>
      <c r="C26">
        <v>116</v>
      </c>
      <c r="D26">
        <f>B26/C26</f>
        <v>33613.71551724138</v>
      </c>
      <c r="E26">
        <f>E25+B26</f>
        <v>52754668</v>
      </c>
      <c r="F26">
        <f>F25+C26</f>
        <v>1583</v>
      </c>
      <c r="G26">
        <f>G25+G13</f>
        <v>77000000</v>
      </c>
      <c r="H26">
        <f>E26/G26</f>
        <v>0.6851255584415584</v>
      </c>
      <c r="I26">
        <f>E26/A26</f>
        <v>3768190.5714285714</v>
      </c>
      <c r="J26">
        <v>59816680</v>
      </c>
      <c r="K26">
        <v>13</v>
      </c>
      <c r="L26">
        <f>L25+K26</f>
        <v>145</v>
      </c>
      <c r="M26">
        <v>6</v>
      </c>
      <c r="N26">
        <f>L26*M26</f>
        <v>870</v>
      </c>
      <c r="O26">
        <f>E26-J26</f>
        <v>-7062012</v>
      </c>
      <c r="P26">
        <f>B26*1.3%</f>
        <v>50689.48300000001</v>
      </c>
    </row>
    <row r="27">
      <c r="A27">
        <f>+A26+1</f>
        <v>15</v>
      </c>
      <c r="D27" t="e">
        <f>B27/C27</f>
        <v>#DIV/0!</v>
      </c>
      <c r="E27">
        <f>E26+B27</f>
        <v>52754668</v>
      </c>
      <c r="F27">
        <f>F26+C27</f>
        <v>1583</v>
      </c>
      <c r="G27">
        <f>G26+G13</f>
        <v>82500000</v>
      </c>
      <c r="H27">
        <f>E27/G27</f>
        <v>0.6394505212121212</v>
      </c>
      <c r="I27">
        <f>E27/A27</f>
        <v>3516977.8666666667</v>
      </c>
      <c r="J27">
        <v>63524968</v>
      </c>
      <c r="L27">
        <f>L26+K27</f>
        <v>145</v>
      </c>
      <c r="N27">
        <f>L27*M27</f>
        <v>0</v>
      </c>
      <c r="O27">
        <f>E27-J27</f>
        <v>-10770300</v>
      </c>
      <c r="P27">
        <f>B27*1.3%</f>
        <v>0</v>
      </c>
    </row>
    <row r="28">
      <c r="A28">
        <f>+A27+1</f>
        <v>16</v>
      </c>
      <c r="D28" t="e">
        <f>B28/C28</f>
        <v>#DIV/0!</v>
      </c>
      <c r="E28">
        <f>E27+B28</f>
        <v>52754668</v>
      </c>
      <c r="F28">
        <f>F27+C28</f>
        <v>1583</v>
      </c>
      <c r="G28">
        <f>G27+G13</f>
        <v>88000000</v>
      </c>
      <c r="H28">
        <f>E28/G28</f>
        <v>0.5994848636363637</v>
      </c>
      <c r="I28">
        <f>E28/A28</f>
        <v>3297166.75</v>
      </c>
      <c r="J28">
        <v>67455838</v>
      </c>
      <c r="L28">
        <f>L27+K28</f>
        <v>145</v>
      </c>
      <c r="N28">
        <f>L28*M28</f>
        <v>0</v>
      </c>
      <c r="O28">
        <f>E28-J28</f>
        <v>-14701170</v>
      </c>
      <c r="P28">
        <f>B28*1.3%</f>
        <v>0</v>
      </c>
    </row>
    <row r="29">
      <c r="A29">
        <f>+A28+1</f>
        <v>17</v>
      </c>
      <c r="D29" t="e">
        <f>B29/C29</f>
        <v>#DIV/0!</v>
      </c>
      <c r="E29">
        <f>E28+B29</f>
        <v>52754668</v>
      </c>
      <c r="F29">
        <f>F28+C29</f>
        <v>1583</v>
      </c>
      <c r="G29">
        <f>G28+G13</f>
        <v>93500000</v>
      </c>
      <c r="H29">
        <f>E29/G29</f>
        <v>0.5642210481283423</v>
      </c>
      <c r="I29">
        <f>E29/A29</f>
        <v>3103215.7647058824</v>
      </c>
      <c r="J29">
        <v>71476239</v>
      </c>
      <c r="L29">
        <f>L28+K29</f>
        <v>145</v>
      </c>
      <c r="N29">
        <f>L29*M29</f>
        <v>0</v>
      </c>
      <c r="O29">
        <f>E29-J29</f>
        <v>-18721571</v>
      </c>
      <c r="P29">
        <f>B29*1.3%</f>
        <v>0</v>
      </c>
    </row>
    <row r="30">
      <c r="A30">
        <f>+A29+1</f>
        <v>18</v>
      </c>
      <c r="D30" t="e">
        <f>B30/C30</f>
        <v>#DIV/0!</v>
      </c>
      <c r="E30">
        <f>E29+B30</f>
        <v>52754668</v>
      </c>
      <c r="F30">
        <f>F29+C30</f>
        <v>1583</v>
      </c>
      <c r="G30">
        <f>G29+G13</f>
        <v>99000000</v>
      </c>
      <c r="H30">
        <f>E30/G30</f>
        <v>0.5328754343434343</v>
      </c>
      <c r="I30">
        <f>E30/A30</f>
        <v>2930814.888888889</v>
      </c>
      <c r="J30">
        <v>75482788</v>
      </c>
      <c r="L30">
        <f>L29+K30</f>
        <v>145</v>
      </c>
      <c r="N30">
        <f>L30*M30</f>
        <v>0</v>
      </c>
      <c r="O30">
        <f>E30-J30</f>
        <v>-22728120</v>
      </c>
      <c r="P30">
        <f>B30*1.3%</f>
        <v>0</v>
      </c>
    </row>
    <row r="31">
      <c r="A31">
        <f>+A30+1</f>
        <v>19</v>
      </c>
      <c r="D31" t="e">
        <f>B31/C31</f>
        <v>#DIV/0!</v>
      </c>
      <c r="E31">
        <f>E30+B31</f>
        <v>52754668</v>
      </c>
      <c r="F31">
        <f>F30+C31</f>
        <v>1583</v>
      </c>
      <c r="G31">
        <f>G30+G13</f>
        <v>104500000</v>
      </c>
      <c r="H31">
        <f>E31/G31</f>
        <v>0.5048293588516747</v>
      </c>
      <c r="I31">
        <f>E31/A31</f>
        <v>2776561.4736842103</v>
      </c>
      <c r="J31">
        <v>79267906</v>
      </c>
      <c r="L31">
        <f>L30+K31</f>
        <v>145</v>
      </c>
      <c r="N31">
        <f>L31*M31</f>
        <v>0</v>
      </c>
      <c r="O31">
        <f>E31-J31</f>
        <v>-26513238</v>
      </c>
      <c r="P31">
        <f>B31*1.3%</f>
        <v>0</v>
      </c>
    </row>
    <row r="32">
      <c r="A32">
        <f>+A31+1</f>
        <v>20</v>
      </c>
      <c r="D32" t="e">
        <f>B32/C32</f>
        <v>#DIV/0!</v>
      </c>
      <c r="E32">
        <f>E31+B32</f>
        <v>52754668</v>
      </c>
      <c r="F32">
        <f>F31+C32</f>
        <v>1583</v>
      </c>
      <c r="G32">
        <f>G31+G13</f>
        <v>110000000</v>
      </c>
      <c r="H32">
        <f>E32/G32</f>
        <v>0.47958789090909093</v>
      </c>
      <c r="I32">
        <f>E32/A32</f>
        <v>2637733.4</v>
      </c>
      <c r="J32">
        <v>82572859</v>
      </c>
      <c r="L32">
        <f>L31+K32</f>
        <v>145</v>
      </c>
      <c r="N32">
        <f>L32*M32</f>
        <v>0</v>
      </c>
      <c r="O32">
        <f>E32-J32</f>
        <v>-29818191</v>
      </c>
      <c r="P32">
        <f>B32*1.3%</f>
        <v>0</v>
      </c>
    </row>
    <row r="33">
      <c r="A33">
        <f>+A32+1</f>
        <v>21</v>
      </c>
      <c r="D33" t="e">
        <f>B33/C33</f>
        <v>#DIV/0!</v>
      </c>
      <c r="E33">
        <f>E32+B33</f>
        <v>52754668</v>
      </c>
      <c r="F33">
        <f>F32+C33</f>
        <v>1583</v>
      </c>
      <c r="G33">
        <f>G32+G13</f>
        <v>115500000</v>
      </c>
      <c r="H33">
        <f>E33/G33</f>
        <v>0.4567503722943723</v>
      </c>
      <c r="I33">
        <f>E33/A33</f>
        <v>2512127.0476190476</v>
      </c>
      <c r="J33">
        <v>85923619</v>
      </c>
      <c r="L33">
        <f>L32+K33</f>
        <v>145</v>
      </c>
      <c r="N33">
        <f>L33*M33</f>
        <v>0</v>
      </c>
      <c r="O33">
        <f>E33-J33</f>
        <v>-33168951</v>
      </c>
      <c r="P33">
        <f>B33*1.3%</f>
        <v>0</v>
      </c>
      <c r="Q33" t="str">
        <v xml:space="preserve"> </v>
      </c>
    </row>
    <row r="34">
      <c r="A34">
        <f>+A33+1</f>
        <v>22</v>
      </c>
      <c r="D34" t="e">
        <f>B34/C34</f>
        <v>#DIV/0!</v>
      </c>
      <c r="E34">
        <f>E33+B34</f>
        <v>52754668</v>
      </c>
      <c r="F34">
        <f>F33+C34</f>
        <v>1583</v>
      </c>
      <c r="G34">
        <f>G33+G13</f>
        <v>121000000</v>
      </c>
      <c r="H34">
        <f>E34/G34</f>
        <v>0.4359889917355372</v>
      </c>
      <c r="I34">
        <f>E34/A34</f>
        <v>2397939.4545454546</v>
      </c>
      <c r="J34">
        <v>89385713</v>
      </c>
      <c r="L34">
        <f>L33+K34</f>
        <v>145</v>
      </c>
      <c r="N34">
        <f>L34*M34</f>
        <v>0</v>
      </c>
      <c r="O34">
        <f>E34-J34</f>
        <v>-36631045</v>
      </c>
      <c r="P34">
        <f>B34*1.3%</f>
        <v>0</v>
      </c>
    </row>
    <row r="35">
      <c r="A35">
        <f>+A34+1</f>
        <v>23</v>
      </c>
      <c r="D35" t="e">
        <f>B35/C35</f>
        <v>#DIV/0!</v>
      </c>
      <c r="E35">
        <f>E34+B35</f>
        <v>52754668</v>
      </c>
      <c r="F35">
        <f>F34+C35</f>
        <v>1583</v>
      </c>
      <c r="G35">
        <f>G34+G13</f>
        <v>126500000</v>
      </c>
      <c r="H35">
        <f>E35/G35</f>
        <v>0.4170329486166008</v>
      </c>
      <c r="I35">
        <f>E35/A35</f>
        <v>2293681.217391304</v>
      </c>
      <c r="J35">
        <v>93063468</v>
      </c>
      <c r="L35">
        <f>L34+K35</f>
        <v>145</v>
      </c>
      <c r="N35">
        <f>L35*M35</f>
        <v>0</v>
      </c>
      <c r="O35">
        <f>E35-J35</f>
        <v>-40308800</v>
      </c>
      <c r="P35">
        <f>B35*1.3%</f>
        <v>0</v>
      </c>
    </row>
    <row r="36">
      <c r="A36">
        <f>+A35+1</f>
        <v>24</v>
      </c>
      <c r="D36" t="e">
        <f>B36/C36</f>
        <v>#DIV/0!</v>
      </c>
      <c r="E36">
        <f>E35+B36</f>
        <v>52754668</v>
      </c>
      <c r="F36">
        <f>F35+C36</f>
        <v>1583</v>
      </c>
      <c r="G36">
        <f>G35+G13</f>
        <v>132000000</v>
      </c>
      <c r="H36">
        <f>E36/G36</f>
        <v>0.39965657575757574</v>
      </c>
      <c r="I36">
        <f>E36/A36</f>
        <v>2198111.1666666665</v>
      </c>
      <c r="J36">
        <v>97023424</v>
      </c>
      <c r="L36">
        <f>L35+K36</f>
        <v>145</v>
      </c>
      <c r="N36">
        <f>L36*M36</f>
        <v>0</v>
      </c>
      <c r="O36">
        <f>E36-J36</f>
        <v>-44268756</v>
      </c>
      <c r="P36">
        <f>B36*1.3%</f>
        <v>0</v>
      </c>
    </row>
    <row r="37">
      <c r="A37">
        <f>+A36+1</f>
        <v>25</v>
      </c>
      <c r="D37" t="e">
        <f>B37/C37</f>
        <v>#DIV/0!</v>
      </c>
      <c r="E37">
        <f>E36+B37</f>
        <v>52754668</v>
      </c>
      <c r="F37">
        <f>F36+C37</f>
        <v>1583</v>
      </c>
      <c r="G37">
        <f>G36+G13</f>
        <v>137500000</v>
      </c>
      <c r="H37">
        <f>E37/G37</f>
        <v>0.3836703127272727</v>
      </c>
      <c r="I37">
        <f>E37/A37</f>
        <v>2110186.72</v>
      </c>
      <c r="J37">
        <v>101103182</v>
      </c>
      <c r="L37">
        <f>L36+K37</f>
        <v>145</v>
      </c>
      <c r="N37">
        <f>L37*M37</f>
        <v>0</v>
      </c>
      <c r="O37">
        <f>E37-J37</f>
        <v>-48348514</v>
      </c>
      <c r="P37">
        <f>B37*1.3%</f>
        <v>0</v>
      </c>
    </row>
    <row r="38">
      <c r="A38">
        <f>+A37+1</f>
        <v>26</v>
      </c>
      <c r="D38" t="e">
        <f>B38/C38</f>
        <v>#DIV/0!</v>
      </c>
      <c r="E38">
        <f>E37+B38</f>
        <v>52754668</v>
      </c>
      <c r="F38">
        <f>F37+C38</f>
        <v>1583</v>
      </c>
      <c r="G38">
        <f>G37+G13</f>
        <v>143000000</v>
      </c>
      <c r="H38">
        <f>E38/G38</f>
        <v>0.36891376223776223</v>
      </c>
      <c r="I38">
        <f>E38/A38</f>
        <v>2029025.6923076923</v>
      </c>
      <c r="J38">
        <v>104229222</v>
      </c>
      <c r="L38">
        <f>L37+K38</f>
        <v>145</v>
      </c>
      <c r="N38">
        <f>L38*M38</f>
        <v>0</v>
      </c>
      <c r="O38">
        <f>E38-J38</f>
        <v>-51474554</v>
      </c>
      <c r="P38">
        <f>B38*1.3%</f>
        <v>0</v>
      </c>
    </row>
    <row r="39">
      <c r="A39">
        <f>+A38+1</f>
        <v>27</v>
      </c>
      <c r="D39" t="e">
        <f>B39/C39</f>
        <v>#DIV/0!</v>
      </c>
      <c r="E39">
        <f>E38+B39</f>
        <v>52754668</v>
      </c>
      <c r="F39">
        <f>F38+C39</f>
        <v>1583</v>
      </c>
      <c r="G39">
        <f>G38+G13</f>
        <v>148500000</v>
      </c>
      <c r="H39">
        <f>E39/G39</f>
        <v>0.35525028956228955</v>
      </c>
      <c r="I39">
        <f>E39/A39</f>
        <v>1953876.5925925926</v>
      </c>
      <c r="J39">
        <v>107382125</v>
      </c>
      <c r="L39">
        <f>L38+K39</f>
        <v>145</v>
      </c>
      <c r="N39">
        <f>L39*M39</f>
        <v>0</v>
      </c>
      <c r="O39">
        <f>E39-J39</f>
        <v>-54627457</v>
      </c>
      <c r="P39">
        <f>B39*1.3%</f>
        <v>0</v>
      </c>
    </row>
    <row r="40">
      <c r="A40">
        <f>+A39+1</f>
        <v>28</v>
      </c>
      <c r="D40" t="e">
        <f>B40/C40</f>
        <v>#DIV/0!</v>
      </c>
      <c r="E40">
        <f>E39+B40</f>
        <v>52754668</v>
      </c>
      <c r="F40">
        <f>F39+C40</f>
        <v>1583</v>
      </c>
      <c r="G40">
        <f>G39+G13</f>
        <v>154000000</v>
      </c>
      <c r="H40">
        <f>E40/G40</f>
        <v>0.3425627792207792</v>
      </c>
      <c r="I40">
        <f>E40/A40</f>
        <v>1884095.2857142857</v>
      </c>
      <c r="J40">
        <v>110078895</v>
      </c>
      <c r="L40">
        <f>L39+K40</f>
        <v>145</v>
      </c>
      <c r="N40">
        <f>L40*M40</f>
        <v>0</v>
      </c>
      <c r="O40">
        <f>E40-J40</f>
        <v>-57324227</v>
      </c>
      <c r="P40">
        <f>B40*1.3%</f>
        <v>0</v>
      </c>
    </row>
    <row r="41">
      <c r="A41">
        <f>+A40+1</f>
        <v>29</v>
      </c>
      <c r="D41" t="e">
        <f>B41/C41</f>
        <v>#DIV/0!</v>
      </c>
      <c r="E41">
        <f>E40+B41</f>
        <v>52754668</v>
      </c>
      <c r="F41">
        <f>F40+C41</f>
        <v>1583</v>
      </c>
      <c r="G41">
        <f>G40+G13</f>
        <v>159500000</v>
      </c>
      <c r="H41">
        <f>E41/G41</f>
        <v>0.3307502695924765</v>
      </c>
      <c r="I41">
        <f>E41/A41</f>
        <v>1819126.4827586208</v>
      </c>
      <c r="J41">
        <v>113210944</v>
      </c>
      <c r="L41">
        <f>L40+K41</f>
        <v>145</v>
      </c>
      <c r="N41">
        <f>L41*M41</f>
        <v>0</v>
      </c>
      <c r="O41">
        <f>E41-J41</f>
        <v>-60456276</v>
      </c>
      <c r="P41">
        <f>B41*1.3%</f>
        <v>0</v>
      </c>
    </row>
    <row r="42">
      <c r="A42">
        <f>+A41+1</f>
        <v>30</v>
      </c>
      <c r="D42" t="e">
        <f>B42/C42</f>
        <v>#DIV/0!</v>
      </c>
      <c r="E42">
        <f>E41+B42</f>
        <v>52754668</v>
      </c>
      <c r="F42">
        <f>F41+C42</f>
        <v>1583</v>
      </c>
      <c r="G42">
        <f>G41+G13</f>
        <v>165000000</v>
      </c>
      <c r="H42">
        <f>E42/G42</f>
        <v>0.3197252606060606</v>
      </c>
      <c r="I42">
        <f>E42/A42</f>
        <v>1758488.9333333333</v>
      </c>
      <c r="J42">
        <v>116925452</v>
      </c>
      <c r="L42">
        <f>L41+K42</f>
        <v>145</v>
      </c>
      <c r="N42">
        <f>L42*M42</f>
        <v>0</v>
      </c>
      <c r="O42">
        <f>E42-J42</f>
        <v>-64170784</v>
      </c>
      <c r="P42">
        <f>B42*1.3%</f>
        <v>0</v>
      </c>
    </row>
    <row r="43">
      <c r="A43">
        <f>+A42+1</f>
        <v>31</v>
      </c>
      <c r="D43" t="e">
        <f>B43/C43</f>
        <v>#DIV/0!</v>
      </c>
      <c r="E43">
        <f>E42+B43</f>
        <v>52754668</v>
      </c>
      <c r="F43">
        <f>F42+C43</f>
        <v>1583</v>
      </c>
      <c r="G43">
        <f>G42+G13</f>
        <v>170500000</v>
      </c>
      <c r="H43">
        <f>E43/G43</f>
        <v>0.30941154252199415</v>
      </c>
      <c r="I43">
        <f>E43/A43</f>
        <v>1701763.4838709678</v>
      </c>
      <c r="J43">
        <v>120656454</v>
      </c>
      <c r="L43">
        <f>L42+K43</f>
        <v>145</v>
      </c>
      <c r="N43">
        <f>L43*M43</f>
        <v>0</v>
      </c>
      <c r="O43">
        <f>E43-J43</f>
        <v>-67901786</v>
      </c>
      <c r="P43">
        <f>B43*1.3%</f>
        <v>0</v>
      </c>
      <c r="Q43">
        <f>SUM(P13:P43)</f>
        <v>685810.6840000001</v>
      </c>
    </row>
    <row r="45">
      <c r="L45" t="str">
        <v xml:space="preserve">DIBUAT OLEH </v>
      </c>
    </row>
    <row r="46">
      <c r="B46" t="str">
        <v xml:space="preserve">RUMUS PENGISIAN SALES CONTROL </v>
      </c>
    </row>
    <row r="47">
      <c r="D47" t="str">
        <v>1.</v>
      </c>
      <c r="E47" t="str">
        <v>NET SALES</v>
      </c>
      <c r="F47" t="str">
        <v>:</v>
      </c>
      <c r="G47" t="str">
        <v xml:space="preserve">PENJUALAN BERSIH HARI INI </v>
      </c>
    </row>
    <row r="48">
      <c r="D48" t="str">
        <v>2.</v>
      </c>
      <c r="E48" t="str">
        <v xml:space="preserve">CU </v>
      </c>
      <c r="F48" t="str">
        <v>:</v>
      </c>
      <c r="G48" t="str">
        <v xml:space="preserve">CUSTOMER HARI INI </v>
      </c>
      <c r="L48" t="str">
        <v>(DIO BAGUS SETIAWAN)</v>
      </c>
    </row>
    <row r="49">
      <c r="D49" t="str">
        <v>3.</v>
      </c>
      <c r="E49" t="str">
        <v xml:space="preserve">SALES MTD </v>
      </c>
      <c r="F49" t="str">
        <v>:</v>
      </c>
      <c r="G49" t="str">
        <v>SALES HARI INI + SALES MTD</v>
      </c>
      <c r="O49">
        <f>E26-J26</f>
        <v>-7062012</v>
      </c>
    </row>
    <row r="50">
      <c r="D50" t="str">
        <v>4.</v>
      </c>
      <c r="E50" t="str">
        <v xml:space="preserve">MTD CU </v>
      </c>
      <c r="F50" t="str">
        <v>:</v>
      </c>
      <c r="G50" t="str">
        <v>CUSTOMER HARI INI + CUSTOMER MTD</v>
      </c>
    </row>
    <row r="51">
      <c r="D51" t="str">
        <v>5.</v>
      </c>
      <c r="E51" t="str">
        <v>%</v>
      </c>
      <c r="F51" t="str">
        <v>:</v>
      </c>
      <c r="G51" t="str">
        <v xml:space="preserve">SALES MTD </v>
      </c>
      <c r="I51" t="str">
        <v>......%</v>
      </c>
    </row>
    <row r="52">
      <c r="G52" t="str">
        <v xml:space="preserve">TARGET </v>
      </c>
    </row>
    <row r="53">
      <c r="D53" t="str">
        <v>6.</v>
      </c>
      <c r="E53" t="str">
        <v>AVERAGE SALES</v>
      </c>
      <c r="F53" t="str">
        <v>:</v>
      </c>
      <c r="G53" t="str">
        <v xml:space="preserve">SALES MTD : TANGGAL HARI INI </v>
      </c>
    </row>
    <row r="54">
      <c r="D54" t="str">
        <v>7.</v>
      </c>
      <c r="E54" t="str">
        <v xml:space="preserve">DAYA BELI </v>
      </c>
      <c r="F54" t="str">
        <v>:</v>
      </c>
      <c r="G54" t="str">
        <v xml:space="preserve">SALES HARI INI : CU HARI INI </v>
      </c>
    </row>
    <row r="57">
      <c r="J57">
        <v>-2076105</v>
      </c>
    </row>
    <row r="58">
      <c r="J58">
        <v>-1918005</v>
      </c>
    </row>
    <row r="59">
      <c r="J59">
        <f>E38-J38</f>
        <v>-51474554</v>
      </c>
    </row>
    <row r="60">
      <c r="J60">
        <f>E39-J39</f>
        <v>-54627457</v>
      </c>
    </row>
    <row r="61">
      <c r="J61">
        <f>E36-J36</f>
        <v>-44268756</v>
      </c>
    </row>
  </sheetData>
  <mergeCells count="18">
    <mergeCell ref="L45:M45"/>
    <mergeCell ref="B46:J46"/>
    <mergeCell ref="L48:M48"/>
    <mergeCell ref="G51:H51"/>
    <mergeCell ref="G52:H52"/>
    <mergeCell ref="I51:I52"/>
    <mergeCell ref="A2:N2"/>
    <mergeCell ref="A7:N7"/>
    <mergeCell ref="M8:N8"/>
    <mergeCell ref="M9:N9"/>
    <mergeCell ref="E11:F11"/>
    <mergeCell ref="K11:N11"/>
    <mergeCell ref="A11:A12"/>
    <mergeCell ref="B11:B12"/>
    <mergeCell ref="C11:C12"/>
    <mergeCell ref="D11:D12"/>
    <mergeCell ref="G11:G12"/>
    <mergeCell ref="H11:H12"/>
  </mergeCells>
  <pageMargins left="0.12" right="0.12" top="0.2" bottom="0.12" header="0.31" footer="0.31"/>
  <ignoredErrors>
    <ignoredError numberStoredAsText="1" sqref="A1:IU61"/>
  </ignoredErrors>
</worksheet>
</file>

<file path=xl/worksheets/sheet13.xml><?xml version="1.0" encoding="utf-8"?>
<worksheet xmlns="http://schemas.openxmlformats.org/spreadsheetml/2006/main" xmlns:r="http://schemas.openxmlformats.org/officeDocument/2006/relationships">
  <dimension ref="A1:AG115"/>
  <sheetViews>
    <sheetView workbookViewId="0" rightToLeft="0"/>
  </sheetViews>
  <sheetData>
    <row r="1">
      <c r="A1" t="str">
        <v xml:space="preserve"> </v>
      </c>
    </row>
    <row r="2">
      <c r="B2" t="str">
        <v>COST ANALYSIS</v>
      </c>
    </row>
    <row r="4">
      <c r="H4" t="str">
        <v>CABANG :</v>
      </c>
      <c r="I4" t="str">
        <f>LPKK!O4</f>
        <v>RC SAMATA GOWA</v>
      </c>
    </row>
    <row r="5">
      <c r="H5" t="str">
        <v>PERIODE :</v>
      </c>
      <c r="I5" t="str">
        <f>LPKK!O5</f>
        <v xml:space="preserve">15-21 FEBRUARI </v>
      </c>
    </row>
    <row r="7">
      <c r="A7" t="str">
        <v>No</v>
      </c>
      <c r="B7" t="str">
        <v>Item</v>
      </c>
      <c r="C7" t="str">
        <v>Stock Awal</v>
      </c>
      <c r="D7" t="str">
        <v>Pembelian</v>
      </c>
      <c r="E7" t="str">
        <v>Stock Akhir</v>
      </c>
      <c r="F7" t="str">
        <v>Pemakaian</v>
      </c>
      <c r="G7" t="str">
        <v>Penjualan</v>
      </c>
      <c r="H7" t="str">
        <v>( + / - )</v>
      </c>
      <c r="I7" t="str">
        <v>LO</v>
      </c>
      <c r="J7" t="str">
        <v>Keterangan</v>
      </c>
    </row>
    <row r="9">
      <c r="A9">
        <v>1</v>
      </c>
      <c r="B9" t="str">
        <f>VENDOR!D10</f>
        <v>DADA MENTOK</v>
      </c>
      <c r="C9">
        <f>VENDOR!H10</f>
        <v>104.8</v>
      </c>
      <c r="D9">
        <f>VENDOR!AJ10</f>
        <v>0</v>
      </c>
      <c r="E9">
        <f>VENDOR!AL10</f>
        <v>0</v>
      </c>
      <c r="F9">
        <f>C9+D9-E9</f>
        <v>104.8</v>
      </c>
      <c r="G9">
        <f>Q10</f>
        <v>0</v>
      </c>
      <c r="H9">
        <f>G9-(F9-I9)</f>
        <v>-104.8</v>
      </c>
      <c r="I9">
        <f>'LEFT OVER'!M18/5+'LEFT OVER'!M19/2</f>
        <v>0</v>
      </c>
      <c r="J9">
        <f>SUM(H9:H11)</f>
        <v>-494.8</v>
      </c>
      <c r="L9" t="str">
        <v>ITEM</v>
      </c>
      <c r="M9" t="str">
        <v>LP</v>
      </c>
      <c r="N9" t="str">
        <v>GRAB</v>
      </c>
      <c r="O9" t="str">
        <v>GOJEK</v>
      </c>
      <c r="P9" t="str">
        <v>SHOPEE</v>
      </c>
      <c r="Q9" t="str">
        <v>TOTAL</v>
      </c>
      <c r="T9" t="str">
        <v>STRIP 3</v>
      </c>
      <c r="U9">
        <f>'LAP. PENJUALAN '!M295+'LAP. PENJUALAN GO FOOD'!M261+'LAP. PENJUALAN '!N204+'LAP. PENJUALAN '!N201</f>
        <v>0</v>
      </c>
      <c r="V9">
        <f>U9*3/5</f>
        <v>0</v>
      </c>
      <c r="X9">
        <f>U9/20</f>
        <v>0</v>
      </c>
    </row>
    <row r="10">
      <c r="A10">
        <v>2</v>
      </c>
      <c r="B10" t="str">
        <f>VENDOR!D11</f>
        <v xml:space="preserve">DADA </v>
      </c>
      <c r="C10">
        <f>VENDOR!H11</f>
        <v>195</v>
      </c>
      <c r="D10">
        <f>VENDOR!AJ11</f>
        <v>0</v>
      </c>
      <c r="E10">
        <f>VENDOR!AL11</f>
        <v>0</v>
      </c>
      <c r="F10">
        <f>C10+D10-E10</f>
        <v>195</v>
      </c>
      <c r="G10">
        <f>Q11</f>
        <v>0</v>
      </c>
      <c r="H10">
        <f>G10-((F10+F11)-I10)</f>
        <v>-390</v>
      </c>
      <c r="I10">
        <f>'LEFT OVER'!M9+'LEFT OVER'!M10+'LEFT OVER'!M11</f>
        <v>0</v>
      </c>
      <c r="K10">
        <f>SUM(J9:J22)</f>
        <v>-1172.8</v>
      </c>
      <c r="L10" t="str">
        <v>DADA MENTOK</v>
      </c>
      <c r="Q10">
        <f>V14</f>
        <v>0</v>
      </c>
      <c r="S10" t="str">
        <v>MENTOK</v>
      </c>
      <c r="T10" t="str">
        <v>STRIP 2</v>
      </c>
      <c r="U10">
        <f>'LAP. PENJUALAN '!N185+'LAP. PENJUALAN '!N186</f>
        <v>0</v>
      </c>
      <c r="V10">
        <f>U10*2/5</f>
        <v>0</v>
      </c>
      <c r="W10" t="str">
        <v>BT MIX</v>
      </c>
      <c r="X10">
        <f>U10/30</f>
        <v>0</v>
      </c>
      <c r="Y10">
        <f>X10+X11+X9</f>
        <v>0</v>
      </c>
    </row>
    <row r="11">
      <c r="A11">
        <v>3</v>
      </c>
      <c r="B11" t="str">
        <f>VENDOR!D12</f>
        <v>PAHA ATAS</v>
      </c>
      <c r="C11">
        <f>VENDOR!H12</f>
        <v>195</v>
      </c>
      <c r="D11">
        <f>VENDOR!AJ12</f>
        <v>0</v>
      </c>
      <c r="E11">
        <f>VENDOR!AL12</f>
        <v>0</v>
      </c>
      <c r="F11">
        <f>C11+D11-E11</f>
        <v>195</v>
      </c>
      <c r="L11" t="str">
        <v xml:space="preserve">DADA </v>
      </c>
      <c r="M11">
        <f>'LAP. PENJUALAN '!J293</f>
        <v>0</v>
      </c>
      <c r="N11">
        <f>'LAP. PENJUALAN GRAB FOOD'!J259</f>
        <v>0</v>
      </c>
      <c r="O11">
        <f>'LAP. PENJUALAN GO FOOD'!J258</f>
        <v>0</v>
      </c>
      <c r="P11">
        <f>'LAP. PENJUALAN SHOPEE FOOD'!M254</f>
        <v>0</v>
      </c>
      <c r="Q11">
        <f>SUM(M11:P12)</f>
        <v>0</v>
      </c>
      <c r="T11" t="str">
        <v>STRIP 4</v>
      </c>
      <c r="U11">
        <f>'LAP. PENJUALAN '!N12+'LAP. PENJUALAN '!N49+'LAP. PENJUALAN GRAB FOOD'!N12+'LAP. PENJUALAN GRAB FOOD'!N39+'LAP. PENJUALAN GO FOOD'!N39+'LAP. PENJUALAN GO FOOD'!N12+'LAP. PENJUALAN SHOPEE FOOD'!N39+'LAP. PENJUALAN SHOPEE FOOD'!N12+'LAP. PENJUALAN GRAB FOOD'!N169+'LAP. PENJUALAN GRAB FOOD'!N230+'LAP. PENJUALAN '!N196+'LAP. PENJUALAN '!N199+'LAP. PENJUALAN '!N208+'LAP. PENJUALAN '!N201+'LAP. PENJUALAN '!N30+'LAP. PENJUALAN '!N38+'LAP. PENJUALAN '!N43+'LAP. PENJUALAN '!N48</f>
        <v>0</v>
      </c>
      <c r="V11">
        <f>U11*4/5</f>
        <v>0</v>
      </c>
      <c r="X11">
        <f>U11/15</f>
        <v>0</v>
      </c>
    </row>
    <row r="12">
      <c r="A12">
        <v>4</v>
      </c>
      <c r="B12" t="str">
        <f>VENDOR!D13</f>
        <v>PAHA BAWAH</v>
      </c>
      <c r="C12">
        <f>VENDOR!H13</f>
        <v>355</v>
      </c>
      <c r="D12">
        <f>VENDOR!AJ13</f>
        <v>0</v>
      </c>
      <c r="E12">
        <f>VENDOR!AL13</f>
        <v>0</v>
      </c>
      <c r="F12">
        <f>C12+D12-E12</f>
        <v>355</v>
      </c>
      <c r="G12">
        <f>Q13</f>
        <v>0</v>
      </c>
      <c r="H12">
        <f>G12-(F12-I12)</f>
        <v>-355</v>
      </c>
      <c r="I12">
        <f>'LEFT OVER'!M12+'LEFT OVER'!M16</f>
        <v>0</v>
      </c>
      <c r="J12" cm="1">
        <f t="array" ref="J12:J13">H12:H13</f>
        <v>-355</v>
      </c>
      <c r="L12" t="str">
        <v>PAHA ATAS</v>
      </c>
      <c r="T12" t="str">
        <v>STEAK</v>
      </c>
      <c r="U12">
        <f>'LAP. PENJUALAN '!J297+'LAP. PENJUALAN GRAB FOOD'!M261+'LAP. PENJUALAN GO FOOD'!M260+'LAP. PENJUALAN SHOPEE FOOD'!O256</f>
        <v>0</v>
      </c>
      <c r="V12">
        <f>U12/2</f>
        <v>0</v>
      </c>
      <c r="W12" t="str">
        <v>P STEAK</v>
      </c>
      <c r="X12">
        <f>U12/12</f>
        <v>0</v>
      </c>
    </row>
    <row r="13">
      <c r="A13">
        <v>5</v>
      </c>
      <c r="B13" t="str">
        <f>VENDOR!D14</f>
        <v>SAYAP</v>
      </c>
      <c r="C13">
        <f>VENDOR!H14</f>
        <v>323</v>
      </c>
      <c r="D13">
        <f>VENDOR!AJ14</f>
        <v>0</v>
      </c>
      <c r="E13">
        <f>VENDOR!AL14</f>
        <v>0</v>
      </c>
      <c r="F13">
        <f>C13+D13-E13</f>
        <v>323</v>
      </c>
      <c r="G13">
        <f>Q14</f>
        <v>0</v>
      </c>
      <c r="H13">
        <f>G13-(F13-I13)</f>
        <v>-323</v>
      </c>
      <c r="I13">
        <f>'LEFT OVER'!M13+'LEFT OVER'!M17</f>
        <v>0</v>
      </c>
      <c r="J13">
        <v>-323</v>
      </c>
      <c r="L13" t="str">
        <v>PAHA BAWAH</v>
      </c>
      <c r="M13">
        <f>'LAP. PENJUALAN '!J294</f>
        <v>0</v>
      </c>
      <c r="N13">
        <f>'LAP. PENJUALAN GRAB FOOD'!J260</f>
        <v>0</v>
      </c>
      <c r="O13">
        <f>'LAP. PENJUALAN GO FOOD'!J259</f>
        <v>0</v>
      </c>
      <c r="P13">
        <f>'LAP. PENJUALAN SHOPEE FOOD'!M255</f>
        <v>0</v>
      </c>
      <c r="Q13">
        <f>SUM(M13:P13)</f>
        <v>0</v>
      </c>
      <c r="T13" t="str">
        <v>NASGOR</v>
      </c>
      <c r="U13">
        <f>'LAP. PENJUALAN '!M294+'LAP. PENJUALAN GRAB FOOD'!M260+'LAP. PENJUALAN GO FOOD'!M259+'LAP. PENJUALAN SHOPEE FOOD'!O255</f>
        <v>0</v>
      </c>
      <c r="V13">
        <f>U13/5</f>
        <v>0</v>
      </c>
    </row>
    <row r="14">
      <c r="A14">
        <v>6</v>
      </c>
      <c r="B14" t="str">
        <f>VENDOR!D15</f>
        <v>CHICKEN PATTY</v>
      </c>
      <c r="C14">
        <f>VENDOR!H15</f>
        <v>12</v>
      </c>
      <c r="D14">
        <f>VENDOR!AJ15</f>
        <v>0</v>
      </c>
      <c r="E14">
        <f>VENDOR!AL15</f>
        <v>0</v>
      </c>
      <c r="F14">
        <f>C14+D14-E14</f>
        <v>12</v>
      </c>
      <c r="G14">
        <f>M28</f>
        <v>0</v>
      </c>
      <c r="H14">
        <f>G14-(F14-I14)</f>
        <v>-12</v>
      </c>
      <c r="L14" t="str">
        <v>SAYAP</v>
      </c>
      <c r="M14">
        <f>'LAP. PENJUALAN '!J295</f>
        <v>0</v>
      </c>
      <c r="N14">
        <f>'LAP. PENJUALAN GRAB FOOD'!J261</f>
        <v>0</v>
      </c>
      <c r="O14">
        <f>'LAP. PENJUALAN GO FOOD'!J260</f>
        <v>0</v>
      </c>
      <c r="P14">
        <f>'LAP. PENJUALAN SHOPEE FOOD'!M256</f>
        <v>0</v>
      </c>
      <c r="Q14">
        <f>SUM(M14:P14)</f>
        <v>0</v>
      </c>
      <c r="V14">
        <f>SUM(V9:V13)</f>
        <v>0</v>
      </c>
    </row>
    <row r="15">
      <c r="A15">
        <v>7</v>
      </c>
      <c r="B15" t="str">
        <f>VENDOR!D16</f>
        <v>SAYAP TANPA KOLAR</v>
      </c>
      <c r="C15">
        <f>VENDOR!H16</f>
        <v>0</v>
      </c>
      <c r="D15">
        <f>VENDOR!AJ16</f>
        <v>0</v>
      </c>
      <c r="E15">
        <f>VENDOR!AL16</f>
        <v>0</v>
      </c>
      <c r="F15">
        <f>C15+D15-E15</f>
        <v>0</v>
      </c>
      <c r="H15">
        <f>G15-(F15-I15)</f>
        <v>0</v>
      </c>
      <c r="L15" t="str">
        <v>CHICKEN PATTY</v>
      </c>
      <c r="Q15">
        <f>SUM(M15:P15)</f>
        <v>0</v>
      </c>
    </row>
    <row r="16">
      <c r="A16">
        <v>8</v>
      </c>
      <c r="B16" t="str">
        <f>VENDOR!D17</f>
        <v>PATTY BEEF</v>
      </c>
      <c r="C16">
        <f>VENDOR!H17</f>
        <v>0</v>
      </c>
      <c r="D16">
        <f>VENDOR!AJ17</f>
        <v>0</v>
      </c>
      <c r="E16">
        <f>VENDOR!AL17</f>
        <v>0</v>
      </c>
      <c r="F16">
        <f>C16+D16-E16</f>
        <v>0</v>
      </c>
      <c r="H16">
        <f>G16-(F16-I16)</f>
        <v>0</v>
      </c>
      <c r="L16" t="str">
        <v>SAYAP TANPA KOLARR</v>
      </c>
      <c r="Q16">
        <f>SUM(M16:P16)</f>
        <v>0</v>
      </c>
      <c r="S16" t="str">
        <v>BERAS</v>
      </c>
      <c r="T16" t="str">
        <v>LP</v>
      </c>
      <c r="U16" t="str">
        <v>GRAB</v>
      </c>
      <c r="V16" t="str">
        <v>GOJEK</v>
      </c>
      <c r="W16" t="str">
        <v>SHOPEE</v>
      </c>
    </row>
    <row r="17">
      <c r="A17">
        <v>9</v>
      </c>
      <c r="B17" t="str">
        <f>VENDOR!D18</f>
        <v>BEEF STEAK</v>
      </c>
      <c r="C17">
        <f>VENDOR!H18</f>
        <v>0</v>
      </c>
      <c r="D17">
        <f>VENDOR!AJ18</f>
        <v>0</v>
      </c>
      <c r="E17">
        <f>VENDOR!AL18</f>
        <v>0</v>
      </c>
      <c r="F17">
        <f>C17+D17-E17</f>
        <v>0</v>
      </c>
      <c r="H17">
        <f>G17-(F17-I17)</f>
        <v>0</v>
      </c>
      <c r="L17" t="str">
        <v>PATTY BEEF</v>
      </c>
      <c r="Q17">
        <f>SUM(M17:P17)</f>
        <v>0</v>
      </c>
      <c r="S17" t="str">
        <v>REGULER</v>
      </c>
      <c r="T17">
        <f>'LAP. PENJUALAN '!N16+'LAP. PENJUALAN '!N34+'LAP. PENJUALAN '!N35+'LAP. PENJUALAN '!N37+'LAP. PENJUALAN '!N39+'LAP. PENJUALAN '!N40+'LAP. PENJUALAN '!N41+'LAP. PENJUALAN '!N42+'LAP. PENJUALAN '!N46+'LAP. PENJUALAN '!N47+'LAP. PENJUALAN '!N48+'LAP. PENJUALAN '!N51+'LAP. PENJUALAN '!N52+'LAP. PENJUALAN '!N53+'LAP. PENJUALAN '!N59+'LAP. PENJUALAN '!N60+'LAP. PENJUALAN '!N61+'LAP. PENJUALAN '!N67+'LAP. PENJUALAN '!N68+'LAP. PENJUALAN '!N69+'LAP. PENJUALAN '!N75+'LAP. PENJUALAN '!N76+'LAP. PENJUALAN '!N77+'LAP. PENJUALAN '!N83+'LAP. PENJUALAN '!N84+'LAP. PENJUALAN '!N85+'LAP. PENJUALAN '!N86+'LAP. PENJUALAN '!N89+'LAP. PENJUALAN '!N90+'LAP. PENJUALAN '!N124+'LAP. PENJUALAN '!N125+'LAP. PENJUALAN '!N126+'LAP. PENJUALAN '!N127+'LAP. PENJUALAN '!N174+'LAP. PENJUALAN '!N175+'LAP. PENJUALAN '!N176+'LAP. PENJUALAN '!N177+'LAP. PENJUALAN '!N178+'LAP. PENJUALAN '!N186+'LAP. PENJUALAN '!N181+45+'LAP. PENJUALAN '!N194+'LAP. PENJUALAN '!N195+'LAP. PENJUALAN '!N196+'LAP. PENJUALAN '!N197+'LAP. PENJUALAN '!N198+'LAP. PENJUALAN '!N199+'LAP. PENJUALAN '!N201+'LAP. PENJUALAN '!N201+'LAP. PENJUALAN '!N201+'LAP. PENJUALAN '!N201+'LAP. PENJUALAN '!N202+'LAP. PENJUALAN '!N202+'LAP. PENJUALAN '!N202+'LAP. PENJUALAN '!N202+'LAP. PENJUALAN '!N210+'LAP. PENJUALAN '!N201+'LAP. PENJUALAN '!N201+'LAP. PENJUALAN '!N201+'LAP. PENJUALAN '!N201+'LAP. PENJUALAN '!N202+'LAP. PENJUALAN '!N202+'LAP. PENJUALAN '!N202+'LAP. PENJUALAN '!N202+'LAP. PENJUALAN '!N203+'LAP. PENJUALAN '!N203+'LAP. PENJUALAN '!N203+'LAP. PENJUALAN '!N25+'LAP. PENJUALAN '!N26+'LAP. PENJUALAN '!N28+'LAP. PENJUALAN '!N29+'LAP. PENJUALAN '!N30+'LAP. PENJUALAN '!N31</f>
        <v>45</v>
      </c>
      <c r="U17">
        <f>'LAP. PENJUALAN GRAB FOOD'!N16+'LAP. PENJUALAN GRAB FOOD'!N34+'LAP. PENJUALAN GRAB FOOD'!N35+'LAP. PENJUALAN GRAB FOOD'!N37+'LAP. PENJUALAN GRAB FOOD'!N39+'LAP. PENJUALAN GRAB FOOD'!N40+'LAP. PENJUALAN GRAB FOOD'!N41+'LAP. PENJUALAN GRAB FOOD'!N43+'LAP. PENJUALAN GRAB FOOD'!N45+'LAP. PENJUALAN GRAB FOOD'!N46+'LAP. PENJUALAN GRAB FOOD'!N47+'LAP. PENJUALAN GRAB FOOD'!N48+'LAP. PENJUALAN GRAB FOOD'!N49+'LAP. PENJUALAN GRAB FOOD'!N51+'LAP. PENJUALAN GRAB FOOD'!N52+'LAP. PENJUALAN GRAB FOOD'!N53+'LAP. PENJUALAN GRAB FOOD'!N59+'LAP. PENJUALAN GRAB FOOD'!N60+'LAP. PENJUALAN GRAB FOOD'!N61+'LAP. PENJUALAN GRAB FOOD'!N67+'LAP. PENJUALAN GRAB FOOD'!N68+'LAP. PENJUALAN GRAB FOOD'!N69+'LAP. PENJUALAN GRAB FOOD'!N75+'LAP. PENJUALAN GRAB FOOD'!N76+'LAP. PENJUALAN GRAB FOOD'!N77+'LAP. PENJUALAN GRAB FOOD'!N122+'LAP. PENJUALAN GRAB FOOD'!N123+'LAP. PENJUALAN GRAB FOOD'!N124+'LAP. PENJUALAN GRAB FOOD'!N151+'LAP. PENJUALAN GRAB FOOD'!N154+'LAP. PENJUALAN GRAB FOOD'!N155+'LAP. PENJUALAN GRAB FOOD'!N156+'LAP. PENJUALAN GRAB FOOD'!N157+'LAP. PENJUALAN GRAB FOOD'!N158+'LAP. PENJUALAN GRAB FOOD'!N167+'LAP. PENJUALAN GRAB FOOD'!N173+'LAP. PENJUALAN GRAB FOOD'!N175+'LAP. PENJUALAN GRAB FOOD'!N179+'LAP. PENJUALAN GRAB FOOD'!N183+'LAP. PENJUALAN GRAB FOOD'!N229+'LAP. PENJUALAN GRAB FOOD'!N230+'LAP. PENJUALAN GRAB FOOD'!N231+'LAP. PENJUALAN GRAB FOOD'!N234+'LAP. PENJUALAN GRAB FOOD'!N235+'LAP. PENJUALAN GRAB FOOD'!N237+'LAP. PENJUALAN GRAB FOOD'!N238</f>
        <v>0</v>
      </c>
      <c r="V17">
        <f>'LAP. PENJUALAN GO FOOD'!N16+'LAP. PENJUALAN GO FOOD'!N34+'LAP. PENJUALAN GO FOOD'!N35+'LAP. PENJUALAN GO FOOD'!N37+'LAP. PENJUALAN GO FOOD'!N39+'LAP. PENJUALAN GO FOOD'!N40+'LAP. PENJUALAN GO FOOD'!N41+'LAP. PENJUALAN GO FOOD'!N42+'LAP. PENJUALAN GO FOOD'!N43+'LAP. PENJUALAN GO FOOD'!N46+'LAP. PENJUALAN GO FOOD'!N47+'LAP. PENJUALAN GO FOOD'!N48+'LAP. PENJUALAN GO FOOD'!N49+'LAP. PENJUALAN GO FOOD'!N51+'LAP. PENJUALAN GO FOOD'!N52+'LAP. PENJUALAN GO FOOD'!N53+'LAP. PENJUALAN GO FOOD'!N59+'LAP. PENJUALAN GO FOOD'!N60+'LAP. PENJUALAN GO FOOD'!N61+'LAP. PENJUALAN GO FOOD'!N67+'LAP. PENJUALAN GO FOOD'!N68+'LAP. PENJUALAN GO FOOD'!N69+'LAP. PENJUALAN GO FOOD'!N75+'LAP. PENJUALAN GO FOOD'!N76+'LAP. PENJUALAN GO FOOD'!N77+'LAP. PENJUALAN GO FOOD'!N83+'LAP. PENJUALAN GO FOOD'!N85+'LAP. PENJUALAN GO FOOD'!N86+'LAP. PENJUALAN GO FOOD'!N129+'LAP. PENJUALAN GO FOOD'!N130+'LAP. PENJUALAN GO FOOD'!N131</f>
        <v>0</v>
      </c>
      <c r="W17">
        <f>'LAP. PENJUALAN SHOPEE FOOD'!N16+'LAP. PENJUALAN SHOPEE FOOD'!N34+'LAP. PENJUALAN SHOPEE FOOD'!N35+'LAP. PENJUALAN SHOPEE FOOD'!N37+'LAP. PENJUALAN SHOPEE FOOD'!N39+'LAP. PENJUALAN SHOPEE FOOD'!N40+'LAP. PENJUALAN SHOPEE FOOD'!N41+'LAP. PENJUALAN SHOPEE FOOD'!N42+'LAP. PENJUALAN SHOPEE FOOD'!N43+'LAP. PENJUALAN SHOPEE FOOD'!N46+'LAP. PENJUALAN SHOPEE FOOD'!N47+'LAP. PENJUALAN SHOPEE FOOD'!N48+'LAP. PENJUALAN SHOPEE FOOD'!N49+'LAP. PENJUALAN SHOPEE FOOD'!N51+'LAP. PENJUALAN SHOPEE FOOD'!N52+'LAP. PENJUALAN SHOPEE FOOD'!N53+'LAP. PENJUALAN SHOPEE FOOD'!N59+'LAP. PENJUALAN SHOPEE FOOD'!N60+'LAP. PENJUALAN SHOPEE FOOD'!N61+'LAP. PENJUALAN SHOPEE FOOD'!N67+'LAP. PENJUALAN SHOPEE FOOD'!N68+'LAP. PENJUALAN SHOPEE FOOD'!N69+'LAP. PENJUALAN SHOPEE FOOD'!N75+'LAP. PENJUALAN SHOPEE FOOD'!N76+'LAP. PENJUALAN SHOPEE FOOD'!N77+'LAP. PENJUALAN SHOPEE FOOD'!N83+'LAP. PENJUALAN SHOPEE FOOD'!N85+'LAP. PENJUALAN SHOPEE FOOD'!N86+'LAP. PENJUALAN SHOPEE FOOD'!N122+'LAP. PENJUALAN SHOPEE FOOD'!N123+'LAP. PENJUALAN SHOPEE FOOD'!N124</f>
        <v>0</v>
      </c>
      <c r="X17" t="str">
        <v>*200GR</v>
      </c>
    </row>
    <row r="18">
      <c r="A18">
        <v>10</v>
      </c>
      <c r="B18" t="str">
        <f>VENDOR!D19</f>
        <v>DADA MENTOK TAKJIL</v>
      </c>
      <c r="C18">
        <f>VENDOR!H19</f>
        <v>0</v>
      </c>
      <c r="D18">
        <f>VENDOR!AJ19</f>
        <v>0</v>
      </c>
      <c r="E18">
        <f>VENDOR!AL19</f>
        <v>0</v>
      </c>
      <c r="F18">
        <f>C18+D18-E18</f>
        <v>0</v>
      </c>
      <c r="G18">
        <f>M19</f>
        <v>0</v>
      </c>
      <c r="H18">
        <f>G18-(F18-I18)</f>
        <v>0</v>
      </c>
      <c r="J18">
        <f>SUM(H18:H20)</f>
        <v>0</v>
      </c>
      <c r="L18" t="str">
        <v>BEEF STEAK</v>
      </c>
      <c r="Q18">
        <f>SUM(M18:P18)</f>
        <v>0</v>
      </c>
      <c r="S18" t="str">
        <v>PROMO</v>
      </c>
      <c r="T18">
        <f>'LAP. PENJUALAN '!N155+'LAP. PENJUALAN '!N156+'LAP. PENJUALAN '!N157+'LAP. PENJUALAN '!N158+'LAP. PENJUALAN '!N159+'LAP. PENJUALAN '!N160+'LAP. PENJUALAN '!N161+'LAP. PENJUALAN '!N162+'LAP. PENJUALAN '!N163+'LAP. PENJUALAN '!N164+'LAP. PENJUALAN '!N166+'LAP. PENJUALAN '!N167+'LAP. PENJUALAN '!N168+'LAP. PENJUALAN '!N169+'LAP. PENJUALAN '!N179</f>
        <v>0</v>
      </c>
      <c r="X18" t="str">
        <v>*150GR</v>
      </c>
    </row>
    <row r="19">
      <c r="A19">
        <v>11</v>
      </c>
      <c r="B19" t="str">
        <f>VENDOR!D20</f>
        <v>DADA TAKJIL</v>
      </c>
      <c r="C19">
        <f>VENDOR!H20</f>
        <v>0</v>
      </c>
      <c r="D19">
        <f>VENDOR!AJ20</f>
        <v>0</v>
      </c>
      <c r="E19">
        <f>VENDOR!AL20</f>
        <v>0</v>
      </c>
      <c r="F19">
        <f>C19+D19-E19</f>
        <v>0</v>
      </c>
      <c r="H19">
        <f>G19-(F19-I19)</f>
        <v>0</v>
      </c>
      <c r="L19" t="str">
        <v>DADA MENTOK TAKJIL</v>
      </c>
      <c r="M19">
        <f>'LAP. PENJUALAN '!N156+'LAP. PENJUALAN '!N158+'LAP. PENJUALAN '!N160+'LAP. PENJUALAN '!N162+'LAP. PENJUALAN '!N164+'LAP. PENJUALAN '!N166</f>
        <v>0</v>
      </c>
      <c r="Q19">
        <f>SUM(M19:P19)</f>
        <v>0</v>
      </c>
      <c r="S19" t="str">
        <v>NASGOR ALL</v>
      </c>
      <c r="T19">
        <f>U13</f>
        <v>0</v>
      </c>
      <c r="X19" t="str">
        <v>*200GR</v>
      </c>
    </row>
    <row r="20">
      <c r="A20">
        <v>12</v>
      </c>
      <c r="B20" t="str">
        <f>VENDOR!D21</f>
        <v>PAHA ATAS TAKJIL</v>
      </c>
      <c r="C20">
        <f>VENDOR!H21</f>
        <v>0</v>
      </c>
      <c r="D20">
        <f>VENDOR!AJ21</f>
        <v>0</v>
      </c>
      <c r="E20">
        <f>VENDOR!AL21</f>
        <v>0</v>
      </c>
      <c r="F20">
        <f>C20+D20-E20</f>
        <v>0</v>
      </c>
      <c r="H20">
        <f>G20-(F20-I20)</f>
        <v>0</v>
      </c>
      <c r="L20" t="str">
        <v>DADA TAKJIL</v>
      </c>
      <c r="S20" t="str">
        <v>P AYM UTUH</v>
      </c>
      <c r="T20">
        <f>'LAP. PENJUALAN '!N105+'LAP. PENJUALAN '!N105+'LAP. PENJUALAN '!N105+'LAP. PENJUALAN '!N105+'LAP. PENJUALAN '!N106+'LAP. PENJUALAN '!N106+'LAP. PENJUALAN '!N106+'LAP. PENJUALAN '!N106+'LAP. PENJUALAN '!N107+'LAP. PENJUALAN '!N107+'LAP. PENJUALAN '!N107+'LAP. PENJUALAN '!N107</f>
        <v>0</v>
      </c>
      <c r="U20">
        <f>T20*4</f>
        <v>0</v>
      </c>
      <c r="W20">
        <f>(SUM(T17:W17)/11)+(SUM(T18:W18)/15)+(SUM(T19:W19)/11)+(U20/11)</f>
        <v>4.090909090909091</v>
      </c>
      <c r="AB20" t="str">
        <f>B9</f>
        <v>DADA MENTOK</v>
      </c>
      <c r="AE20">
        <v>3</v>
      </c>
      <c r="AF20" t="e">
        <f>'WEEKLY FC'!E11</f>
        <v>#DIV/0!</v>
      </c>
      <c r="AG20" t="e">
        <f>AF20*AE20</f>
        <v>#DIV/0!</v>
      </c>
    </row>
    <row r="21">
      <c r="A21">
        <v>13</v>
      </c>
      <c r="B21" t="str">
        <f>VENDOR!D22</f>
        <v>PAHA BAWAH TAKJIL</v>
      </c>
      <c r="C21">
        <f>VENDOR!H22</f>
        <v>0</v>
      </c>
      <c r="D21">
        <f>VENDOR!AJ22</f>
        <v>0</v>
      </c>
      <c r="E21">
        <f>VENDOR!AL22</f>
        <v>0</v>
      </c>
      <c r="F21">
        <f>C21+D21-E21</f>
        <v>0</v>
      </c>
      <c r="G21">
        <f>M22</f>
        <v>0</v>
      </c>
      <c r="H21">
        <f>G21-(F21-I21)</f>
        <v>0</v>
      </c>
      <c r="J21">
        <f>SUM(H21:H22)</f>
        <v>0</v>
      </c>
      <c r="L21" t="str">
        <v>PAHA ATAS TAKJIL</v>
      </c>
      <c r="W21" t="str">
        <v xml:space="preserve"> </v>
      </c>
      <c r="AB21" t="str">
        <f>B49</f>
        <v>AIR MINERAL BOTOL (AMB)</v>
      </c>
      <c r="AE21">
        <v>9</v>
      </c>
      <c r="AF21">
        <f>'WEEKLY FC'!E99</f>
        <v>1667</v>
      </c>
      <c r="AG21">
        <f>AF21*AE21</f>
        <v>15003</v>
      </c>
    </row>
    <row r="22">
      <c r="A22">
        <v>14</v>
      </c>
      <c r="B22" t="str">
        <f>VENDOR!D23</f>
        <v>SAYAP TAKJIL</v>
      </c>
      <c r="C22">
        <f>VENDOR!H23</f>
        <v>0</v>
      </c>
      <c r="D22">
        <f>VENDOR!AJ23</f>
        <v>0</v>
      </c>
      <c r="E22">
        <f>VENDOR!AL23</f>
        <v>0</v>
      </c>
      <c r="F22">
        <f>C22+D22-E22</f>
        <v>0</v>
      </c>
      <c r="H22">
        <f>G22-(F22-I22)</f>
        <v>0</v>
      </c>
      <c r="L22" t="str">
        <v>PAHA BAWAH TAKJIL</v>
      </c>
      <c r="M22">
        <f>'LAP. PENJUALAN '!N155+'LAP. PENJUALAN '!N157+'LAP. PENJUALAN '!N159+'LAP. PENJUALAN '!N161+'LAP. PENJUALAN '!N163+'LAP. PENJUALAN '!N179+'LAP. PENJUALAN '!N166</f>
        <v>0</v>
      </c>
      <c r="Q22">
        <f>SUM(M22:P22)</f>
        <v>0</v>
      </c>
      <c r="V22" t="str">
        <v>GOJEK</v>
      </c>
      <c r="W22" t="str">
        <v>SHOPEE</v>
      </c>
      <c r="X22" t="str">
        <v>GULA</v>
      </c>
      <c r="AG22" t="e">
        <f>AG20+AG21</f>
        <v>#DIV/0!</v>
      </c>
    </row>
    <row r="23">
      <c r="A23">
        <v>15</v>
      </c>
      <c r="B23" t="str">
        <f>VENDOR!D24</f>
        <v>AYAM UTUH</v>
      </c>
      <c r="C23">
        <f>VENDOR!H24</f>
        <v>8</v>
      </c>
      <c r="D23">
        <f>VENDOR!AJ24</f>
        <v>0</v>
      </c>
      <c r="E23">
        <f>VENDOR!AL24</f>
        <v>0</v>
      </c>
      <c r="F23">
        <f>C23+D23-E23</f>
        <v>8</v>
      </c>
      <c r="G23">
        <f>Q24</f>
        <v>0</v>
      </c>
      <c r="H23">
        <f>G23-(F23-I23)</f>
        <v>-8</v>
      </c>
      <c r="L23" t="str">
        <v>SAYAP TAKJIL</v>
      </c>
      <c r="S23" t="str">
        <v>NESTEA (42)</v>
      </c>
      <c r="T23">
        <f>N44</f>
        <v>0</v>
      </c>
      <c r="X23">
        <f>SUM(T23:W23)/42*0.5</f>
        <v>0</v>
      </c>
      <c r="Y23" t="str">
        <v>*500ML</v>
      </c>
    </row>
    <row r="24">
      <c r="L24" t="str">
        <v>AYAM UTUH</v>
      </c>
      <c r="M24">
        <f>'LAP. PENJUALAN '!N102+'LAP. PENJUALAN '!N103+'LAP. PENJUALAN '!N104+'LAP. PENJUALAN '!N105+'LAP. PENJUALAN '!N106+'LAP. PENJUALAN '!N107+'LAP. PENJUALAN '!N108+'LAP. PENJUALAN '!N109</f>
        <v>0</v>
      </c>
      <c r="N24">
        <f>'LAP. PENJUALAN GRAB FOOD'!N102+'LAP. PENJUALAN GRAB FOOD'!N103+'LAP. PENJUALAN GRAB FOOD'!N104+'LAP. PENJUALAN GRAB FOOD'!N105+'LAP. PENJUALAN GRAB FOOD'!N106+'LAP. PENJUALAN GRAB FOOD'!N107+'LAP. PENJUALAN GRAB FOOD'!N181+'LAP. PENJUALAN GRAB FOOD'!N182</f>
        <v>0</v>
      </c>
      <c r="O24">
        <f>'LAP. PENJUALAN GO FOOD'!N102+'LAP. PENJUALAN GO FOOD'!N103+'LAP. PENJUALAN GO FOOD'!N104+'LAP. PENJUALAN GO FOOD'!N105+'LAP. PENJUALAN GO FOOD'!N106+'LAP. PENJUALAN GO FOOD'!N107+'LAP. PENJUALAN GO FOOD'!N108</f>
        <v>0</v>
      </c>
      <c r="P24">
        <f>'LAP. PENJUALAN SHOPEE FOOD'!N102+'LAP. PENJUALAN SHOPEE FOOD'!N103+'LAP. PENJUALAN SHOPEE FOOD'!N104+'LAP. PENJUALAN SHOPEE FOOD'!N105+'LAP. PENJUALAN SHOPEE FOOD'!N106+'LAP. PENJUALAN SHOPEE FOOD'!N107+'LAP. PENJUALAN SHOPEE FOOD'!N108</f>
        <v>0</v>
      </c>
      <c r="Q24">
        <f>SUM(M24:P24)</f>
        <v>0</v>
      </c>
      <c r="S24" t="str">
        <v>MILO (37)</v>
      </c>
      <c r="X24">
        <f>SUM(T24:W24)/37*0.9</f>
        <v>0</v>
      </c>
      <c r="Y24" t="str">
        <v>*900ML</v>
      </c>
      <c r="Z24">
        <f>SUM(T24:W24)</f>
        <v>0</v>
      </c>
    </row>
    <row r="25">
      <c r="A25">
        <v>16</v>
      </c>
      <c r="B25" t="str">
        <f>VENDOR!D26</f>
        <v xml:space="preserve">VEGETABLE MIX </v>
      </c>
      <c r="C25">
        <f>VENDOR!H26</f>
        <v>5.8</v>
      </c>
      <c r="D25">
        <f>VENDOR!AJ26</f>
        <v>0</v>
      </c>
      <c r="E25">
        <f>VENDOR!AL26</f>
        <v>0</v>
      </c>
      <c r="F25">
        <f>C25+D25-E25</f>
        <v>5.8</v>
      </c>
      <c r="G25">
        <f>M25</f>
        <v>0</v>
      </c>
      <c r="H25">
        <f>G25-(F25-I25)</f>
        <v>-5.8</v>
      </c>
      <c r="L25" t="str">
        <v>MIX VEG</v>
      </c>
      <c r="M25">
        <f>U12*20/1000</f>
        <v>0</v>
      </c>
      <c r="Q25">
        <f>SUM(M25:P25)</f>
        <v>0</v>
      </c>
      <c r="S25" t="str">
        <v>TEHPOCIV (24)</v>
      </c>
      <c r="X25">
        <f>SUM(T25:W25)/36*1.44</f>
        <v>0</v>
      </c>
      <c r="Y25" t="str">
        <v>*1440</v>
      </c>
    </row>
    <row r="26">
      <c r="A26">
        <v>17</v>
      </c>
      <c r="B26" t="str">
        <f>VENDOR!D27</f>
        <v>BERAS</v>
      </c>
      <c r="C26">
        <f>VENDOR!H27</f>
        <v>98.5</v>
      </c>
      <c r="D26">
        <f>VENDOR!AJ27</f>
        <v>0</v>
      </c>
      <c r="E26">
        <f>VENDOR!AL27</f>
        <v>0</v>
      </c>
      <c r="F26">
        <f>C26+D26-E26</f>
        <v>98.5</v>
      </c>
      <c r="G26">
        <f>W20</f>
        <v>4.090909090909091</v>
      </c>
      <c r="H26">
        <f>G26-(F26-I26)</f>
        <v>-94.4090909090909</v>
      </c>
      <c r="I26">
        <f>'LEFT OVER'!M23</f>
        <v>0</v>
      </c>
      <c r="L26" t="str">
        <v>BERAS</v>
      </c>
      <c r="S26" t="str">
        <v>MILKSHAKE</v>
      </c>
      <c r="X26">
        <f>SUM(T26:W26)*0.02</f>
        <v>0</v>
      </c>
      <c r="Y26" t="str">
        <v>*20ML</v>
      </c>
    </row>
    <row r="27">
      <c r="A27">
        <v>18</v>
      </c>
      <c r="B27" t="str">
        <f>VENDOR!D28</f>
        <v>FRENCH FRIES</v>
      </c>
      <c r="C27">
        <f>VENDOR!H28</f>
        <v>4.5</v>
      </c>
      <c r="D27">
        <f>VENDOR!AJ28</f>
        <v>0</v>
      </c>
      <c r="E27">
        <f>VENDOR!AL28</f>
        <v>0</v>
      </c>
      <c r="F27">
        <f>C27+D27-E27</f>
        <v>4.5</v>
      </c>
      <c r="G27">
        <f>Q27</f>
        <v>0</v>
      </c>
      <c r="H27">
        <f>G27-(F27-I27)</f>
        <v>-4.5</v>
      </c>
      <c r="L27" t="str">
        <v>FRENCH FRIES</v>
      </c>
      <c r="M27">
        <f>'LAP. PENJUALAN '!N15+'LAP. PENJUALAN GRAB FOOD'!N15+'LAP. PENJUALAN GO FOOD'!N15+'LAP. PENJUALAN SHOPEE FOOD'!N15+'LAP. PENJUALAN GRAB FOOD'!N153+'LAP. PENJUALAN '!N202+'LAP. PENJUALAN '!N203</f>
        <v>0</v>
      </c>
      <c r="Q27">
        <f>SUM(M27:P27)/10</f>
        <v>0</v>
      </c>
      <c r="X27">
        <f>SUM(X23:X26)/1.5</f>
        <v>0</v>
      </c>
    </row>
    <row r="28">
      <c r="A28">
        <v>19</v>
      </c>
      <c r="B28" t="str">
        <f>VENDOR!D29</f>
        <v>ROTI BURGER</v>
      </c>
      <c r="C28">
        <f>VENDOR!H29</f>
        <v>119</v>
      </c>
      <c r="D28">
        <f>VENDOR!AJ29</f>
        <v>108</v>
      </c>
      <c r="E28">
        <f>VENDOR!AL29</f>
        <v>0</v>
      </c>
      <c r="F28">
        <f>C28+D28-E28</f>
        <v>227</v>
      </c>
      <c r="G28">
        <f>M28</f>
        <v>0</v>
      </c>
      <c r="H28">
        <f>G28-(F28-I28)</f>
        <v>-227</v>
      </c>
      <c r="L28" t="str">
        <v>ROTI BURGER</v>
      </c>
      <c r="M28">
        <f>'LAP. PENJUALAN '!N18+'LAP. PENJUALAN '!N19+'LAP. PENJUALAN '!N84+'LAP. PENJUALAN GRAB FOOD'!N84+'LAP. PENJUALAN GRAB FOOD'!N36+'LAP. PENJUALAN GRAB FOOD'!N18+'LAP. PENJUALAN GRAB FOOD'!N19+'LAP. PENJUALAN GO FOOD'!N84+'LAP. PENJUALAN GO FOOD'!N36+'LAP. PENJUALAN GO FOOD'!N18+'LAP. PENJUALAN GO FOOD'!N19+'LAP. PENJUALAN SHOPEE FOOD'!N84+'LAP. PENJUALAN SHOPEE FOOD'!N36+'LAP. PENJUALAN SHOPEE FOOD'!N19+'LAP. PENJUALAN SHOPEE FOOD'!N18+'LAP. PENJUALAN GRAB FOOD'!N164+'LAP. PENJUALAN GRAB FOOD'!N165+'LAP. PENJUALAN '!N203+'LAP. PENJUALAN '!N27</f>
        <v>0</v>
      </c>
      <c r="Q28">
        <f>SUM(M28:P28)</f>
        <v>0</v>
      </c>
    </row>
    <row r="29">
      <c r="A29">
        <v>20</v>
      </c>
      <c r="B29" t="str">
        <f>VENDOR!D30</f>
        <v>SOSIS</v>
      </c>
      <c r="C29">
        <f>VENDOR!H30</f>
        <v>0</v>
      </c>
      <c r="D29">
        <f>VENDOR!AJ30</f>
        <v>0</v>
      </c>
      <c r="E29">
        <f>VENDOR!AL30</f>
        <v>0</v>
      </c>
      <c r="F29">
        <f>C29+D29-E29</f>
        <v>0</v>
      </c>
      <c r="H29">
        <f>G29-(F29-I29)</f>
        <v>0</v>
      </c>
      <c r="L29" t="str">
        <v>PERKEDEL</v>
      </c>
      <c r="M29">
        <f>'LAP. PENJUALAN '!N17+'LAP. PENJUALAN GRAB FOOD'!N17+'LAP. PENJUALAN GO FOOD'!N17+'LAP. PENJUALAN SHOPEE FOOD'!N17+'LAP. PENJUALAN SHOPEE FOOD'!N157+'LAP. PENJUALAN SHOPEE FOOD'!N158+'LAP. PENJUALAN GRAB FOOD'!N152</f>
        <v>0</v>
      </c>
      <c r="Q29">
        <f>SUM(M29:P29)</f>
        <v>0</v>
      </c>
      <c r="S29" t="str">
        <v>TEPUNG</v>
      </c>
      <c r="V29" t="str">
        <v>HOT SPICY</v>
      </c>
      <c r="Y29" t="str">
        <v>BREADER</v>
      </c>
    </row>
    <row r="30">
      <c r="A30">
        <v>21</v>
      </c>
      <c r="B30" t="str">
        <f>VENDOR!D31</f>
        <v>PERKEDEL</v>
      </c>
      <c r="C30">
        <f>VENDOR!H31</f>
        <v>40</v>
      </c>
      <c r="D30">
        <f>VENDOR!AJ31</f>
        <v>0</v>
      </c>
      <c r="E30">
        <f>VENDOR!AL31</f>
        <v>0</v>
      </c>
      <c r="F30">
        <f>C30+D30-E30</f>
        <v>40</v>
      </c>
      <c r="G30">
        <f>M29</f>
        <v>0</v>
      </c>
      <c r="H30">
        <f>G30-(F30-I30)</f>
        <v>-40</v>
      </c>
      <c r="I30">
        <f>'LEFT OVER'!M21</f>
        <v>0</v>
      </c>
      <c r="L30" t="str">
        <v>CRINKLE</v>
      </c>
      <c r="Q30">
        <f>SUM(M30:P30)</f>
        <v>0</v>
      </c>
      <c r="S30" t="str">
        <v>AYAM (35G)</v>
      </c>
      <c r="T30">
        <f>Q11+Q13+Q14+Q19+Q20+Q21+Q22+Q23+Q85+Q86+Q87+Q88+Q89+Q10+Q24+U12</f>
        <v>0</v>
      </c>
      <c r="U30">
        <f>(T30-V30)/200*7+(V30/130*5)</f>
        <v>0.07961538461538464</v>
      </c>
      <c r="V30">
        <f>SUM('[1]LAP. PENJUALAN'!M121:M130,'[1]LAP. PENJUALAN'!M77:M82,'[1]LAP. PENJUALAN GRAB FOOD'!M104:M109,'[1]LAP. PENJUALAN GOJEK'!M104:M109,'[1]LAP. PENJUALAN SHOPEE FOOD'!M104:M109)</f>
        <v>23</v>
      </c>
      <c r="Y30" t="str">
        <v>PCS</v>
      </c>
      <c r="Z30">
        <f>T30/200*2</f>
        <v>0</v>
      </c>
    </row>
    <row r="31">
      <c r="A31">
        <v>22</v>
      </c>
      <c r="B31" t="str">
        <f>VENDOR!D32</f>
        <v>CRINKLE</v>
      </c>
      <c r="C31">
        <f>VENDOR!H32</f>
        <v>5.8</v>
      </c>
      <c r="D31">
        <f>VENDOR!AJ32</f>
        <v>0</v>
      </c>
      <c r="E31">
        <f>VENDOR!AL32</f>
        <v>0</v>
      </c>
      <c r="F31">
        <f>C31+D31-E31</f>
        <v>5.8</v>
      </c>
      <c r="G31">
        <v>2</v>
      </c>
      <c r="H31">
        <f>G31-(F31-I31)</f>
        <v>-3.8</v>
      </c>
      <c r="L31" t="str">
        <v xml:space="preserve">NUGGET COIN </v>
      </c>
      <c r="Q31">
        <f>SUM(M31:P31)</f>
        <v>0</v>
      </c>
      <c r="S31" t="str">
        <v>STRIP (40G)</v>
      </c>
      <c r="T31">
        <f>U11</f>
        <v>0</v>
      </c>
      <c r="U31">
        <f>T31*0.04</f>
        <v>0</v>
      </c>
      <c r="Y31" t="str">
        <v>UTUH</v>
      </c>
      <c r="Z31">
        <f>Q24/25</f>
        <v>0</v>
      </c>
    </row>
    <row r="32">
      <c r="A32">
        <v>23</v>
      </c>
      <c r="B32" t="str">
        <f>VENDOR!D33</f>
        <v xml:space="preserve">NUGGET COIN </v>
      </c>
      <c r="C32">
        <f>VENDOR!H33</f>
        <v>0</v>
      </c>
      <c r="D32">
        <f>VENDOR!AJ33</f>
        <v>0</v>
      </c>
      <c r="E32">
        <f>VENDOR!AL33</f>
        <v>0</v>
      </c>
      <c r="F32">
        <f>C32+D32-E32</f>
        <v>0</v>
      </c>
      <c r="H32">
        <f>G32-(F32-I32)</f>
        <v>0</v>
      </c>
      <c r="L32" t="str">
        <v>NUGGET STICK</v>
      </c>
      <c r="Q32">
        <f>SUM(M32:P32)</f>
        <v>0</v>
      </c>
      <c r="S32" t="str">
        <v>STEAK (40G)</v>
      </c>
      <c r="T32">
        <f>U12</f>
        <v>0</v>
      </c>
      <c r="U32">
        <f>T32*0.04</f>
        <v>0</v>
      </c>
      <c r="Z32">
        <f>SUM(Z30:Z31)</f>
        <v>0</v>
      </c>
    </row>
    <row r="33">
      <c r="A33">
        <v>24</v>
      </c>
      <c r="B33" t="str">
        <f>VENDOR!D34</f>
        <v>NUGGET STICK</v>
      </c>
      <c r="C33">
        <f>VENDOR!H34</f>
        <v>0</v>
      </c>
      <c r="D33">
        <f>VENDOR!AJ34</f>
        <v>0</v>
      </c>
      <c r="E33">
        <f>VENDOR!AL34</f>
        <v>0</v>
      </c>
      <c r="F33">
        <f>C33+D33-E33</f>
        <v>0</v>
      </c>
      <c r="H33">
        <f>G33-(F33-I33)</f>
        <v>0</v>
      </c>
      <c r="L33" t="str">
        <v>SOSIS MINI JUMBO</v>
      </c>
      <c r="Q33">
        <f>SUM(M33:P33)</f>
        <v>0</v>
      </c>
      <c r="S33" t="str">
        <v>UTUH (280G)</v>
      </c>
      <c r="T33">
        <f>Q24</f>
        <v>0</v>
      </c>
      <c r="U33">
        <f>T33/25*7</f>
        <v>0</v>
      </c>
      <c r="V33" t="str">
        <v>BIANG BREADER</v>
      </c>
      <c r="W33">
        <f>T30/200</f>
        <v>0</v>
      </c>
    </row>
    <row r="34">
      <c r="A34">
        <v>25</v>
      </c>
      <c r="B34" t="str">
        <f>VENDOR!D35</f>
        <v>SOSIS MINI JUMBO</v>
      </c>
      <c r="C34">
        <f>VENDOR!H35</f>
        <v>0</v>
      </c>
      <c r="D34">
        <f>VENDOR!AJ35</f>
        <v>0</v>
      </c>
      <c r="E34">
        <f>VENDOR!AL35</f>
        <v>0</v>
      </c>
      <c r="F34">
        <f>C34+D34-E34</f>
        <v>0</v>
      </c>
      <c r="H34">
        <f>G34-(F34-I34)</f>
        <v>0</v>
      </c>
      <c r="L34" t="str">
        <v>GULA PASIR</v>
      </c>
      <c r="Q34">
        <f>X27</f>
        <v>0</v>
      </c>
      <c r="U34">
        <f>SUM(U30:U33)</f>
        <v>0.07961538461538464</v>
      </c>
    </row>
    <row r="35">
      <c r="A35">
        <v>26</v>
      </c>
      <c r="B35" t="str">
        <f>VENDOR!D36</f>
        <v xml:space="preserve">INDOMIE GORENG </v>
      </c>
      <c r="C35">
        <f>VENDOR!H36</f>
        <v>0</v>
      </c>
      <c r="D35">
        <f>VENDOR!AJ36</f>
        <v>0</v>
      </c>
      <c r="E35">
        <f>VENDOR!AL36</f>
        <v>0</v>
      </c>
      <c r="F35">
        <f>C35+D35-E35</f>
        <v>0</v>
      </c>
      <c r="H35">
        <f>G35-(F35-I35)</f>
        <v>0</v>
      </c>
      <c r="L35" t="str">
        <v xml:space="preserve">ICE CREAM </v>
      </c>
      <c r="Q35">
        <f>SUM(M35:P35)</f>
        <v>0</v>
      </c>
      <c r="S35" t="str">
        <v>MINYAK</v>
      </c>
    </row>
    <row r="36">
      <c r="A36">
        <v>27</v>
      </c>
      <c r="B36" t="str">
        <f>VENDOR!D37</f>
        <v>KERUPUK UDANG</v>
      </c>
      <c r="C36">
        <f>VENDOR!H37</f>
        <v>0</v>
      </c>
      <c r="D36">
        <f>VENDOR!AJ37</f>
        <v>0</v>
      </c>
      <c r="E36">
        <f>VENDOR!AL37</f>
        <v>0</v>
      </c>
      <c r="F36">
        <f>C36+D36-E36</f>
        <v>0</v>
      </c>
      <c r="H36">
        <f>G36-(F36-I36)</f>
        <v>0</v>
      </c>
      <c r="L36" t="str">
        <v>TEH BOTOL SOSRO (TBS)</v>
      </c>
      <c r="N36">
        <f>'LAP. PENJUALAN '!N219+'LAP. PENJUALAN '!N45+'LAP. PENJUALAN '!N46+'LAP. PENJUALAN '!N47+'LAP. PENJUALAN '!N48+'LAP. PENJUALAN '!N49+'LAP. PENJUALAN GO FOOD'!N47+'LAP. PENJUALAN GO FOOD'!N187</f>
        <v>0</v>
      </c>
      <c r="Q36">
        <f>SUM(M36:P36)</f>
        <v>0</v>
      </c>
      <c r="S36" t="str">
        <v>AYAM</v>
      </c>
      <c r="T36">
        <f>T30</f>
        <v>0</v>
      </c>
      <c r="U36" t="str">
        <v>SAMBAL</v>
      </c>
      <c r="V36">
        <f>SUM(W45:W47)</f>
        <v>0.07221153846153847</v>
      </c>
      <c r="W36">
        <f>T30+Q29+M27+Q24</f>
        <v>0</v>
      </c>
    </row>
    <row r="37">
      <c r="A37">
        <v>28</v>
      </c>
      <c r="B37" t="str">
        <f>VENDOR!D38</f>
        <v>BUN BURGER BEEF</v>
      </c>
      <c r="C37">
        <f>VENDOR!H38</f>
        <v>0</v>
      </c>
      <c r="D37">
        <f>VENDOR!AJ38</f>
        <v>0</v>
      </c>
      <c r="E37">
        <f>VENDOR!AL38</f>
        <v>0</v>
      </c>
      <c r="F37">
        <f>C37+D37-E37</f>
        <v>0</v>
      </c>
      <c r="H37">
        <f>G37-(F37-I37)</f>
        <v>0</v>
      </c>
      <c r="L37" t="str">
        <v>TEH SOSRO POUCH (TBO)</v>
      </c>
      <c r="Q37">
        <f>SUM(M37:P37)</f>
        <v>0</v>
      </c>
      <c r="S37" t="str">
        <v>STRIP</v>
      </c>
      <c r="T37">
        <f>T31</f>
        <v>0</v>
      </c>
      <c r="U37" t="str">
        <v>NASGOR</v>
      </c>
      <c r="V37">
        <f>U13*0.01</f>
        <v>0</v>
      </c>
    </row>
    <row r="38">
      <c r="A38">
        <v>29</v>
      </c>
      <c r="B38" t="str">
        <f>VENDOR!D39</f>
        <v>CHEESE UNTUK BEEF</v>
      </c>
      <c r="C38">
        <f>VENDOR!H39</f>
        <v>0</v>
      </c>
      <c r="D38">
        <f>VENDOR!AJ39</f>
        <v>0</v>
      </c>
      <c r="E38">
        <f>VENDOR!AL39</f>
        <v>0</v>
      </c>
      <c r="F38">
        <f>C38+D38-E38</f>
        <v>0</v>
      </c>
      <c r="H38">
        <f>G38-(F38-I38)</f>
        <v>0</v>
      </c>
      <c r="L38" t="str">
        <v>FRUIT TEA BOTOL</v>
      </c>
      <c r="N38">
        <f>'LAP. PENJUALAN '!N221+'LAP. PENJUALAN GRAB FOOD'!N192</f>
        <v>0</v>
      </c>
      <c r="P38">
        <f>'LAP. PENJUALAN GO FOOD'!N189</f>
        <v>0</v>
      </c>
      <c r="Q38">
        <f>SUM(M38:P38)</f>
        <v>0</v>
      </c>
      <c r="S38" t="str">
        <v>STEAK</v>
      </c>
      <c r="T38">
        <f>T32</f>
        <v>0</v>
      </c>
      <c r="U38" t="str">
        <v>A UTUH</v>
      </c>
      <c r="V38">
        <f>Q24*8/33</f>
        <v>0</v>
      </c>
    </row>
    <row r="39">
      <c r="L39" t="str">
        <v>FRUIT TEA POUCH (FTG)</v>
      </c>
      <c r="Q39">
        <f>SUM(M39:P39)</f>
        <v>0</v>
      </c>
      <c r="S39" t="str">
        <v>FF</v>
      </c>
      <c r="T39">
        <f>M27</f>
        <v>0</v>
      </c>
    </row>
    <row r="40">
      <c r="A40">
        <v>30</v>
      </c>
      <c r="B40" t="str">
        <f>VENDOR!D46</f>
        <v>GULA PASIR</v>
      </c>
      <c r="C40">
        <f>VENDOR!H46</f>
        <v>5</v>
      </c>
      <c r="D40">
        <f>VENDOR!AJ46</f>
        <v>0</v>
      </c>
      <c r="E40">
        <f>VENDOR!AL46</f>
        <v>0</v>
      </c>
      <c r="F40">
        <f>C40+D40-E40</f>
        <v>5</v>
      </c>
      <c r="G40">
        <f>U67</f>
        <v>5.04</v>
      </c>
      <c r="H40">
        <f>G40-(F40-I40)</f>
        <v>0.040000000000000036</v>
      </c>
      <c r="L40" t="str">
        <v>TEBS</v>
      </c>
      <c r="Q40">
        <f>SUM(M40:P40)</f>
        <v>0</v>
      </c>
      <c r="S40" t="str">
        <v>PERKEDEL</v>
      </c>
      <c r="T40">
        <f>M29</f>
        <v>0</v>
      </c>
    </row>
    <row r="41">
      <c r="A41">
        <v>31</v>
      </c>
      <c r="B41" t="str">
        <f>VENDOR!D47</f>
        <v xml:space="preserve">ICE CREAM </v>
      </c>
      <c r="C41">
        <f>VENDOR!H47</f>
        <v>0</v>
      </c>
      <c r="D41">
        <f>VENDOR!AJ47</f>
        <v>0</v>
      </c>
      <c r="E41">
        <f>VENDOR!AL47</f>
        <v>0</v>
      </c>
      <c r="F41">
        <f>C41+D41-E41</f>
        <v>0</v>
      </c>
      <c r="H41">
        <f>G41-(F41-I41)</f>
        <v>0</v>
      </c>
      <c r="L41" t="str">
        <v>AIR MINERAL BOTOL (AMB)</v>
      </c>
      <c r="N41">
        <f>'LAP. PENJUALAN '!N216+'LAP. PENJUALAN '!N173+'LAP. PENJUALAN GRAB FOOD'!N187+'LAP. PENJUALAN GO FOOD'!N184+'LAP. PENJUALAN SHOPEE FOOD'!N181+'LAP. PENJUALAN '!N262</f>
        <v>0</v>
      </c>
      <c r="Q41">
        <f>SUM(M41:P41)</f>
        <v>0</v>
      </c>
      <c r="S41" t="str">
        <v>PATTY</v>
      </c>
      <c r="T41">
        <f>M15</f>
        <v>0</v>
      </c>
    </row>
    <row r="42">
      <c r="A42">
        <v>32</v>
      </c>
      <c r="B42" t="str">
        <f>VENDOR!D48</f>
        <v>ICE CREAM  EMBER</v>
      </c>
      <c r="C42">
        <f>VENDOR!H48</f>
        <v>0</v>
      </c>
      <c r="D42">
        <f>VENDOR!AJ48</f>
        <v>0</v>
      </c>
      <c r="E42">
        <f>VENDOR!AL48</f>
        <v>0</v>
      </c>
      <c r="F42">
        <f>C42+D42-E42</f>
        <v>0</v>
      </c>
      <c r="H42">
        <f>G42-(F42-I42)</f>
        <v>0</v>
      </c>
      <c r="L42" t="str">
        <v>AIR MINERAL CUP (AMC)</v>
      </c>
      <c r="Q42">
        <f>SUM(M42:P42)</f>
        <v>0</v>
      </c>
      <c r="S42" t="str">
        <v>TOTAL</v>
      </c>
      <c r="T42">
        <f>SUM(T36:T41)/33</f>
        <v>0</v>
      </c>
      <c r="V42">
        <f>T42+V36+V37+V38</f>
        <v>0.07221153846153847</v>
      </c>
    </row>
    <row r="43">
      <c r="L43" t="str">
        <v>MILO</v>
      </c>
      <c r="N43">
        <f>'LAP. PENJUALAN '!N83+'LAP. PENJUALAN '!N84+'LAP. PENJUALAN '!N85+'LAP. PENJUALAN '!N86+'LAP. PENJUALAN '!N41+'LAP. PENJUALAN '!N245+'LAP. PENJUALAN GRAB FOOD'!N216+'LAP. PENJUALAN GRAB FOOD'!N83+'LAP. PENJUALAN GRAB FOOD'!N84+'LAP. PENJUALAN GRAB FOOD'!N85+'LAP. PENJUALAN GRAB FOOD'!N86+'LAP. PENJUALAN GRAB FOOD'!N41+'LAP. PENJUALAN GO FOOD'!N213+'LAP. PENJUALAN GO FOOD'!N83+'LAP. PENJUALAN GO FOOD'!N84+'LAP. PENJUALAN GO FOOD'!N85+'LAP. PENJUALAN GO FOOD'!N86+'LAP. PENJUALAN GO FOOD'!N87+'LAP. PENJUALAN GO FOOD'!N41+'LAP. PENJUALAN SHOPEE FOOD'!N210+'LAP. PENJUALAN SHOPEE FOOD'!N83+'LAP. PENJUALAN SHOPEE FOOD'!N84+'LAP. PENJUALAN SHOPEE FOOD'!N85+'LAP. PENJUALAN SHOPEE FOOD'!N86+'LAP. PENJUALAN SHOPEE FOOD'!N41</f>
        <v>0</v>
      </c>
      <c r="Q43">
        <f>N43/37</f>
        <v>0</v>
      </c>
    </row>
    <row r="44">
      <c r="A44">
        <v>33</v>
      </c>
      <c r="B44" t="str">
        <f>VENDOR!D51</f>
        <v>TEH BOTOL SOSRO (TBS)</v>
      </c>
      <c r="C44">
        <f>VENDOR!H51</f>
        <v>33</v>
      </c>
      <c r="D44">
        <f>VENDOR!AJ51</f>
        <v>0</v>
      </c>
      <c r="E44">
        <f>VENDOR!AL51</f>
        <v>0</v>
      </c>
      <c r="F44">
        <f>C44+D44-E44</f>
        <v>33</v>
      </c>
      <c r="G44">
        <f>N36</f>
        <v>0</v>
      </c>
      <c r="H44">
        <f>G44-(F44-I44)</f>
        <v>-33</v>
      </c>
      <c r="L44" t="str">
        <v>NESTEA</v>
      </c>
      <c r="N44">
        <f>'LAP. PENJUALAN '!N34+'LAP. PENJUALAN '!N35+'LAP. PENJUALAN '!N36+'LAP. PENJUALAN '!N37+'LAP. PENJUALAN '!N38+'LAP. PENJUALAN '!N244+'LAP. PENJUALAN GRAB FOOD'!N33+'LAP. PENJUALAN GRAB FOOD'!N34+'LAP. PENJUALAN GRAB FOOD'!N35+'LAP. PENJUALAN GRAB FOOD'!N36+'LAP. PENJUALAN GRAB FOOD'!N37+'LAP. PENJUALAN GRAB FOOD'!N38+'LAP. PENJUALAN GRAB FOOD'!N216+'LAP. PENJUALAN GO FOOD'!N33+'LAP. PENJUALAN GO FOOD'!N34+'LAP. PENJUALAN GO FOOD'!N35+'LAP. PENJUALAN GO FOOD'!N36+'LAP. PENJUALAN GO FOOD'!N37+'LAP. PENJUALAN GO FOOD'!N38+'LAP. PENJUALAN GO FOOD'!N212+'LAP. PENJUALAN SHOPEE FOOD'!N33+'LAP. PENJUALAN SHOPEE FOOD'!N34+'LAP. PENJUALAN SHOPEE FOOD'!N35+'LAP. PENJUALAN SHOPEE FOOD'!N36+'LAP. PENJUALAN SHOPEE FOOD'!N37+'LAP. PENJUALAN SHOPEE FOOD'!N38+'LAP. PENJUALAN SHOPEE FOOD'!N209</f>
        <v>0</v>
      </c>
      <c r="Q44">
        <f>T23/42</f>
        <v>0</v>
      </c>
      <c r="S44" t="str">
        <v>CABE</v>
      </c>
      <c r="T44" t="str">
        <v>MERAH</v>
      </c>
      <c r="U44" t="str">
        <v>IJO</v>
      </c>
      <c r="V44" t="str">
        <v>PENJ SAMBAL</v>
      </c>
      <c r="W44" t="str">
        <v>MINYAK</v>
      </c>
      <c r="X44" t="str">
        <v>SAMBAL UTUH</v>
      </c>
    </row>
    <row r="45">
      <c r="A45">
        <v>34</v>
      </c>
      <c r="B45" t="str">
        <f>VENDOR!D52</f>
        <v>TEH SOSRO POUCH (TBO)</v>
      </c>
      <c r="C45">
        <f>VENDOR!H52</f>
        <v>28</v>
      </c>
      <c r="D45">
        <f>VENDOR!AJ52</f>
        <v>0</v>
      </c>
      <c r="E45">
        <f>VENDOR!AL52</f>
        <v>0</v>
      </c>
      <c r="F45">
        <f>C45+D45-E45</f>
        <v>28</v>
      </c>
      <c r="G45">
        <f>'LAP. PENJUALAN '!N266</f>
        <v>0</v>
      </c>
      <c r="H45">
        <f>G45-(F45-I45)</f>
        <v>-28</v>
      </c>
      <c r="L45" t="str">
        <v>ORANGE</v>
      </c>
      <c r="Q45">
        <f>SUM(M45:P45)/35</f>
        <v>0</v>
      </c>
      <c r="S45" t="str">
        <v>GEPREK</v>
      </c>
      <c r="T45">
        <f>SUM(V45+X45)*1</f>
        <v>0.15384615384615385</v>
      </c>
      <c r="V45">
        <f>SUM('[1]LAP. PENJUALAN'!M42:M48,'[1]LAP. PENJUALAN'!M136:M137,'[1]LAP. PENJUALAN GRAB FOOD'!M42:M48,'[1]LAP. PENJUALAN GOJEK'!M43:M48,'[1]LAP. PENJUALAN SHOPEE FOOD'!M42:M48,'[1]LAP. PENJUALAN'!M138)/65</f>
        <v>0.15384615384615385</v>
      </c>
      <c r="W45">
        <f>SUM(X45,V45)*0.25</f>
        <v>0.038461538461538464</v>
      </c>
      <c r="X45">
        <f>SUM('[1]LAP. PENJUALAN'!M116,'[1]LAP. PENJUALAN'!M113,'[1]LAP. PENJUALAN GRAB FOOD'!M78,'[1]LAP. PENJUALAN GRAB FOOD'!M81,'[1]LAP. PENJUALAN GOJEK'!M79,'[1]LAP. PENJUALAN GOJEK'!M81,'[1]LAP. PENJUALAN SHOPEE FOOD'!M78,'[1]LAP. PENJUALAN SHOPEE FOOD'!M81)*5</f>
        <v>0</v>
      </c>
    </row>
    <row r="46">
      <c r="A46">
        <v>35</v>
      </c>
      <c r="B46" t="str">
        <f>VENDOR!D53</f>
        <v>FRUIT TEA BOTOL</v>
      </c>
      <c r="C46">
        <f>VENDOR!H53</f>
        <v>17</v>
      </c>
      <c r="D46">
        <f>VENDOR!AJ53</f>
        <v>0</v>
      </c>
      <c r="E46">
        <f>VENDOR!AL53</f>
        <v>0</v>
      </c>
      <c r="F46">
        <f>C46+D46-E46</f>
        <v>17</v>
      </c>
      <c r="G46">
        <f>Q38</f>
        <v>0</v>
      </c>
      <c r="H46">
        <f>G46-(F46-I46)</f>
        <v>-17</v>
      </c>
      <c r="L46" t="str">
        <v>BUAH FROZEN JAMBU</v>
      </c>
      <c r="Q46">
        <f>SUM(M46:P46)</f>
        <v>0</v>
      </c>
      <c r="S46" t="str">
        <v>MATAH</v>
      </c>
      <c r="T46">
        <f>V46*0.15</f>
        <v>0.015</v>
      </c>
      <c r="V46">
        <f>SUM('[1]LAP. PENJUALAN'!M50:M52,'[1]LAP. PENJUALAN'!M56,'[1]LAP. PENJUALAN GRAB FOOD'!M50:M52,'[1]LAP. PENJUALAN GRAB FOOD'!M55,'[1]LAP. PENJUALAN GOJEK'!M50:M52,'[1]LAP. PENJUALAN GOJEK'!M56,'[1]LAP. PENJUALAN SHOPEE FOOD'!M50:M52,'[1]LAP. PENJUALAN SHOPEE FOOD'!M56)/20</f>
        <v>0.1</v>
      </c>
      <c r="W46">
        <f>V46*0.15</f>
        <v>0.015</v>
      </c>
    </row>
    <row r="47">
      <c r="A47">
        <v>36</v>
      </c>
      <c r="B47" t="str">
        <f>VENDOR!D54</f>
        <v>FRUIT TEA POUCH (FTG)</v>
      </c>
      <c r="C47">
        <f>VENDOR!H54</f>
        <v>0</v>
      </c>
      <c r="D47">
        <f>VENDOR!AJ54</f>
        <v>0</v>
      </c>
      <c r="E47">
        <f>VENDOR!AL54</f>
        <v>0</v>
      </c>
      <c r="F47">
        <f>C47+D47-E47</f>
        <v>0</v>
      </c>
      <c r="H47">
        <f>G47-(F47-I47)</f>
        <v>0</v>
      </c>
      <c r="L47" t="str">
        <v>BUAH FROZEN MELON</v>
      </c>
      <c r="Q47">
        <f>SUM(M47:P47)</f>
        <v>0</v>
      </c>
      <c r="S47" t="str">
        <v>TERASI</v>
      </c>
      <c r="T47">
        <f>V47*0.125</f>
        <v>0.05859375</v>
      </c>
      <c r="V47">
        <f>SUM('[1]LAP. PENJUALAN'!M58:M64,'[1]LAP. PENJUALAN GRAB FOOD'!M58:M64,'[1]LAP. PENJUALAN GOJEK'!M58:M64,'[1]LAP. PENJUALAN SHOPEE FOOD'!M58:M64)/32</f>
        <v>0.46875</v>
      </c>
      <c r="W47">
        <f>V47*0.04</f>
        <v>0.01875</v>
      </c>
    </row>
    <row r="48">
      <c r="A48">
        <v>37</v>
      </c>
      <c r="B48" t="str">
        <f>VENDOR!D55</f>
        <v>TEBS</v>
      </c>
      <c r="C48">
        <f>VENDOR!H55</f>
        <v>12</v>
      </c>
      <c r="D48">
        <f>VENDOR!AJ55</f>
        <v>0</v>
      </c>
      <c r="E48">
        <f>VENDOR!AL55</f>
        <v>0</v>
      </c>
      <c r="F48">
        <f>C48+D48-E48</f>
        <v>12</v>
      </c>
      <c r="G48">
        <f>'LAP. PENJUALAN '!N223+'LAP. PENJUALAN GRAB FOOD'!N194+'LAP. PENJUALAN GO FOOD'!N191+'LAP. PENJUALAN SHOPEE FOOD'!N188</f>
        <v>0</v>
      </c>
      <c r="H48">
        <f>G48-(F48-I48)</f>
        <v>-12</v>
      </c>
      <c r="L48" t="str">
        <v>BUAH FROZEN STAWBERRY</v>
      </c>
      <c r="Q48">
        <f>SUM(M48:P48)</f>
        <v>0</v>
      </c>
      <c r="T48">
        <f>SUM(T45:T47)</f>
        <v>0.22743990384615387</v>
      </c>
      <c r="U48">
        <f>SUM(U45:U461)</f>
        <v>0</v>
      </c>
    </row>
    <row r="49">
      <c r="A49">
        <v>38</v>
      </c>
      <c r="B49" t="str">
        <f>VENDOR!D56</f>
        <v>AIR MINERAL BOTOL (AMB)</v>
      </c>
      <c r="C49">
        <f>VENDOR!H56</f>
        <v>103</v>
      </c>
      <c r="D49">
        <f>VENDOR!AJ56</f>
        <v>0</v>
      </c>
      <c r="E49">
        <f>VENDOR!AL56</f>
        <v>0</v>
      </c>
      <c r="F49">
        <f>C49+D49-E49</f>
        <v>103</v>
      </c>
      <c r="G49">
        <f>N41</f>
        <v>0</v>
      </c>
      <c r="H49">
        <f>G49-(F49-I49)</f>
        <v>-103</v>
      </c>
      <c r="L49" t="str">
        <v>BUAH FROZEN SIRSAK</v>
      </c>
      <c r="Q49">
        <f>SUM(M49:P49)</f>
        <v>0</v>
      </c>
    </row>
    <row r="50">
      <c r="A50">
        <v>39</v>
      </c>
      <c r="B50" t="str">
        <f>VENDOR!D57</f>
        <v>AIR MINERAL CUP (AMC)</v>
      </c>
      <c r="C50">
        <f>VENDOR!H57</f>
        <v>43</v>
      </c>
      <c r="D50">
        <f>VENDOR!AJ57</f>
        <v>0</v>
      </c>
      <c r="E50">
        <f>VENDOR!AL57</f>
        <v>0</v>
      </c>
      <c r="F50">
        <f>C50+D50-E50</f>
        <v>43</v>
      </c>
      <c r="G50">
        <f>N42+'LAP. PENJUALAN '!J163</f>
        <v>0</v>
      </c>
      <c r="H50">
        <f>G50-(F50-I50)</f>
        <v>-43</v>
      </c>
      <c r="L50" t="str">
        <v>BUAH FROZEN MANGGA</v>
      </c>
      <c r="Q50">
        <f>SUM(M50:P50)</f>
        <v>0</v>
      </c>
      <c r="S50" t="str">
        <v>TELOR</v>
      </c>
    </row>
    <row r="51">
      <c r="A51">
        <v>40</v>
      </c>
      <c r="B51" t="str">
        <f>VENDOR!D58</f>
        <v>MILO</v>
      </c>
      <c r="C51">
        <f>VENDOR!H58</f>
        <v>0.65</v>
      </c>
      <c r="D51">
        <f>VENDOR!AJ58</f>
        <v>0</v>
      </c>
      <c r="E51">
        <f>VENDOR!AL58</f>
        <v>0</v>
      </c>
      <c r="F51">
        <f>C51+D51-E51</f>
        <v>0.65</v>
      </c>
      <c r="G51">
        <f>Q43+0.4</f>
        <v>0.4</v>
      </c>
      <c r="H51">
        <f>G51-(F51-I51)</f>
        <v>-0.25</v>
      </c>
      <c r="I51">
        <f>'LEFT OVER'!M26</f>
        <v>0</v>
      </c>
      <c r="L51" t="str">
        <v>BUAH FROZEN DURIAN</v>
      </c>
      <c r="Q51">
        <f>SUM(M51:P51)</f>
        <v>0</v>
      </c>
      <c r="S51" t="str">
        <v>PERKEDEL (10)</v>
      </c>
      <c r="T51">
        <f>M29</f>
        <v>0</v>
      </c>
      <c r="U51">
        <f>T51/10</f>
        <v>0</v>
      </c>
    </row>
    <row r="52">
      <c r="A52">
        <v>41</v>
      </c>
      <c r="B52" t="str">
        <f>VENDOR!D59</f>
        <v>NESTEA</v>
      </c>
      <c r="C52">
        <f>VENDOR!H59</f>
        <v>6</v>
      </c>
      <c r="D52">
        <f>VENDOR!AJ59</f>
        <v>0</v>
      </c>
      <c r="E52">
        <f>VENDOR!AL59</f>
        <v>0</v>
      </c>
      <c r="F52">
        <f>C52+D52-E52</f>
        <v>6</v>
      </c>
      <c r="G52">
        <f>Q44</f>
        <v>0</v>
      </c>
      <c r="H52">
        <f>G52-(F52-I52)</f>
        <v>-6</v>
      </c>
      <c r="L52" t="str">
        <v>TEH POCI KUNING / VANILLA</v>
      </c>
      <c r="N52">
        <f>'LAP. PENJUALAN '!N34+'LAP. PENJUALAN '!N35+'LAP. PENJUALAN '!N36+'LAP. PENJUALAN '!N37+'LAP. PENJUALAN '!N38+'LAP. PENJUALAN '!N125+'LAP. PENJUALAN '!N126+'LAP. PENJUALAN '!N127+'LAP. PENJUALAN '!N248+'LAP. PENJUALAN GRAB FOOD'!N34+'LAP. PENJUALAN GRAB FOOD'!N35+'LAP. PENJUALAN GRAB FOOD'!N36+'LAP. PENJUALAN GRAB FOOD'!N37+'LAP. PENJUALAN GRAB FOOD'!N38+'LAP. PENJUALAN GRAB FOOD'!N219+'LAP. PENJUALAN GO FOOD'!N34+'LAP. PENJUALAN GO FOOD'!N35+'LAP. PENJUALAN GO FOOD'!N36+'LAP. PENJUALAN GO FOOD'!N37+'LAP. PENJUALAN GO FOOD'!N38+'LAP. PENJUALAN GO FOOD'!N216+'LAP. PENJUALAN SHOPEE FOOD'!N34+'LAP. PENJUALAN SHOPEE FOOD'!N35+'LAP. PENJUALAN SHOPEE FOOD'!N36+'LAP. PENJUALAN SHOPEE FOOD'!N37+'LAP. PENJUALAN SHOPEE FOOD'!N38+'LAP. PENJUALAN SHOPEE FOOD'!N213</f>
        <v>0</v>
      </c>
      <c r="Q52">
        <f>SUM(M52:P52)/36</f>
        <v>0</v>
      </c>
      <c r="S52" t="str">
        <v>STEAK (5)</v>
      </c>
      <c r="T52">
        <f>U12</f>
        <v>0</v>
      </c>
      <c r="U52">
        <f>T52/5</f>
        <v>0</v>
      </c>
    </row>
    <row r="53">
      <c r="A53">
        <v>42</v>
      </c>
      <c r="B53" t="str">
        <f>VENDOR!D60</f>
        <v>ORANGE</v>
      </c>
      <c r="C53">
        <f>VENDOR!H60</f>
        <v>0</v>
      </c>
      <c r="D53">
        <f>VENDOR!AJ60</f>
        <v>0</v>
      </c>
      <c r="E53">
        <f>VENDOR!AL60</f>
        <v>0</v>
      </c>
      <c r="F53">
        <f>C53+D53-E53</f>
        <v>0</v>
      </c>
      <c r="H53">
        <f>G53-(F53-I53)</f>
        <v>0</v>
      </c>
      <c r="L53" t="str">
        <v>MILK SHAKE COKLAT</v>
      </c>
      <c r="Q53">
        <f>SUM(M53:P53)</f>
        <v>0</v>
      </c>
      <c r="S53" t="str">
        <v>NASGOR (1,5)</v>
      </c>
      <c r="T53">
        <f>U13</f>
        <v>0</v>
      </c>
      <c r="U53">
        <f>T53*1.5</f>
        <v>0</v>
      </c>
    </row>
    <row r="54">
      <c r="A54">
        <v>43</v>
      </c>
      <c r="B54" t="str">
        <f>VENDOR!D61</f>
        <v>BUAH FROZEN JAMBU</v>
      </c>
      <c r="C54">
        <f>VENDOR!H61</f>
        <v>0</v>
      </c>
      <c r="D54">
        <f>VENDOR!AJ61</f>
        <v>0</v>
      </c>
      <c r="E54">
        <f>VENDOR!AL61</f>
        <v>0</v>
      </c>
      <c r="F54">
        <f>C54+D54-E54</f>
        <v>0</v>
      </c>
      <c r="H54">
        <f>G54-(F54-I54)</f>
        <v>0</v>
      </c>
      <c r="L54" t="str">
        <v>MILK SHAKE CAPPUCINO</v>
      </c>
      <c r="Q54">
        <f>SUM(M54:P54)</f>
        <v>0</v>
      </c>
      <c r="S54" t="str">
        <v>PATTY (9)</v>
      </c>
      <c r="T54">
        <f>M15</f>
        <v>0</v>
      </c>
      <c r="U54">
        <f>T54/9</f>
        <v>0</v>
      </c>
    </row>
    <row r="55">
      <c r="A55">
        <v>44</v>
      </c>
      <c r="B55" t="str">
        <f>VENDOR!D62</f>
        <v>BUAH FROZEN MELON</v>
      </c>
      <c r="C55">
        <f>VENDOR!H62</f>
        <v>0</v>
      </c>
      <c r="D55">
        <f>VENDOR!AJ62</f>
        <v>0</v>
      </c>
      <c r="E55">
        <f>VENDOR!AL62</f>
        <v>0</v>
      </c>
      <c r="F55">
        <f>C55+D55-E55</f>
        <v>0</v>
      </c>
      <c r="H55">
        <f>G55-(F55-I55)</f>
        <v>0</v>
      </c>
      <c r="L55" t="str">
        <v>MILK SHAKE MANGGA</v>
      </c>
      <c r="Q55">
        <f>SUM(M55:P55)</f>
        <v>0</v>
      </c>
      <c r="U55">
        <f>SUM(U51:U54)</f>
        <v>0</v>
      </c>
    </row>
    <row r="56">
      <c r="A56">
        <v>45</v>
      </c>
      <c r="B56" t="str">
        <f>VENDOR!D63</f>
        <v>BUAH FROZEN STRAWBERRY</v>
      </c>
      <c r="C56">
        <f>VENDOR!H63</f>
        <v>0</v>
      </c>
      <c r="D56">
        <f>VENDOR!AJ63</f>
        <v>0</v>
      </c>
      <c r="E56">
        <f>VENDOR!AL63</f>
        <v>0</v>
      </c>
      <c r="F56">
        <f>C56+D56-E56</f>
        <v>0</v>
      </c>
      <c r="H56">
        <f>G56-(F56-I56)</f>
        <v>0</v>
      </c>
      <c r="L56" t="str">
        <v>MILK SHAKE STRAWBERRY</v>
      </c>
      <c r="Q56">
        <f>SUM(M56:P56)</f>
        <v>0</v>
      </c>
    </row>
    <row r="57">
      <c r="A57">
        <v>46</v>
      </c>
      <c r="B57" t="str">
        <f>VENDOR!D64</f>
        <v>BUAH FROZEN SIRSAK</v>
      </c>
      <c r="C57">
        <f>VENDOR!H64</f>
        <v>0</v>
      </c>
      <c r="D57">
        <f>VENDOR!AJ64</f>
        <v>0</v>
      </c>
      <c r="E57">
        <f>VENDOR!AL64</f>
        <v>0</v>
      </c>
      <c r="F57">
        <f>C57+D57-E57</f>
        <v>0</v>
      </c>
      <c r="H57">
        <f>G57-(F57-I57)</f>
        <v>0</v>
      </c>
      <c r="L57" t="str">
        <v>STEE</v>
      </c>
      <c r="Q57">
        <f>SUM(M57:P57)</f>
        <v>0</v>
      </c>
      <c r="T57" t="str">
        <v>P KOSEK</v>
      </c>
      <c r="U57">
        <f>SUM('LAP. PENJUALAN '!N51:N57)+'LAP. PENJUALAN '!N170+'LAP. PENJUALAN GRAB FOOD'!N51+'LAP. PENJUALAN GRAB FOOD'!N52+'LAP. PENJUALAN GRAB FOOD'!N53+'LAP. PENJUALAN GRAB FOOD'!N54+'LAP. PENJUALAN GRAB FOOD'!N55+'LAP. PENJUALAN GRAB FOOD'!N56+'LAP. PENJUALAN GRAB FOOD'!N57+'LAP. PENJUALAN GRAB FOOD'!N157+'LAP. PENJUALAN GRAB FOOD'!N168+'LAP. PENJUALAN GRAB FOOD'!N181*4+'LAP. PENJUALAN GRAB FOOD'!N235+'LAP. PENJUALAN GRAB FOOD'!N236+'LAP. PENJUALAN GO FOOD'!N51+'LAP. PENJUALAN GO FOOD'!N52+'LAP. PENJUALAN GO FOOD'!N53+'LAP. PENJUALAN GO FOOD'!N54+'LAP. PENJUALAN GO FOOD'!N55+'LAP. PENJUALAN GO FOOD'!N56+'LAP. PENJUALAN GO FOOD'!N57+'LAP. PENJUALAN SHOPEE FOOD'!N51+'LAP. PENJUALAN SHOPEE FOOD'!N53+'LAP. PENJUALAN SHOPEE FOOD'!N53+'LAP. PENJUALAN SHOPEE FOOD'!N54+'LAP. PENJUALAN SHOPEE FOOD'!N55+'LAP. PENJUALAN SHOPEE FOOD'!N56+'LAP. PENJUALAN SHOPEE FOOD'!N57+'LAP. PENJUALAN GRAB FOOD'!N236+'LAP. PENJUALAN GRAB FOOD'!N235+'LAP. PENJUALAN GRAB FOOD'!N157+'LAP. PENJUALAN GRAB FOOD'!N181+'LAP. PENJUALAN GRAB FOOD'!N181+'LAP. PENJUALAN GRAB FOOD'!N181+'LAP. PENJUALAN GRAB FOOD'!N181</f>
        <v>0</v>
      </c>
      <c r="V57">
        <f>U57/65</f>
        <v>0</v>
      </c>
    </row>
    <row r="58">
      <c r="A58">
        <v>47</v>
      </c>
      <c r="B58" t="str">
        <f>VENDOR!D65</f>
        <v>BUAH FROZEN MANGGA</v>
      </c>
      <c r="C58">
        <f>VENDOR!H65</f>
        <v>0</v>
      </c>
      <c r="D58">
        <f>VENDOR!AJ65</f>
        <v>0</v>
      </c>
      <c r="E58">
        <f>VENDOR!AL65</f>
        <v>0</v>
      </c>
      <c r="F58">
        <f>C58+D58-E58</f>
        <v>0</v>
      </c>
      <c r="H58">
        <f>G58-(F58-I58)</f>
        <v>0</v>
      </c>
      <c r="L58" t="str">
        <v>THAI GREEN TEA</v>
      </c>
      <c r="Q58">
        <f>SUM(M58:P58)</f>
        <v>0</v>
      </c>
      <c r="T58" t="str">
        <v>P MATAH</v>
      </c>
      <c r="U58">
        <f>SUM('LAP. PENJUALAN '!N59:N65)+'LAP. PENJUALAN '!N171+'LAP. PENJUALAN GRAB FOOD'!N59+'LAP. PENJUALAN GRAB FOOD'!N60+'LAP. PENJUALAN GRAB FOOD'!N61+'LAP. PENJUALAN GRAB FOOD'!N62+'LAP. PENJUALAN GRAB FOOD'!N63+'LAP. PENJUALAN GRAB FOOD'!N64+'LAP. PENJUALAN GRAB FOOD'!N65+'LAP. PENJUALAN GRAB FOOD'!N176+'LAP. PENJUALAN GRAB FOOD'!N232+'LAP. PENJUALAN GO FOOD'!N60+'LAP. PENJUALAN GO FOOD'!N59+'LAP. PENJUALAN GO FOOD'!N61+'LAP. PENJUALAN GO FOOD'!N62+'LAP. PENJUALAN GO FOOD'!N63+'LAP. PENJUALAN GO FOOD'!N64+'LAP. PENJUALAN GO FOOD'!N65+'LAP. PENJUALAN SHOPEE FOOD'!N59+'LAP. PENJUALAN SHOPEE FOOD'!N60+'LAP. PENJUALAN SHOPEE FOOD'!N61+'LAP. PENJUALAN SHOPEE FOOD'!N63+'LAP. PENJUALAN SHOPEE FOOD'!N62+'LAP. PENJUALAN SHOPEE FOOD'!N64+'LAP. PENJUALAN SHOPEE FOOD'!N65</f>
        <v>0</v>
      </c>
      <c r="V58">
        <f>U58/20</f>
        <v>0</v>
      </c>
    </row>
    <row r="59">
      <c r="A59">
        <v>48</v>
      </c>
      <c r="B59" t="str">
        <f>VENDOR!D66</f>
        <v>BUAH FROZEN DURIAN</v>
      </c>
      <c r="C59">
        <f>VENDOR!H66</f>
        <v>0</v>
      </c>
      <c r="D59">
        <f>VENDOR!AJ66</f>
        <v>0</v>
      </c>
      <c r="E59">
        <f>VENDOR!AL66</f>
        <v>0</v>
      </c>
      <c r="F59">
        <f>C59+D59-E59</f>
        <v>0</v>
      </c>
      <c r="H59">
        <f>G59-(F59-I59)</f>
        <v>0</v>
      </c>
      <c r="L59" t="str">
        <v>RED VALVET</v>
      </c>
      <c r="Q59">
        <f>SUM(M59:P59)</f>
        <v>0</v>
      </c>
      <c r="T59" t="str">
        <v xml:space="preserve"> P TERASI</v>
      </c>
      <c r="U59">
        <f>'LAP. PENJUALAN '!N67+'LAP. PENJUALAN '!N68+'LAP. PENJUALAN '!N69+'LAP. PENJUALAN '!N70+'LAP. PENJUALAN '!N71+'LAP. PENJUALAN '!N72+'LAP. PENJUALAN '!N73+'LAP. PENJUALAN GRAB FOOD'!N67+'LAP. PENJUALAN GRAB FOOD'!N68+'LAP. PENJUALAN GRAB FOOD'!N69+'LAP. PENJUALAN GRAB FOOD'!N70+'LAP. PENJUALAN GRAB FOOD'!N71+'LAP. PENJUALAN GRAB FOOD'!N72+'LAP. PENJUALAN GRAB FOOD'!N73+'LAP. PENJUALAN GRAB FOOD'!N237+'LAP. PENJUALAN GO FOOD'!N67+'LAP. PENJUALAN GO FOOD'!N68+'LAP. PENJUALAN GO FOOD'!N69+'LAP. PENJUALAN GO FOOD'!N70+'LAP. PENJUALAN GO FOOD'!N71+'LAP. PENJUALAN GO FOOD'!N72+'LAP. PENJUALAN GO FOOD'!N73+'LAP. PENJUALAN SHOPEE FOOD'!N67+'LAP. PENJUALAN SHOPEE FOOD'!N68+'LAP. PENJUALAN SHOPEE FOOD'!N69+'LAP. PENJUALAN SHOPEE FOOD'!N70+'LAP. PENJUALAN SHOPEE FOOD'!N71+'LAP. PENJUALAN SHOPEE FOOD'!N72+'LAP. PENJUALAN SHOPEE FOOD'!N73</f>
        <v>0</v>
      </c>
      <c r="V59">
        <f>U59/32</f>
        <v>0</v>
      </c>
    </row>
    <row r="60">
      <c r="A60">
        <v>49</v>
      </c>
      <c r="B60" t="str">
        <f>VENDOR!D67</f>
        <v>TEH POCI KUNING / VANILA</v>
      </c>
      <c r="C60">
        <f>VENDOR!H67</f>
        <v>25</v>
      </c>
      <c r="D60">
        <f>VENDOR!AJ67</f>
        <v>0</v>
      </c>
      <c r="E60">
        <f>VENDOR!AL67</f>
        <v>0</v>
      </c>
      <c r="F60">
        <f>C60+D60-E60</f>
        <v>25</v>
      </c>
      <c r="G60">
        <f>Q52+5</f>
        <v>5</v>
      </c>
      <c r="H60">
        <f>G60-(F60-I60)</f>
        <v>-20</v>
      </c>
      <c r="L60" t="str">
        <v>MILKY MANGGO</v>
      </c>
      <c r="Q60">
        <f>SUM(M60:P60)</f>
        <v>0</v>
      </c>
      <c r="T60" t="str">
        <v>CABE RAWIT</v>
      </c>
      <c r="U60">
        <f>V57*1</f>
        <v>0</v>
      </c>
    </row>
    <row r="61">
      <c r="A61">
        <v>50</v>
      </c>
      <c r="B61" t="str">
        <f>VENDOR!D68</f>
        <v>MILK SHAKE COKLAT</v>
      </c>
      <c r="C61">
        <f>VENDOR!H68</f>
        <v>0</v>
      </c>
      <c r="D61">
        <f>VENDOR!AJ68</f>
        <v>0</v>
      </c>
      <c r="E61">
        <f>VENDOR!AL68</f>
        <v>0</v>
      </c>
      <c r="F61">
        <f>C61+D61-E61</f>
        <v>0</v>
      </c>
      <c r="G61">
        <f>'LAP. PENJUALAN '!N240</f>
        <v>0</v>
      </c>
      <c r="H61">
        <f>G61-(F61-I61)</f>
        <v>0</v>
      </c>
      <c r="L61" t="str">
        <v>AIR MINERAL BOTOL (AMB) 330 ML</v>
      </c>
      <c r="Q61">
        <f>SUM(M61:P61)</f>
        <v>0</v>
      </c>
      <c r="U61">
        <f>V58*0.15</f>
        <v>0</v>
      </c>
    </row>
    <row r="62">
      <c r="A62">
        <v>51</v>
      </c>
      <c r="B62" t="str">
        <f>VENDOR!D69</f>
        <v>MILK SHAKE CAPPUCINO</v>
      </c>
      <c r="C62">
        <f>VENDOR!H69</f>
        <v>0</v>
      </c>
      <c r="D62">
        <f>VENDOR!AJ69</f>
        <v>0</v>
      </c>
      <c r="E62">
        <f>VENDOR!AL69</f>
        <v>0</v>
      </c>
      <c r="F62">
        <f>C62+D62-E62</f>
        <v>0</v>
      </c>
      <c r="H62">
        <f>G62-(F62-I62)</f>
        <v>0</v>
      </c>
      <c r="L62">
        <v>0</v>
      </c>
      <c r="Q62">
        <f>SUM(M62:P62)</f>
        <v>0</v>
      </c>
      <c r="U62">
        <f>V59*0.125</f>
        <v>0</v>
      </c>
    </row>
    <row r="63">
      <c r="A63">
        <v>52</v>
      </c>
      <c r="B63" t="str">
        <f>VENDOR!D70</f>
        <v>MILK SHAKE MANGGA</v>
      </c>
      <c r="C63">
        <f>VENDOR!H70</f>
        <v>0</v>
      </c>
      <c r="D63">
        <f>VENDOR!AJ70</f>
        <v>0</v>
      </c>
      <c r="E63">
        <f>VENDOR!AL70</f>
        <v>0</v>
      </c>
      <c r="F63">
        <f>C63+D63-E63</f>
        <v>0</v>
      </c>
      <c r="H63">
        <f>G63-(F63-I63)</f>
        <v>0</v>
      </c>
      <c r="L63" t="str">
        <v>TEPUNG BRIDER 500 GR</v>
      </c>
      <c r="Q63">
        <f>SUM(M63:P63)</f>
        <v>0</v>
      </c>
      <c r="U63">
        <f>SUM(U60:U62)</f>
        <v>0</v>
      </c>
    </row>
    <row r="64">
      <c r="A64">
        <v>53</v>
      </c>
      <c r="B64" t="str">
        <f>VENDOR!D71</f>
        <v>MILK SHAKE STRAWBERRY</v>
      </c>
      <c r="C64">
        <f>VENDOR!H71</f>
        <v>0</v>
      </c>
      <c r="D64">
        <f>VENDOR!AJ71</f>
        <v>0</v>
      </c>
      <c r="E64">
        <f>VENDOR!AL71</f>
        <v>0</v>
      </c>
      <c r="F64">
        <f>C64+D64-E64</f>
        <v>0</v>
      </c>
      <c r="G64">
        <f>'LAP. PENJUALAN '!N242</f>
        <v>0</v>
      </c>
      <c r="H64">
        <f>G64-(F64-I64)</f>
        <v>0</v>
      </c>
      <c r="L64" t="str">
        <v>BUTTER MIX</v>
      </c>
      <c r="Q64">
        <f>SUM(M64:P64)</f>
        <v>0</v>
      </c>
      <c r="T64" t="str">
        <v>MILO</v>
      </c>
      <c r="U64">
        <f>G51*900</f>
        <v>360</v>
      </c>
    </row>
    <row r="65">
      <c r="A65">
        <v>54</v>
      </c>
      <c r="B65" t="str">
        <f>VENDOR!D72</f>
        <v>STEE</v>
      </c>
      <c r="C65">
        <f>VENDOR!H72</f>
        <v>84</v>
      </c>
      <c r="D65">
        <f>VENDOR!AJ72</f>
        <v>240</v>
      </c>
      <c r="E65">
        <f>VENDOR!AL72</f>
        <v>0</v>
      </c>
      <c r="F65">
        <f>C65+D65-E65</f>
        <v>324</v>
      </c>
      <c r="G65">
        <f>'LAP. PENJUALAN '!N264+'LAP. PENJUALAN '!N256+'LAP. PENJUALAN '!N224+'LAP. PENJUALAN '!N182</f>
        <v>0</v>
      </c>
      <c r="H65">
        <f>G65-(F65-I65)</f>
        <v>-324</v>
      </c>
      <c r="J65" t="str">
        <v>BLM DIPOSTING</v>
      </c>
      <c r="L65" t="str">
        <v>P.STEAK</v>
      </c>
      <c r="Q65">
        <f>SUM(M65:P65)</f>
        <v>0</v>
      </c>
      <c r="T65" t="str">
        <v>NESTEA</v>
      </c>
      <c r="U65">
        <f>G52*500</f>
        <v>0</v>
      </c>
    </row>
    <row r="66">
      <c r="A66">
        <v>55</v>
      </c>
      <c r="B66" t="str">
        <f>VENDOR!D73</f>
        <v>THAI GREEN TEA</v>
      </c>
      <c r="C66">
        <f>VENDOR!H73</f>
        <v>39</v>
      </c>
      <c r="D66">
        <f>VENDOR!AJ73</f>
        <v>0</v>
      </c>
      <c r="E66">
        <f>VENDOR!AL73</f>
        <v>0</v>
      </c>
      <c r="F66">
        <f>C66+D66-E66</f>
        <v>39</v>
      </c>
      <c r="G66">
        <f>'LAP. PENJUALAN '!N251+'LAP. PENJUALAN GRAB FOOD'!N222+'LAP. PENJUALAN GO FOOD'!N219+'LAP. PENJUALAN SHOPEE FOOD'!N216</f>
        <v>0</v>
      </c>
      <c r="H66">
        <f>G66-(F66-I66)</f>
        <v>-39</v>
      </c>
      <c r="L66" t="str">
        <v>P. NASGOR</v>
      </c>
      <c r="M66">
        <f>U13</f>
        <v>0</v>
      </c>
      <c r="Q66">
        <f>SUM(M66:P66)</f>
        <v>0</v>
      </c>
      <c r="T66" t="str">
        <v>ES TEH</v>
      </c>
      <c r="U66">
        <f>G60*1440</f>
        <v>7200</v>
      </c>
    </row>
    <row r="67">
      <c r="A67">
        <v>56</v>
      </c>
      <c r="B67" t="str">
        <f>VENDOR!D74</f>
        <v>RED VALVET</v>
      </c>
      <c r="C67">
        <f>VENDOR!H74</f>
        <v>47</v>
      </c>
      <c r="D67">
        <f>VENDOR!AJ74</f>
        <v>0</v>
      </c>
      <c r="E67">
        <f>VENDOR!AL74</f>
        <v>0</v>
      </c>
      <c r="F67">
        <f>C67+D67-E67</f>
        <v>47</v>
      </c>
      <c r="G67">
        <f>'LAP. PENJUALAN '!N253+'LAP. PENJUALAN GRAB FOOD'!N224+'LAP. PENJUALAN GO FOOD'!N221+'LAP. PENJUALAN SHOPEE FOOD'!N218</f>
        <v>0</v>
      </c>
      <c r="H67">
        <f>G67-(F67-I67)</f>
        <v>-47</v>
      </c>
      <c r="L67" t="str">
        <v>MAYONAISE</v>
      </c>
      <c r="Q67">
        <f>SUM(M67:P67)</f>
        <v>0</v>
      </c>
      <c r="T67" t="str">
        <v>GULA PASIR</v>
      </c>
      <c r="U67">
        <f>SUM(U64:U66)/1500</f>
        <v>5.04</v>
      </c>
    </row>
    <row r="68">
      <c r="A68">
        <v>57</v>
      </c>
      <c r="B68" t="str">
        <f>VENDOR!D75</f>
        <v>MILKY MANGGO</v>
      </c>
      <c r="C68">
        <f>VENDOR!H75</f>
        <v>38</v>
      </c>
      <c r="D68">
        <f>VENDOR!AJ75</f>
        <v>0</v>
      </c>
      <c r="E68">
        <f>VENDOR!AL75</f>
        <v>0</v>
      </c>
      <c r="F68">
        <f>C68+D68-E68</f>
        <v>38</v>
      </c>
      <c r="G68">
        <f>'LAP. PENJUALAN '!N252+'LAP. PENJUALAN GRAB FOOD'!N223+'LAP. PENJUALAN GO FOOD'!N220+'LAP. PENJUALAN SHOPEE FOOD'!N217</f>
        <v>0</v>
      </c>
      <c r="H68">
        <f>G68-(F68-I68)</f>
        <v>-38</v>
      </c>
      <c r="L68" t="str">
        <v>T. KENTANG</v>
      </c>
      <c r="Q68">
        <f>SUM(M68:P68)</f>
        <v>0</v>
      </c>
    </row>
    <row r="69">
      <c r="A69">
        <v>58</v>
      </c>
      <c r="B69" t="str">
        <f>VENDOR!D76</f>
        <v>AIR MINERAL BOTOL (AMB) 330 ML</v>
      </c>
      <c r="C69">
        <f>VENDOR!H76</f>
        <v>0</v>
      </c>
      <c r="D69">
        <f>VENDOR!AJ76</f>
        <v>0</v>
      </c>
      <c r="E69">
        <f>VENDOR!AL76</f>
        <v>0</v>
      </c>
      <c r="F69">
        <f>C69+D69-E69</f>
        <v>0</v>
      </c>
      <c r="H69">
        <f>G69-(F69-I69)</f>
        <v>0</v>
      </c>
      <c r="L69" t="str">
        <v>TEPUNG CAKRA</v>
      </c>
      <c r="Q69">
        <f>SUM(M69:P69)</f>
        <v>0</v>
      </c>
    </row>
    <row r="70">
      <c r="A70">
        <v>59</v>
      </c>
      <c r="B70" t="str">
        <f>VENDOR!D77</f>
        <v xml:space="preserve">TEH RC </v>
      </c>
      <c r="C70">
        <f>VENDOR!H77</f>
        <v>0</v>
      </c>
      <c r="D70">
        <f>VENDOR!AJ77</f>
        <v>0</v>
      </c>
      <c r="E70">
        <f>VENDOR!AL77</f>
        <v>0</v>
      </c>
      <c r="F70">
        <f>C70+D70-E70</f>
        <v>0</v>
      </c>
      <c r="H70">
        <f>G70-(F70-I70)</f>
        <v>0</v>
      </c>
      <c r="L70" t="str">
        <v>CHEESE MELT 100 GR</v>
      </c>
      <c r="Q70">
        <f>SUM(M70:P70)/20</f>
        <v>0</v>
      </c>
    </row>
    <row r="71">
      <c r="A71">
        <v>60</v>
      </c>
      <c r="B71" t="str">
        <f>VENDOR!D133</f>
        <v>MINYAK GORENG</v>
      </c>
      <c r="C71">
        <f>VENDOR!H133</f>
        <v>75</v>
      </c>
      <c r="D71">
        <f>VENDOR!AJ133</f>
        <v>72</v>
      </c>
      <c r="E71">
        <f>VENDOR!AL133</f>
        <v>0</v>
      </c>
      <c r="F71">
        <f>C71+D71-E71</f>
        <v>147</v>
      </c>
      <c r="G71">
        <f>V42</f>
        <v>0.07221153846153847</v>
      </c>
      <c r="H71">
        <f>G71-(F71-I71)</f>
        <v>-143.14778846153845</v>
      </c>
      <c r="I71">
        <v>3.78</v>
      </c>
      <c r="L71" t="str">
        <v>PREMIK SAMBAL TERASI</v>
      </c>
      <c r="Q71">
        <f>SUM(M71:P71)</f>
        <v>0</v>
      </c>
      <c r="T71" t="str">
        <v>TELUR</v>
      </c>
    </row>
    <row r="72">
      <c r="A72">
        <v>61</v>
      </c>
      <c r="B72" t="str">
        <f>VENDOR!D137</f>
        <v>TELUR</v>
      </c>
      <c r="C72">
        <f>VENDOR!H137</f>
        <v>35</v>
      </c>
      <c r="D72">
        <f>VENDOR!AJ137</f>
        <v>0</v>
      </c>
      <c r="E72">
        <f>VENDOR!AL137</f>
        <v>0</v>
      </c>
      <c r="F72">
        <f>C72+D72-E72</f>
        <v>35</v>
      </c>
      <c r="G72">
        <f>T78</f>
        <v>0</v>
      </c>
      <c r="H72">
        <f>G72-(F72-I72)</f>
        <v>-35</v>
      </c>
      <c r="L72" t="str">
        <v>P. GEPREK</v>
      </c>
      <c r="Q72">
        <f>SUM(M72:P72)</f>
        <v>0</v>
      </c>
      <c r="R72" t="str">
        <v>NASGOR</v>
      </c>
      <c r="S72">
        <f>M66</f>
        <v>0</v>
      </c>
      <c r="T72">
        <f>S72*1.5</f>
        <v>0</v>
      </c>
    </row>
    <row r="73">
      <c r="A73">
        <v>62</v>
      </c>
      <c r="B73" t="str">
        <f>VENDOR!D138</f>
        <v>CABE RAWIT MERAH PETIK</v>
      </c>
      <c r="C73">
        <f>VENDOR!H138</f>
        <v>0.63</v>
      </c>
      <c r="D73">
        <f>VENDOR!AJ138</f>
        <v>0</v>
      </c>
      <c r="E73">
        <f>VENDOR!AL138</f>
        <v>0</v>
      </c>
      <c r="F73">
        <f>C73+D73-E73</f>
        <v>0.63</v>
      </c>
      <c r="G73">
        <f>U63+1.5</f>
        <v>1.5</v>
      </c>
      <c r="H73">
        <f>G73-(F73-I73)</f>
        <v>0.87</v>
      </c>
      <c r="L73" t="str">
        <v>P.SAMBAL MATAH</v>
      </c>
      <c r="Q73">
        <f>SUM(M73:P73)</f>
        <v>0</v>
      </c>
      <c r="R73" t="str">
        <v>STEAK</v>
      </c>
      <c r="S73">
        <f>U12</f>
        <v>0</v>
      </c>
      <c r="T73">
        <f>S73/4</f>
        <v>0</v>
      </c>
    </row>
    <row r="74">
      <c r="A74">
        <v>63</v>
      </c>
      <c r="B74" t="str">
        <f>VENDOR!D139</f>
        <v>CABE RAWIT HIJAU PETIK</v>
      </c>
      <c r="C74">
        <f>VENDOR!H139</f>
        <v>0</v>
      </c>
      <c r="D74">
        <f>VENDOR!AJ139</f>
        <v>0</v>
      </c>
      <c r="E74">
        <f>VENDOR!AL139</f>
        <v>0</v>
      </c>
      <c r="F74">
        <f>C74+D74-E74</f>
        <v>0</v>
      </c>
      <c r="H74">
        <f>G74-(F74-I74)</f>
        <v>0</v>
      </c>
      <c r="L74" t="str">
        <v>P. PERKEDEL</v>
      </c>
      <c r="Q74">
        <f>SUM(M74:P74)</f>
        <v>0</v>
      </c>
      <c r="R74" t="str">
        <v>STRIP 2 PCS</v>
      </c>
      <c r="S74">
        <f>U10</f>
        <v>0</v>
      </c>
      <c r="T74">
        <f>S74*4/30</f>
        <v>0</v>
      </c>
    </row>
    <row r="75">
      <c r="A75">
        <v>64</v>
      </c>
      <c r="B75" t="str">
        <f>VENDOR!D140</f>
        <v>MARINADE 1000 GR</v>
      </c>
      <c r="C75">
        <f>VENDOR!H140</f>
        <v>2.966183574879227</v>
      </c>
      <c r="D75">
        <f>VENDOR!AJ140</f>
        <v>0</v>
      </c>
      <c r="E75">
        <f>VENDOR!AL140</f>
        <v>0</v>
      </c>
      <c r="F75">
        <f>C75+D75-E75</f>
        <v>2.966183574879227</v>
      </c>
      <c r="G75">
        <f>T30/414</f>
        <v>0</v>
      </c>
      <c r="H75">
        <f>G75-(F75-I75)</f>
        <v>-2.966183574879227</v>
      </c>
      <c r="L75" t="str">
        <v>MINYAK GORENG</v>
      </c>
      <c r="Q75">
        <f>SUM(M75:P75)</f>
        <v>0</v>
      </c>
      <c r="R75" t="str">
        <v>STRIP 4 PCS</v>
      </c>
      <c r="S75">
        <f>U11</f>
        <v>0</v>
      </c>
      <c r="T75">
        <f>S75*4/20</f>
        <v>0</v>
      </c>
    </row>
    <row r="76">
      <c r="A76">
        <v>65</v>
      </c>
      <c r="B76" t="str">
        <f>VENDOR!D141</f>
        <v>TEPUNG BRIDER 500 GR</v>
      </c>
      <c r="C76">
        <f>VENDOR!H141</f>
        <v>143</v>
      </c>
      <c r="D76">
        <f>VENDOR!AJ141</f>
        <v>0</v>
      </c>
      <c r="E76">
        <f>VENDOR!AL141</f>
        <v>0</v>
      </c>
      <c r="F76">
        <f>C76+D76-E76</f>
        <v>143</v>
      </c>
      <c r="G76">
        <f>Z32</f>
        <v>0</v>
      </c>
      <c r="H76">
        <f>G76-(F76-I76)</f>
        <v>-143</v>
      </c>
      <c r="L76" t="str">
        <v>LEVEL 1</v>
      </c>
      <c r="Q76">
        <f>SUM(M76:P76)</f>
        <v>0</v>
      </c>
      <c r="R76" t="str">
        <v>PERKADEL</v>
      </c>
      <c r="S76">
        <f>G30</f>
        <v>0</v>
      </c>
      <c r="T76">
        <f>S76/10</f>
        <v>0</v>
      </c>
    </row>
    <row r="77">
      <c r="A77">
        <v>66</v>
      </c>
      <c r="B77" t="str">
        <f>VENDOR!D142</f>
        <v>BUTTER MIX</v>
      </c>
      <c r="C77">
        <f>VENDOR!H142</f>
        <v>26.2</v>
      </c>
      <c r="D77">
        <f>VENDOR!AJ142</f>
        <v>0</v>
      </c>
      <c r="E77">
        <f>VENDOR!AL142</f>
        <v>0</v>
      </c>
      <c r="F77">
        <f>C77+D77-E77</f>
        <v>26.2</v>
      </c>
      <c r="G77">
        <v>1.55</v>
      </c>
      <c r="H77">
        <f>G77-(F77-I77)</f>
        <v>-24.25</v>
      </c>
      <c r="I77">
        <v>0.4</v>
      </c>
      <c r="L77" t="str">
        <v>LEVEL 2</v>
      </c>
      <c r="M77">
        <f>'LAP. PENJUALAN '!N75+'LAP. PENJUALAN '!N76+'LAP. PENJUALAN '!N77+'LAP. PENJUALAN '!N78+'LAP. PENJUALAN '!N79+'LAP. PENJUALAN '!N80+'LAP. PENJUALAN '!N81+'LAP. PENJUALAN GRAB FOOD'!N75+'LAP. PENJUALAN GRAB FOOD'!N76+'LAP. PENJUALAN GRAB FOOD'!N77+'LAP. PENJUALAN GRAB FOOD'!N78+'LAP. PENJUALAN GRAB FOOD'!N79+'LAP. PENJUALAN GRAB FOOD'!N80+'LAP. PENJUALAN GRAB FOOD'!N81+'LAP. PENJUALAN GRAB FOOD'!N82+'LAP. PENJUALAN GO FOOD'!N75+'LAP. PENJUALAN GO FOOD'!N76+'LAP. PENJUALAN GO FOOD'!N77+'LAP. PENJUALAN GO FOOD'!N78+'LAP. PENJUALAN GO FOOD'!N79+'LAP. PENJUALAN GO FOOD'!N80+'LAP. PENJUALAN GO FOOD'!N81+'LAP. PENJUALAN GO FOOD'!N82+'LAP. PENJUALAN SHOPEE FOOD'!N75+'LAP. PENJUALAN SHOPEE FOOD'!N76+'LAP. PENJUALAN SHOPEE FOOD'!N77+'LAP. PENJUALAN SHOPEE FOOD'!N78+'LAP. PENJUALAN SHOPEE FOOD'!N79+'LAP. PENJUALAN SHOPEE FOOD'!N80+'LAP. PENJUALAN SHOPEE FOOD'!N81+'LAP. PENJUALAN GRAB FOOD'!N179+'LAP. PENJUALAN GRAB FOOD'!N174+'LAP. PENJUALAN GRAB FOOD'!N178+'LAP. PENJUALAN GRAB FOOD'!N170+'LAP. PENJUALAN GRAB FOOD'!N233</f>
        <v>0</v>
      </c>
      <c r="Q77">
        <f>SUM(M77:P77)/60</f>
        <v>0</v>
      </c>
      <c r="R77" t="str">
        <v>PATTY</v>
      </c>
      <c r="S77">
        <f>G14</f>
        <v>0</v>
      </c>
      <c r="T77">
        <f>S77/9</f>
        <v>0</v>
      </c>
    </row>
    <row r="78">
      <c r="A78">
        <v>67</v>
      </c>
      <c r="B78" t="str">
        <f>VENDOR!D143</f>
        <v>P. STEAK</v>
      </c>
      <c r="C78">
        <f>VENDOR!H143</f>
        <v>58</v>
      </c>
      <c r="D78">
        <f>VENDOR!AJ143</f>
        <v>0</v>
      </c>
      <c r="E78">
        <f>VENDOR!AL143</f>
        <v>0</v>
      </c>
      <c r="F78">
        <f>C78+D78-E78</f>
        <v>58</v>
      </c>
      <c r="G78">
        <f>X12</f>
        <v>0</v>
      </c>
      <c r="H78">
        <f>G78-(F78-I78)</f>
        <v>-58</v>
      </c>
      <c r="Q78">
        <f>M77/20</f>
        <v>0</v>
      </c>
      <c r="T78">
        <f>SUM(T72:T77)</f>
        <v>0</v>
      </c>
    </row>
    <row r="79">
      <c r="A79">
        <v>68</v>
      </c>
      <c r="B79" t="str">
        <f>VENDOR!D144</f>
        <v>P. NASGOR</v>
      </c>
      <c r="C79">
        <f>VENDOR!H144</f>
        <v>620</v>
      </c>
      <c r="D79">
        <f>VENDOR!AJ144</f>
        <v>0</v>
      </c>
      <c r="E79">
        <f>VENDOR!AL144</f>
        <v>0</v>
      </c>
      <c r="F79">
        <f>C79+D79-E79</f>
        <v>620</v>
      </c>
      <c r="G79">
        <f>Q66</f>
        <v>0</v>
      </c>
      <c r="H79">
        <f>G79-(F79-I79)</f>
        <v>-620</v>
      </c>
      <c r="Q79">
        <f>SUM(M79:P79)/130</f>
        <v>0</v>
      </c>
    </row>
    <row r="80">
      <c r="A80">
        <v>69</v>
      </c>
      <c r="B80" t="str">
        <f>VENDOR!D145</f>
        <v>MAYONAISE</v>
      </c>
      <c r="C80">
        <f>VENDOR!H145</f>
        <v>8</v>
      </c>
      <c r="D80">
        <f>VENDOR!AJ145</f>
        <v>0</v>
      </c>
      <c r="E80">
        <f>VENDOR!AL145</f>
        <v>0</v>
      </c>
      <c r="F80">
        <f>C80+D80-E80</f>
        <v>8</v>
      </c>
      <c r="G80">
        <f>Q28/70</f>
        <v>0</v>
      </c>
      <c r="H80">
        <f>G80-(F80-I80)</f>
        <v>-7</v>
      </c>
      <c r="I80">
        <v>1</v>
      </c>
      <c r="J80" t="str">
        <v>DRESSING</v>
      </c>
      <c r="L80">
        <v>0</v>
      </c>
      <c r="Q80">
        <f>SUM(M80:P80)</f>
        <v>0</v>
      </c>
    </row>
    <row r="81">
      <c r="A81">
        <v>70</v>
      </c>
      <c r="B81" t="str">
        <f>VENDOR!D146</f>
        <v>T. KENTANG</v>
      </c>
      <c r="C81">
        <f>VENDOR!H146</f>
        <v>12</v>
      </c>
      <c r="D81">
        <f>VENDOR!AJ146</f>
        <v>-2</v>
      </c>
      <c r="E81">
        <f>VENDOR!AL146</f>
        <v>0</v>
      </c>
      <c r="F81">
        <f>C81+D81-E81</f>
        <v>10</v>
      </c>
      <c r="G81">
        <v>2</v>
      </c>
      <c r="H81">
        <f>G81-(F81-I81)</f>
        <v>-8</v>
      </c>
      <c r="L81">
        <v>0</v>
      </c>
      <c r="Q81">
        <f>SUM(M81:P81)</f>
        <v>0</v>
      </c>
    </row>
    <row r="82">
      <c r="A82">
        <v>71</v>
      </c>
      <c r="B82" t="str">
        <f>VENDOR!D147</f>
        <v>TEPUNG CAKRA</v>
      </c>
      <c r="C82">
        <f>VENDOR!H147</f>
        <v>12.2</v>
      </c>
      <c r="D82">
        <f>VENDOR!AJ147</f>
        <v>0</v>
      </c>
      <c r="E82">
        <f>VENDOR!AL147</f>
        <v>0</v>
      </c>
      <c r="F82">
        <f>C82+D82-E82</f>
        <v>12.2</v>
      </c>
      <c r="G82">
        <f>U34</f>
        <v>0.07961538461538464</v>
      </c>
      <c r="H82">
        <f>G82-(F82-I82)</f>
        <v>-12.120384615384614</v>
      </c>
      <c r="L82" t="str">
        <v>INDOMIE GORENG</v>
      </c>
      <c r="Q82">
        <f>SUM(M82:P82)</f>
        <v>0</v>
      </c>
    </row>
    <row r="83">
      <c r="A83">
        <v>72</v>
      </c>
      <c r="B83" t="str">
        <f>VENDOR!D148</f>
        <v>SAMBAL JERIGEN</v>
      </c>
      <c r="C83">
        <f>VENDOR!H148</f>
        <v>0.8</v>
      </c>
      <c r="D83">
        <f>VENDOR!AJ148</f>
        <v>0</v>
      </c>
      <c r="E83">
        <f>VENDOR!AL148</f>
        <v>0</v>
      </c>
      <c r="F83">
        <f>C83+D83-E83</f>
        <v>0.8</v>
      </c>
      <c r="G83">
        <v>1</v>
      </c>
      <c r="H83">
        <f>G83-(F83-I83)</f>
        <v>0.19999999999999996</v>
      </c>
      <c r="Q83">
        <f>SUM(M83:P83)</f>
        <v>0</v>
      </c>
      <c r="R83">
        <f>Q83/60</f>
        <v>0</v>
      </c>
    </row>
    <row r="84">
      <c r="A84">
        <v>73</v>
      </c>
      <c r="B84" t="str">
        <f>VENDOR!D149</f>
        <v>TOMATO JERIGEN</v>
      </c>
      <c r="C84">
        <f>VENDOR!H149</f>
        <v>0</v>
      </c>
      <c r="D84">
        <f>VENDOR!AJ149</f>
        <v>0</v>
      </c>
      <c r="E84">
        <f>VENDOR!AL149</f>
        <v>0</v>
      </c>
      <c r="F84">
        <f>C84+D84-E84</f>
        <v>0</v>
      </c>
      <c r="G84">
        <v>0.9</v>
      </c>
      <c r="H84">
        <f>G84-(F84-I84)</f>
        <v>0.9</v>
      </c>
      <c r="Q84">
        <f>SUM(M84:P84)</f>
        <v>0</v>
      </c>
    </row>
    <row r="85">
      <c r="A85">
        <v>74</v>
      </c>
      <c r="B85" t="str">
        <f>VENDOR!D150</f>
        <v>SAMBAL SACHET</v>
      </c>
      <c r="C85">
        <f>VENDOR!H150</f>
        <v>3266</v>
      </c>
      <c r="D85">
        <f>VENDOR!AJ150</f>
        <v>2500</v>
      </c>
      <c r="E85">
        <f>VENDOR!AL150</f>
        <v>0</v>
      </c>
      <c r="F85">
        <f>C85+D85-E85</f>
        <v>5766</v>
      </c>
      <c r="G85">
        <f>VENDOR!AN150</f>
        <v>5766</v>
      </c>
      <c r="H85">
        <f>G85-(F85-I85)</f>
        <v>0</v>
      </c>
      <c r="L85" t="str">
        <v>DADA MENTOK TAKJIL</v>
      </c>
      <c r="Q85">
        <f>SUM(M85:P85)</f>
        <v>0</v>
      </c>
    </row>
    <row r="86">
      <c r="A86">
        <v>75</v>
      </c>
      <c r="B86" t="str">
        <f>VENDOR!D151</f>
        <v>TOMATO SACHET</v>
      </c>
      <c r="C86">
        <f>VENDOR!H151</f>
        <v>3662</v>
      </c>
      <c r="D86">
        <f>VENDOR!AJ151</f>
        <v>2500</v>
      </c>
      <c r="E86">
        <f>VENDOR!AL151</f>
        <v>0</v>
      </c>
      <c r="F86">
        <f>C86+D86-E86</f>
        <v>6162</v>
      </c>
      <c r="G86">
        <f>VENDOR!AN151</f>
        <v>6162</v>
      </c>
      <c r="H86">
        <f>G86-(F86-I86)</f>
        <v>0</v>
      </c>
      <c r="L86" t="str">
        <v>DADA TAKJIL</v>
      </c>
      <c r="Q86">
        <f>SUM(M86:P86)</f>
        <v>0</v>
      </c>
    </row>
    <row r="87">
      <c r="A87">
        <v>76</v>
      </c>
      <c r="B87" t="str">
        <f>VENDOR!D152</f>
        <v>LEVEL 1</v>
      </c>
      <c r="C87">
        <f>VENDOR!H152</f>
        <v>0</v>
      </c>
      <c r="D87">
        <f>VENDOR!AJ152</f>
        <v>0</v>
      </c>
      <c r="E87">
        <f>VENDOR!AL152</f>
        <v>0</v>
      </c>
      <c r="F87">
        <f>C87+D87-E87</f>
        <v>0</v>
      </c>
      <c r="H87">
        <f>G87-(F87-I87)</f>
        <v>0</v>
      </c>
      <c r="L87" t="str">
        <v>PAHA ATAS TAKJIL</v>
      </c>
      <c r="Q87">
        <f>SUM(M87:P87)</f>
        <v>0</v>
      </c>
    </row>
    <row r="88">
      <c r="A88">
        <v>77</v>
      </c>
      <c r="B88" t="str">
        <f>VENDOR!D153</f>
        <v>LEVEL 2</v>
      </c>
      <c r="C88">
        <f>VENDOR!H153</f>
        <v>16.5</v>
      </c>
      <c r="D88">
        <f>VENDOR!AJ153</f>
        <v>0</v>
      </c>
      <c r="E88">
        <f>VENDOR!AL153</f>
        <v>0</v>
      </c>
      <c r="F88">
        <f>C88+D88-E88</f>
        <v>16.5</v>
      </c>
      <c r="G88">
        <f>M77/60+0.3</f>
        <v>0.3</v>
      </c>
      <c r="H88">
        <f>G88-(F88-I88)</f>
        <v>-16.2</v>
      </c>
      <c r="L88" t="str">
        <v>PAHA BAWAH TAKJIL</v>
      </c>
      <c r="Q88">
        <f>SUM(M88:P88)</f>
        <v>0</v>
      </c>
    </row>
    <row r="89">
      <c r="A89">
        <v>78</v>
      </c>
      <c r="B89" t="str">
        <f>VENDOR!D154</f>
        <v>CHEESE MELT 100 GR</v>
      </c>
      <c r="C89">
        <f>VENDOR!H154</f>
        <v>38.3</v>
      </c>
      <c r="D89">
        <f>VENDOR!AJ154</f>
        <v>0</v>
      </c>
      <c r="E89">
        <f>VENDOR!AL154</f>
        <v>0</v>
      </c>
      <c r="F89">
        <f>C89+D89-E89</f>
        <v>38.3</v>
      </c>
      <c r="G89">
        <f>Q78</f>
        <v>0</v>
      </c>
      <c r="H89">
        <f>G89-(F89-I89)</f>
        <v>-38.3</v>
      </c>
      <c r="L89" t="str">
        <v>SAYAP TAKJIL</v>
      </c>
      <c r="Q89">
        <f>SUM(M89:P89)</f>
        <v>0</v>
      </c>
    </row>
    <row r="90">
      <c r="A90">
        <v>79</v>
      </c>
      <c r="B90" t="str">
        <f>VENDOR!D155</f>
        <v>PREMIK SAMBAL TERASI</v>
      </c>
      <c r="C90">
        <f>VENDOR!H155</f>
        <v>1</v>
      </c>
      <c r="D90">
        <f>VENDOR!AJ155</f>
        <v>0</v>
      </c>
      <c r="E90">
        <f>VENDOR!AL155</f>
        <v>0</v>
      </c>
      <c r="F90">
        <f>C90+D90-E90</f>
        <v>1</v>
      </c>
      <c r="G90">
        <f>V59</f>
        <v>0</v>
      </c>
      <c r="H90">
        <f>G90-(F90-I90)</f>
        <v>-1</v>
      </c>
      <c r="L90" t="str">
        <v>DADA MENTOK GEMPUR</v>
      </c>
      <c r="Q90">
        <f>SUM(M90:P90)</f>
        <v>0</v>
      </c>
    </row>
    <row r="91">
      <c r="A91">
        <v>80</v>
      </c>
      <c r="B91" t="str">
        <f>VENDOR!D156</f>
        <v>P. GEPREK</v>
      </c>
      <c r="C91">
        <f>VENDOR!H156</f>
        <v>48.3</v>
      </c>
      <c r="D91">
        <f>VENDOR!AJ156</f>
        <v>0</v>
      </c>
      <c r="E91">
        <f>VENDOR!AL156</f>
        <v>0</v>
      </c>
      <c r="F91">
        <f>C91+D91-E91</f>
        <v>48.3</v>
      </c>
      <c r="G91">
        <f>V57</f>
        <v>0</v>
      </c>
      <c r="H91">
        <f>G91-(F91-I91)</f>
        <v>-48.3</v>
      </c>
      <c r="L91" t="str">
        <v>DADA GEMPUR</v>
      </c>
      <c r="Q91">
        <f>SUM(M91:P91)</f>
        <v>0</v>
      </c>
    </row>
    <row r="92">
      <c r="A92">
        <v>81</v>
      </c>
      <c r="B92" t="str">
        <f>VENDOR!D157</f>
        <v>P. SAMBAL MATAH</v>
      </c>
      <c r="C92">
        <f>VENDOR!H157</f>
        <v>29</v>
      </c>
      <c r="D92">
        <f>VENDOR!AJ157</f>
        <v>0</v>
      </c>
      <c r="E92">
        <f>VENDOR!AL157</f>
        <v>0</v>
      </c>
      <c r="F92">
        <f>C92+D92-E92</f>
        <v>29</v>
      </c>
      <c r="G92">
        <f>V58</f>
        <v>0</v>
      </c>
      <c r="H92">
        <f>G92-(F92-I92)</f>
        <v>-29</v>
      </c>
      <c r="L92" t="str">
        <v>PAHA ATAS GEMPUR</v>
      </c>
      <c r="Q92">
        <f>SUM(M92:P92)</f>
        <v>0</v>
      </c>
    </row>
    <row r="93">
      <c r="A93">
        <v>82</v>
      </c>
      <c r="B93" t="str">
        <f>VENDOR!D158</f>
        <v>P. PERKEDEL</v>
      </c>
      <c r="C93">
        <f>VENDOR!H158</f>
        <v>28</v>
      </c>
      <c r="D93">
        <f>VENDOR!AJ158</f>
        <v>0</v>
      </c>
      <c r="E93">
        <f>VENDOR!AL158</f>
        <v>0</v>
      </c>
      <c r="F93">
        <f>C93+D93-E93</f>
        <v>28</v>
      </c>
      <c r="H93">
        <f>G93-(F93-I93)</f>
        <v>-28</v>
      </c>
      <c r="L93" t="str">
        <v>PAHA BAWAH GEMPUR</v>
      </c>
      <c r="Q93">
        <f>SUM(M93:P93)</f>
        <v>0</v>
      </c>
    </row>
    <row r="94">
      <c r="A94">
        <v>83</v>
      </c>
      <c r="B94" t="str">
        <f>VENDOR!D159</f>
        <v>P. PATTY</v>
      </c>
      <c r="C94">
        <f>VENDOR!H159</f>
        <v>22</v>
      </c>
      <c r="D94">
        <f>VENDOR!AJ159</f>
        <v>0</v>
      </c>
      <c r="E94">
        <f>VENDOR!AL159</f>
        <v>0</v>
      </c>
      <c r="F94">
        <f>C94+D94-E94</f>
        <v>22</v>
      </c>
      <c r="G94">
        <v>1</v>
      </c>
      <c r="H94">
        <f>G94-(F94-I94)</f>
        <v>-21</v>
      </c>
      <c r="L94" t="str">
        <v>SAYAP TGEMPUR</v>
      </c>
      <c r="Q94">
        <f>SUM(M94:P94)</f>
        <v>0</v>
      </c>
    </row>
    <row r="95">
      <c r="A95">
        <v>84</v>
      </c>
      <c r="B95" t="str">
        <f>VENDOR!D160</f>
        <v>BUMBU KRIUK (BIANG BREADER)</v>
      </c>
      <c r="C95">
        <f>VENDOR!H160</f>
        <v>125</v>
      </c>
      <c r="D95">
        <f>VENDOR!AJ160</f>
        <v>0</v>
      </c>
      <c r="E95">
        <f>VENDOR!AL160</f>
        <v>0</v>
      </c>
      <c r="F95">
        <f>C95+D95-E95</f>
        <v>125</v>
      </c>
      <c r="G95">
        <f>W33</f>
        <v>0</v>
      </c>
      <c r="H95">
        <f>G95-(F95-I95)</f>
        <v>-125</v>
      </c>
      <c r="L95" t="str">
        <v>AYAM UTUH</v>
      </c>
      <c r="Q95">
        <f>SUM(M95:P95)</f>
        <v>0</v>
      </c>
    </row>
    <row r="96">
      <c r="A96">
        <v>85</v>
      </c>
      <c r="B96" t="str">
        <f>VENDOR!D161</f>
        <v>TOMAT POUCH</v>
      </c>
      <c r="C96">
        <f>VENDOR!H161</f>
        <v>4</v>
      </c>
      <c r="D96">
        <f>VENDOR!AJ161</f>
        <v>0</v>
      </c>
      <c r="E96">
        <f>VENDOR!AL161</f>
        <v>0</v>
      </c>
      <c r="F96">
        <f>C96+D96-E96</f>
        <v>4</v>
      </c>
      <c r="G96">
        <v>6</v>
      </c>
      <c r="H96">
        <f>G96-(F96-I96)</f>
        <v>2</v>
      </c>
      <c r="L96" t="str">
        <v>TELUR CATERING STAFF</v>
      </c>
      <c r="Q96">
        <f>SUM(M96:P96)</f>
        <v>0</v>
      </c>
    </row>
    <row r="97">
      <c r="A97">
        <v>86</v>
      </c>
      <c r="B97" t="str">
        <f>VENDOR!D162</f>
        <v>SAMBAL POUCH</v>
      </c>
      <c r="C97">
        <f>VENDOR!H162</f>
        <v>0</v>
      </c>
      <c r="D97">
        <f>VENDOR!AJ162</f>
        <v>0</v>
      </c>
      <c r="E97">
        <f>VENDOR!AL162</f>
        <v>0</v>
      </c>
      <c r="F97">
        <f>C97+D97-E97</f>
        <v>0</v>
      </c>
      <c r="H97">
        <f>G97-(F97-I97)</f>
        <v>0</v>
      </c>
      <c r="Q97">
        <f>SUM(M97:P97)</f>
        <v>0</v>
      </c>
    </row>
    <row r="98">
      <c r="A98">
        <v>87</v>
      </c>
      <c r="B98" t="str">
        <f>VENDOR!D163</f>
        <v>MAIZENA</v>
      </c>
      <c r="C98">
        <f>VENDOR!H163</f>
        <v>0</v>
      </c>
      <c r="D98">
        <f>VENDOR!AJ163</f>
        <v>0</v>
      </c>
      <c r="E98">
        <f>VENDOR!AL163</f>
        <v>0</v>
      </c>
      <c r="F98">
        <f>C98+D98-E98</f>
        <v>0</v>
      </c>
      <c r="H98">
        <f>G98-(F98-I98)</f>
        <v>0</v>
      </c>
    </row>
    <row r="99">
      <c r="A99">
        <v>88</v>
      </c>
      <c r="B99" t="str">
        <f>VENDOR!D164</f>
        <v>CHILLI POWDER</v>
      </c>
      <c r="C99">
        <f>VENDOR!H164</f>
        <v>0</v>
      </c>
      <c r="D99">
        <f>VENDOR!AJ164</f>
        <v>0</v>
      </c>
      <c r="E99">
        <f>VENDOR!AL164</f>
        <v>0</v>
      </c>
      <c r="F99">
        <f>C99+D99-E99</f>
        <v>0</v>
      </c>
      <c r="G99">
        <v>1</v>
      </c>
      <c r="H99">
        <f>G99-(F99-I99)</f>
        <v>1</v>
      </c>
    </row>
    <row r="100">
      <c r="A100">
        <v>89</v>
      </c>
      <c r="B100" t="str">
        <f>VENDOR!D165</f>
        <v>DAUN BAYAM</v>
      </c>
      <c r="C100">
        <f>VENDOR!H165</f>
        <v>0</v>
      </c>
      <c r="D100">
        <f>VENDOR!AJ165</f>
        <v>0</v>
      </c>
      <c r="E100">
        <f>VENDOR!AL165</f>
        <v>0</v>
      </c>
      <c r="F100">
        <f>C100+D100-E100</f>
        <v>0</v>
      </c>
      <c r="H100">
        <f>G100-(F100-I100)</f>
        <v>0</v>
      </c>
    </row>
    <row r="101">
      <c r="A101">
        <v>90</v>
      </c>
      <c r="B101" t="str">
        <f>VENDOR!D166</f>
        <v xml:space="preserve">P. GREEN CRISPY </v>
      </c>
      <c r="C101">
        <f>VENDOR!H166</f>
        <v>0</v>
      </c>
      <c r="D101">
        <f>VENDOR!AJ166</f>
        <v>0</v>
      </c>
      <c r="E101">
        <f>VENDOR!AL166</f>
        <v>0</v>
      </c>
      <c r="F101">
        <f>C101+D101-E101</f>
        <v>0</v>
      </c>
      <c r="H101">
        <f>G101-(F101-I101)</f>
        <v>0</v>
      </c>
    </row>
    <row r="102">
      <c r="A102">
        <v>91</v>
      </c>
      <c r="B102" t="str">
        <f>VENDOR!D191</f>
        <v>TELUR CATERING STAFF</v>
      </c>
      <c r="C102">
        <f>VENDOR!H191</f>
        <v>0</v>
      </c>
      <c r="D102">
        <f>VENDOR!AJ191</f>
        <v>0</v>
      </c>
      <c r="E102">
        <f>VENDOR!AL191</f>
        <v>0</v>
      </c>
      <c r="F102">
        <f>C102+D102-E102</f>
        <v>0</v>
      </c>
      <c r="H102">
        <f>G102-(F102-I102)</f>
        <v>0</v>
      </c>
    </row>
    <row r="103">
      <c r="A103">
        <v>92</v>
      </c>
      <c r="B103" t="str">
        <f>VENDOR!D167</f>
        <v xml:space="preserve">BRIDER HOT SPICY </v>
      </c>
      <c r="C103">
        <f>VENDOR!H167</f>
        <v>0.2</v>
      </c>
      <c r="D103">
        <f>VENDOR!AJ167</f>
        <v>0</v>
      </c>
      <c r="E103">
        <f>VENDOR!AL167</f>
        <v>0</v>
      </c>
      <c r="F103">
        <f>C103+D103-E103</f>
        <v>0.2</v>
      </c>
      <c r="G103">
        <f>L103</f>
        <v>0.6153846153846154</v>
      </c>
      <c r="H103">
        <f>G103-(F103-I103)</f>
        <v>0.4153846153846154</v>
      </c>
      <c r="L103">
        <f>SUM('SALES CONTROL'!L19/130)</f>
        <v>0.6153846153846154</v>
      </c>
    </row>
    <row r="104">
      <c r="A104">
        <v>93</v>
      </c>
    </row>
    <row r="105">
      <c r="A105">
        <v>94</v>
      </c>
    </row>
    <row r="106">
      <c r="A106">
        <v>95</v>
      </c>
    </row>
    <row r="107">
      <c r="A107">
        <v>96</v>
      </c>
    </row>
    <row r="108">
      <c r="A108">
        <v>97</v>
      </c>
    </row>
    <row r="111">
      <c r="H111" t="str">
        <v>Paraf Supervisor</v>
      </c>
    </row>
    <row r="115">
      <c r="H115" t="str">
        <v>(DIO BAGUS SETIAWAN )</v>
      </c>
    </row>
  </sheetData>
  <mergeCells count="36">
    <mergeCell ref="Y10:Y11"/>
    <mergeCell ref="P11:P12"/>
    <mergeCell ref="Q11:Q12"/>
    <mergeCell ref="Q19:Q21"/>
    <mergeCell ref="Q22:Q23"/>
    <mergeCell ref="W10:W11"/>
    <mergeCell ref="M11:M12"/>
    <mergeCell ref="M19:M21"/>
    <mergeCell ref="M22:M23"/>
    <mergeCell ref="N11:N12"/>
    <mergeCell ref="O11:O12"/>
    <mergeCell ref="H110:J110"/>
    <mergeCell ref="H111:I111"/>
    <mergeCell ref="A7:A8"/>
    <mergeCell ref="B7:B8"/>
    <mergeCell ref="C7:C8"/>
    <mergeCell ref="D7:D8"/>
    <mergeCell ref="E7:E8"/>
    <mergeCell ref="F7:F8"/>
    <mergeCell ref="G7:G8"/>
    <mergeCell ref="G10:G11"/>
    <mergeCell ref="H7:H8"/>
    <mergeCell ref="H10:H11"/>
    <mergeCell ref="I7:I8"/>
    <mergeCell ref="I10:I11"/>
    <mergeCell ref="J7:J8"/>
    <mergeCell ref="X44:Y44"/>
    <mergeCell ref="X45:Y45"/>
    <mergeCell ref="X46:Y46"/>
    <mergeCell ref="X47:Y47"/>
    <mergeCell ref="X48:Y48"/>
    <mergeCell ref="B2:J2"/>
    <mergeCell ref="I4:J4"/>
    <mergeCell ref="A5:B5"/>
    <mergeCell ref="I5:J5"/>
    <mergeCell ref="A6:B6"/>
  </mergeCells>
  <pageMargins left="0.12" right="0.12" top="0.2" bottom="0.12" header="0.31" footer="0.31"/>
  <ignoredErrors>
    <ignoredError numberStoredAsText="1" sqref="A1:AG115"/>
  </ignoredErrors>
</worksheet>
</file>

<file path=xl/worksheets/sheet14.xml><?xml version="1.0" encoding="utf-8"?>
<worksheet xmlns="http://schemas.openxmlformats.org/spreadsheetml/2006/main" xmlns:r="http://schemas.openxmlformats.org/officeDocument/2006/relationships">
  <dimension ref="B2:N44"/>
  <sheetViews>
    <sheetView workbookViewId="0" rightToLeft="0"/>
  </sheetViews>
  <sheetData>
    <row r="2">
      <c r="B2" t="str">
        <v>LAPORAN KAS &amp; PENJUALAN PER PERIODE</v>
      </c>
    </row>
    <row r="3">
      <c r="K3" t="str">
        <v>CABANG :</v>
      </c>
      <c r="L3" t="str">
        <f>LPKK!O4</f>
        <v>RC SAMATA GOWA</v>
      </c>
    </row>
    <row r="4">
      <c r="K4" t="str">
        <v>PERIODE :</v>
      </c>
      <c r="L4" t="str">
        <f>LPKK!O5</f>
        <v xml:space="preserve">15-21 FEBRUARI </v>
      </c>
    </row>
    <row r="6">
      <c r="B6" t="str">
        <v>TANGGAL</v>
      </c>
      <c r="C6" s="1">
        <f>'LAP. PENJUALAN '!D6</f>
        <v>46061</v>
      </c>
      <c r="D6" s="1">
        <f>'LAP. PENJUALAN '!E6</f>
        <v>46062</v>
      </c>
      <c r="E6" s="1">
        <f>'LAP. PENJUALAN '!F6</f>
        <v>46063</v>
      </c>
      <c r="F6" s="1">
        <f>'LAP. PENJUALAN '!G6</f>
        <v>46064</v>
      </c>
      <c r="G6" s="1">
        <f>'LAP. PENJUALAN '!H6</f>
        <v>46065</v>
      </c>
      <c r="H6" s="1">
        <f>'LAP. PENJUALAN '!I6</f>
        <v>46066</v>
      </c>
      <c r="I6" s="1">
        <f>'LAP. PENJUALAN '!J6</f>
        <v>46067</v>
      </c>
      <c r="J6" s="1">
        <f>'LAP. PENJUALAN '!K6</f>
        <v>0</v>
      </c>
      <c r="K6" s="1">
        <f>'LAP. PENJUALAN '!L6</f>
        <v>0</v>
      </c>
      <c r="L6" s="1">
        <f>'LAP. PENJUALAN '!M6</f>
        <v>0</v>
      </c>
      <c r="M6" t="str">
        <v>TOTAL</v>
      </c>
    </row>
    <row r="7">
      <c r="B7" t="str">
        <v>HARI</v>
      </c>
      <c r="C7" t="str">
        <f>'LAP. PENJUALAN '!D7</f>
        <v>MINGGU</v>
      </c>
      <c r="D7" t="str">
        <f>'LAP. PENJUALAN '!E7</f>
        <v>SENIN</v>
      </c>
      <c r="E7" t="str">
        <f>'LAP. PENJUALAN '!F7</f>
        <v>SELASA</v>
      </c>
      <c r="F7" t="str">
        <f>'LAP. PENJUALAN '!G7</f>
        <v>RABU</v>
      </c>
      <c r="G7" t="str">
        <f>'LAP. PENJUALAN '!H7</f>
        <v>KAMIS</v>
      </c>
      <c r="H7" t="str">
        <f>'LAP. PENJUALAN '!I7</f>
        <v>JUMAT</v>
      </c>
      <c r="I7" t="str">
        <f>'LAP. PENJUALAN '!J7</f>
        <v>SABTU</v>
      </c>
      <c r="J7" t="str">
        <f>'LAP. PENJUALAN '!K7</f>
        <v>KAMIS</v>
      </c>
      <c r="K7" t="str">
        <f>'LAP. PENJUALAN '!L7</f>
        <v>JUMAT</v>
      </c>
      <c r="L7" t="str">
        <f>'LAP. PENJUALAN '!M7</f>
        <v>SABTU</v>
      </c>
    </row>
    <row r="8">
      <c r="B8" t="str">
        <v>Penjualan Kotor</v>
      </c>
      <c r="C8">
        <f>'LAP TAMBAHAN '!D296+'LAP. PENJUALAN GRAB FOOD'!D243+'LAP. PENJUALAN GO FOOD'!D240+'LAP. PENJUALAN SHOPEE FOOD'!D237+'LAP. PENJUALAN PPN 10 %'!D270+'LAP. PENJUALAN '!D273</f>
        <v>0</v>
      </c>
      <c r="D8">
        <f>'LAP TAMBAHAN '!E296+'LAP. PENJUALAN GRAB FOOD'!E243+'LAP. PENJUALAN GO FOOD'!E240+'LAP. PENJUALAN SHOPEE FOOD'!E237+'LAP. PENJUALAN PPN 10 %'!E270+'LAP. PENJUALAN '!E273</f>
        <v>0</v>
      </c>
      <c r="E8">
        <f>'LAP TAMBAHAN '!F296+'LAP. PENJUALAN GRAB FOOD'!F243+'LAP. PENJUALAN GO FOOD'!F240+'LAP. PENJUALAN SHOPEE FOOD'!F237+'LAP. PENJUALAN PPN 10 %'!F270+'LAP. PENJUALAN '!F273</f>
        <v>0</v>
      </c>
      <c r="F8">
        <f>'LAP TAMBAHAN '!G296+'LAP. PENJUALAN GRAB FOOD'!G243+'LAP. PENJUALAN GO FOOD'!G240+'LAP. PENJUALAN SHOPEE FOOD'!G237+'LAP. PENJUALAN PPN 10 %'!G270+'LAP. PENJUALAN '!G273</f>
        <v>0</v>
      </c>
      <c r="G8">
        <f>'LAP TAMBAHAN '!H296+'LAP. PENJUALAN GRAB FOOD'!H243+'LAP. PENJUALAN GO FOOD'!H240+'LAP. PENJUALAN SHOPEE FOOD'!H237+'LAP. PENJUALAN PPN 10 %'!H270+'LAP. PENJUALAN '!H273</f>
        <v>0</v>
      </c>
      <c r="H8">
        <f>'LAP TAMBAHAN '!I296+'LAP. PENJUALAN GRAB FOOD'!I243+'LAP. PENJUALAN GO FOOD'!I240+'LAP. PENJUALAN SHOPEE FOOD'!I237+'LAP. PENJUALAN PPN 10 %'!I270+'LAP. PENJUALAN '!I273</f>
        <v>0</v>
      </c>
      <c r="I8">
        <f>'LAP TAMBAHAN '!J296+'LAP. PENJUALAN GRAB FOOD'!J243+'LAP. PENJUALAN GO FOOD'!J240+'LAP. PENJUALAN SHOPEE FOOD'!J237+'LAP. PENJUALAN PPN 10 %'!J270+'LAP. PENJUALAN '!J273</f>
        <v>0</v>
      </c>
      <c r="J8">
        <f>'LAP TAMBAHAN '!K296+'LAP. PENJUALAN GRAB FOOD'!K243+'LAP. PENJUALAN GO FOOD'!K240+'LAP. PENJUALAN SHOPEE FOOD'!K237+'LAP. PENJUALAN PPN 10 %'!K270+'LAP. PENJUALAN '!K273</f>
        <v>0</v>
      </c>
      <c r="K8">
        <f>'LAP TAMBAHAN '!L296+'LAP. PENJUALAN GRAB FOOD'!L243+'LAP. PENJUALAN GO FOOD'!L240+'LAP. PENJUALAN SHOPEE FOOD'!L237+'LAP. PENJUALAN PPN 10 %'!L270+'LAP. PENJUALAN '!L273</f>
        <v>0</v>
      </c>
      <c r="L8">
        <f>'LAP TAMBAHAN '!M296+'LAP. PENJUALAN GRAB FOOD'!M243+'LAP. PENJUALAN GO FOOD'!M240+'LAP. PENJUALAN SHOPEE FOOD'!M237+'LAP. PENJUALAN PPN 10 %'!M270+'LAP. PENJUALAN '!M273</f>
        <v>0</v>
      </c>
      <c r="M8">
        <f>SUM(C8:L8)</f>
        <v>0</v>
      </c>
    </row>
    <row r="9">
      <c r="B9" t="str">
        <v>Komisi Gofood</v>
      </c>
      <c r="M9">
        <f>SUM(C9:L9)</f>
        <v>0</v>
      </c>
    </row>
    <row r="10">
      <c r="B10" t="str">
        <v>Komisi Grabfood</v>
      </c>
      <c r="M10">
        <f>SUM(C10:L10)</f>
        <v>0</v>
      </c>
    </row>
    <row r="11">
      <c r="B11" t="str">
        <v>Komisi Shopee Food</v>
      </c>
      <c r="M11">
        <f>SUM(C11:L11)</f>
        <v>0</v>
      </c>
    </row>
    <row r="12">
      <c r="B12" t="str">
        <v>Koreksi</v>
      </c>
      <c r="M12">
        <f>SUM(C12:L12)</f>
        <v>0</v>
      </c>
    </row>
    <row r="13">
      <c r="B13" t="str">
        <v>Penjualan Koin Kidy Ride</v>
      </c>
      <c r="M13">
        <f>SUM(C13:L13)</f>
        <v>0</v>
      </c>
    </row>
    <row r="14">
      <c r="B14" t="str">
        <v xml:space="preserve">Discount </v>
      </c>
      <c r="M14">
        <f>SUM(C14:L14)</f>
        <v>0</v>
      </c>
    </row>
    <row r="15">
      <c r="B15" t="str">
        <v>Tax/Pajak (Full PPN)</v>
      </c>
      <c r="M15">
        <f>SUM(C15:L15)</f>
        <v>0</v>
      </c>
    </row>
    <row r="16">
      <c r="B16" t="str">
        <v>Penjualan Bersih</v>
      </c>
      <c r="C16">
        <f>C8-C9-C10-C11-C12-C14-C15-C13</f>
        <v>0</v>
      </c>
      <c r="D16">
        <f>D8-D9-D10-D11-D12-D14-D15-D13</f>
        <v>0</v>
      </c>
      <c r="E16">
        <f>E8-E9-E10-E11-E12-E14-E15-E13</f>
        <v>0</v>
      </c>
      <c r="F16">
        <f>F8-F9-F10-F11-F12-F14-F15-F13</f>
        <v>0</v>
      </c>
      <c r="G16">
        <f>G8-G9-G10-G11-G12-G14-G15-G13</f>
        <v>0</v>
      </c>
      <c r="H16">
        <f>H8-H9-H10-H11-H12-H14-H15-H13</f>
        <v>0</v>
      </c>
      <c r="I16">
        <f>I8-I9-I10-I11-I12-I14-I15-I13</f>
        <v>0</v>
      </c>
      <c r="J16">
        <f>J8-J9-J10-J11-J12-J14-J15-J13</f>
        <v>0</v>
      </c>
      <c r="K16">
        <f>K8-K9-K10-K11-K12-K14-K15-K13</f>
        <v>0</v>
      </c>
      <c r="L16">
        <f>L8-L9-L10-L11-L12-L14-L15-L13</f>
        <v>0</v>
      </c>
      <c r="M16">
        <f>SUM(C16:L16)</f>
        <v>0</v>
      </c>
    </row>
    <row r="17">
      <c r="M17">
        <f>SUM(C17:L17)</f>
        <v>0</v>
      </c>
    </row>
    <row r="18">
      <c r="B18" t="str">
        <v>Transferan Gofood</v>
      </c>
      <c r="M18">
        <f>SUM(C18:L18)</f>
        <v>0</v>
      </c>
    </row>
    <row r="19">
      <c r="B19" t="str">
        <v>Transferan Grabfood</v>
      </c>
      <c r="M19">
        <f>SUM(C19:L19)</f>
        <v>0</v>
      </c>
    </row>
    <row r="20">
      <c r="B20" t="str">
        <v>Transferan Shopee Food</v>
      </c>
      <c r="M20">
        <f>SUM(C20:L20)</f>
        <v>0</v>
      </c>
      <c r="N20">
        <f>SUM(L18:L21)</f>
        <v>0</v>
      </c>
    </row>
    <row r="21">
      <c r="B21" t="str">
        <v>Pembayaran QRIS</v>
      </c>
      <c r="M21">
        <f>SUM(C21:L21)</f>
        <v>0</v>
      </c>
    </row>
    <row r="22">
      <c r="B22" t="str">
        <v>Penjualan Rocket Kids</v>
      </c>
      <c r="M22">
        <f>SUM(C22:L22)</f>
        <v>0</v>
      </c>
      <c r="N22">
        <f>SUM(M18:M21)</f>
        <v>0</v>
      </c>
    </row>
    <row r="23">
      <c r="B23" t="str">
        <v>Selisih Kas</v>
      </c>
      <c r="M23">
        <f>SUM(C23:L23)</f>
        <v>0</v>
      </c>
      <c r="N23">
        <f>N22+M29</f>
        <v>0</v>
      </c>
    </row>
    <row r="24">
      <c r="M24">
        <f>SUM(C24:L24)</f>
        <v>0</v>
      </c>
    </row>
    <row r="25">
      <c r="B25" t="str">
        <v>Kas yang harus disetor</v>
      </c>
      <c r="C25">
        <f>C16-C18-C19-C20-C21-C22-C23</f>
        <v>0</v>
      </c>
      <c r="D25">
        <f>D16-D18-D19-D20-D21-D22-D23</f>
        <v>0</v>
      </c>
      <c r="E25">
        <f>E16-E18-E19-E20-E21-E22-E23</f>
        <v>0</v>
      </c>
      <c r="F25">
        <f>F16-F18-F19-F20-F21-F22-F23</f>
        <v>0</v>
      </c>
      <c r="G25">
        <f>G16-G18-G19-G20-G21-G22-G23</f>
        <v>0</v>
      </c>
      <c r="H25">
        <f>H16-H18-H19-H20-H21-H22-H23</f>
        <v>0</v>
      </c>
      <c r="I25">
        <f>I16-I18-I19-I20-I21-I22-I23</f>
        <v>0</v>
      </c>
      <c r="J25">
        <f>J16-J18-J19-J20-J21-J22-J23</f>
        <v>0</v>
      </c>
      <c r="K25">
        <f>K16-K18-K19-K20-K21-K22-K23</f>
        <v>0</v>
      </c>
      <c r="L25">
        <f>L16-L18-L19-L20-L21-L22-L23</f>
        <v>0</v>
      </c>
      <c r="M25">
        <f>SUM(C25:L25)</f>
        <v>0</v>
      </c>
    </row>
    <row r="26">
      <c r="B26" t="str">
        <v>No. Rizet PLU / TTL</v>
      </c>
      <c r="M26">
        <f>SUM(C26:L26)</f>
        <v>0</v>
      </c>
      <c r="N26">
        <f>M25+M26</f>
        <v>0</v>
      </c>
    </row>
    <row r="27">
      <c r="B27" t="str">
        <v>Penjualan Mikas</v>
      </c>
      <c r="M27">
        <f>SUM(C27:L27)</f>
        <v>0</v>
      </c>
    </row>
    <row r="28">
      <c r="B28" t="str">
        <v>Penjualan lain - lain</v>
      </c>
      <c r="M28">
        <f>SUM(C28:L28)</f>
        <v>0</v>
      </c>
    </row>
    <row r="29">
      <c r="B29" t="str">
        <v>Setor Bank</v>
      </c>
      <c r="M29">
        <f>SUM(C29:L29)</f>
        <v>0</v>
      </c>
    </row>
    <row r="30">
      <c r="B30" t="str">
        <v>Setor Pihak Gedung</v>
      </c>
      <c r="M30">
        <f>SUM(C30:L30)</f>
        <v>0</v>
      </c>
    </row>
    <row r="31">
      <c r="B31" t="str">
        <v>Jumlah Pembeli</v>
      </c>
      <c r="C31">
        <f>'LAP TAMBAHAN '!D297</f>
        <v>0</v>
      </c>
      <c r="D31">
        <f>'LAP TAMBAHAN '!E297</f>
        <v>0</v>
      </c>
      <c r="E31">
        <f>'LAP TAMBAHAN '!F297</f>
        <v>0</v>
      </c>
      <c r="F31">
        <f>'LAP TAMBAHAN '!G297</f>
        <v>0</v>
      </c>
      <c r="G31">
        <f>'LAP TAMBAHAN '!H297</f>
        <v>0</v>
      </c>
      <c r="H31">
        <f>'LAP TAMBAHAN '!I297</f>
        <v>0</v>
      </c>
      <c r="I31">
        <f>'LAP TAMBAHAN '!J297</f>
        <v>0</v>
      </c>
      <c r="J31">
        <f>'LAP TAMBAHAN '!K297</f>
        <v>0</v>
      </c>
      <c r="K31">
        <f>'LAP TAMBAHAN '!L297</f>
        <v>0</v>
      </c>
      <c r="L31">
        <f>'LAP TAMBAHAN '!M297</f>
        <v>0</v>
      </c>
      <c r="M31">
        <f>SUM(C31:L31)</f>
        <v>0</v>
      </c>
    </row>
    <row r="33">
      <c r="L33" t="str">
        <v>PARAF</v>
      </c>
    </row>
    <row r="36">
      <c r="L36" t="str">
        <v>(..........................)</v>
      </c>
    </row>
    <row r="44">
      <c r="B44" t="str">
        <v xml:space="preserve"> </v>
      </c>
    </row>
  </sheetData>
  <mergeCells count="5">
    <mergeCell ref="B2:M2"/>
    <mergeCell ref="L3:M3"/>
    <mergeCell ref="L4:M4"/>
    <mergeCell ref="K38:L38"/>
    <mergeCell ref="M6:M7"/>
  </mergeCells>
  <pageMargins left="0" right="0" top="0" bottom="0" header="0.3" footer="0.3"/>
  <ignoredErrors>
    <ignoredError numberStoredAsText="1" sqref="B2:N44"/>
  </ignoredErrors>
</worksheet>
</file>

<file path=xl/worksheets/sheet15.xml><?xml version="1.0" encoding="utf-8"?>
<worksheet xmlns="http://schemas.openxmlformats.org/spreadsheetml/2006/main" xmlns:r="http://schemas.openxmlformats.org/officeDocument/2006/relationships">
  <dimension ref="A1:AI1213"/>
  <sheetViews>
    <sheetView workbookViewId="0" rightToLeft="0"/>
  </sheetViews>
  <sheetData>
    <row r="1">
      <c r="D1">
        <v>27</v>
      </c>
    </row>
    <row r="2">
      <c r="A2" t="str">
        <v>LAPORAN PENJUALAN</v>
      </c>
    </row>
    <row r="3">
      <c r="N3" t="str">
        <v>Cabang  :</v>
      </c>
      <c r="O3" t="str">
        <f>LPKK!O4</f>
        <v>RC SAMATA GOWA</v>
      </c>
      <c r="U3" t="str">
        <v>PRINT LEMBAR 1</v>
      </c>
    </row>
    <row r="4">
      <c r="N4" t="str">
        <v>Periode :</v>
      </c>
      <c r="O4" t="str">
        <f>LPKK!O5</f>
        <v xml:space="preserve">15-21 FEBRUARI </v>
      </c>
    </row>
    <row r="6">
      <c r="A6" t="str">
        <v>NO</v>
      </c>
      <c r="B6" t="str">
        <v>PRODUCT</v>
      </c>
      <c r="C6" t="str">
        <f>B6</f>
        <v>PRODUCT</v>
      </c>
      <c r="D6" s="1">
        <v>46061</v>
      </c>
      <c r="E6" s="1">
        <v>46062</v>
      </c>
      <c r="F6" s="1">
        <v>46063</v>
      </c>
      <c r="G6" s="1">
        <v>46064</v>
      </c>
      <c r="H6" s="1">
        <v>46065</v>
      </c>
      <c r="I6" s="1">
        <v>46066</v>
      </c>
      <c r="J6" s="1">
        <v>46067</v>
      </c>
      <c r="N6" t="str">
        <v>TOTAL</v>
      </c>
      <c r="P6" t="str">
        <v>%</v>
      </c>
      <c r="Q6" t="str">
        <v>FC ITEM</v>
      </c>
      <c r="R6" t="str">
        <v>CON FC</v>
      </c>
      <c r="S6" t="str">
        <v>HARGA</v>
      </c>
    </row>
    <row r="7">
      <c r="D7" t="str">
        <v>MINGGU</v>
      </c>
      <c r="E7" t="str">
        <v>SENIN</v>
      </c>
      <c r="F7" t="str">
        <v>SELASA</v>
      </c>
      <c r="G7" t="str">
        <v>RABU</v>
      </c>
      <c r="H7" t="str">
        <v>KAMIS</v>
      </c>
      <c r="I7" t="str">
        <v>JUMAT</v>
      </c>
      <c r="J7" t="str">
        <v>SABTU</v>
      </c>
      <c r="K7" t="str">
        <v>KAMIS</v>
      </c>
      <c r="L7" t="str">
        <v>JUMAT</v>
      </c>
      <c r="M7" t="str">
        <v>SABTU</v>
      </c>
      <c r="N7" t="str">
        <v>UNIT</v>
      </c>
      <c r="O7" t="str">
        <v>( Rp )</v>
      </c>
      <c r="S7" t="str">
        <v>( UNIT )</v>
      </c>
    </row>
    <row r="8">
      <c r="A8">
        <v>1</v>
      </c>
      <c r="B8" t="str">
        <v>Dada</v>
      </c>
      <c r="C8" t="str">
        <f>B8</f>
        <v>Dada</v>
      </c>
      <c r="N8">
        <f>SUM(D8:M8)</f>
        <v>0</v>
      </c>
      <c r="O8">
        <f>N8*S8</f>
        <v>0</v>
      </c>
      <c r="P8" t="e">
        <f>(O8/O273)*100</f>
        <v>#DIV/0!</v>
      </c>
      <c r="Q8">
        <f>'[1]FC ITEM KELAS 3A'!G7</f>
        <v>0.621274684703397</v>
      </c>
      <c r="R8" t="e">
        <f>P8*Q8</f>
        <v>#DIV/0!</v>
      </c>
      <c r="S8">
        <v>14000</v>
      </c>
      <c r="W8">
        <f>D8*S8</f>
        <v>0</v>
      </c>
      <c r="X8">
        <f>E8*S8</f>
        <v>0</v>
      </c>
      <c r="Y8">
        <f>F8*S8</f>
        <v>0</v>
      </c>
      <c r="Z8">
        <f>G8*S8</f>
        <v>0</v>
      </c>
      <c r="AA8">
        <f>H8*S8</f>
        <v>0</v>
      </c>
      <c r="AB8">
        <f>I8*S8</f>
        <v>0</v>
      </c>
      <c r="AC8">
        <f>J8*S8</f>
        <v>0</v>
      </c>
      <c r="AD8">
        <f>K8*S8</f>
        <v>0</v>
      </c>
      <c r="AE8">
        <f>L8*S8</f>
        <v>0</v>
      </c>
      <c r="AF8">
        <f>M8*S8</f>
        <v>0</v>
      </c>
    </row>
    <row r="9">
      <c r="A9">
        <v>2</v>
      </c>
      <c r="B9" t="str">
        <v>Paha Atas</v>
      </c>
      <c r="C9" t="str">
        <f>B9</f>
        <v>Paha Atas</v>
      </c>
      <c r="N9">
        <f>SUM(D9:M9)</f>
        <v>0</v>
      </c>
      <c r="O9">
        <f>N9*S9</f>
        <v>0</v>
      </c>
      <c r="P9" t="e">
        <f>(O9/O273)*100</f>
        <v>#DIV/0!</v>
      </c>
      <c r="Q9">
        <f>'[1]FC ITEM KELAS 3A'!G8</f>
        <v>0.527426788939741</v>
      </c>
      <c r="R9" t="e">
        <f>P9*Q9</f>
        <v>#DIV/0!</v>
      </c>
      <c r="S9">
        <v>14000</v>
      </c>
      <c r="W9">
        <f>D9*S9</f>
        <v>0</v>
      </c>
      <c r="X9">
        <f>E9*S9</f>
        <v>0</v>
      </c>
      <c r="Y9">
        <f>F9*S9</f>
        <v>0</v>
      </c>
      <c r="Z9">
        <f>G9*S9</f>
        <v>0</v>
      </c>
      <c r="AA9">
        <f>H9*S9</f>
        <v>0</v>
      </c>
      <c r="AB9">
        <f>I9*S9</f>
        <v>0</v>
      </c>
      <c r="AC9">
        <f>J9*S9</f>
        <v>0</v>
      </c>
      <c r="AD9">
        <f>K9*S9</f>
        <v>0</v>
      </c>
      <c r="AE9">
        <f>L9*S9</f>
        <v>0</v>
      </c>
      <c r="AF9">
        <f>M9*S9</f>
        <v>0</v>
      </c>
    </row>
    <row r="10">
      <c r="A10">
        <v>3</v>
      </c>
      <c r="B10" t="str">
        <v>Paha Bawah</v>
      </c>
      <c r="C10" t="str">
        <f>B10</f>
        <v>Paha Bawah</v>
      </c>
      <c r="N10">
        <f>SUM(D10:M10)</f>
        <v>0</v>
      </c>
      <c r="O10">
        <f>N10*S10</f>
        <v>0</v>
      </c>
      <c r="P10" t="e">
        <f>(O10/O273)*100</f>
        <v>#DIV/0!</v>
      </c>
      <c r="Q10">
        <f>'[1]FC ITEM KELAS 3A'!G9</f>
        <v>0.464878069405728</v>
      </c>
      <c r="R10" t="e">
        <f>P10*Q10</f>
        <v>#DIV/0!</v>
      </c>
      <c r="S10">
        <v>12000</v>
      </c>
      <c r="W10">
        <f>D10*S10</f>
        <v>0</v>
      </c>
      <c r="X10">
        <f>E10*S10</f>
        <v>0</v>
      </c>
      <c r="Y10">
        <f>F10*S10</f>
        <v>0</v>
      </c>
      <c r="Z10">
        <f>G10*S10</f>
        <v>0</v>
      </c>
      <c r="AA10">
        <f>H10*S10</f>
        <v>0</v>
      </c>
      <c r="AB10">
        <f>I10*S10</f>
        <v>0</v>
      </c>
      <c r="AC10">
        <f>J10*S10</f>
        <v>0</v>
      </c>
      <c r="AD10">
        <f>K10*S10</f>
        <v>0</v>
      </c>
      <c r="AE10">
        <f>L10*S10</f>
        <v>0</v>
      </c>
      <c r="AF10">
        <f>M10*S10</f>
        <v>0</v>
      </c>
    </row>
    <row r="11">
      <c r="A11">
        <v>4</v>
      </c>
      <c r="B11" t="str">
        <v>Sayap</v>
      </c>
      <c r="C11" t="str">
        <f>B11</f>
        <v>Sayap</v>
      </c>
      <c r="N11">
        <f>SUM(D11:M11)</f>
        <v>0</v>
      </c>
      <c r="O11">
        <f>N11*S11</f>
        <v>0</v>
      </c>
      <c r="P11" t="e">
        <f>(O11/O273)*100</f>
        <v>#DIV/0!</v>
      </c>
      <c r="Q11">
        <f>'[1]FC ITEM KELAS 3A'!G10</f>
        <v>0.546223666201373</v>
      </c>
      <c r="R11" t="e">
        <f>P11*Q11</f>
        <v>#DIV/0!</v>
      </c>
      <c r="S11">
        <v>11000</v>
      </c>
      <c r="W11">
        <f>D11*S11</f>
        <v>0</v>
      </c>
      <c r="X11">
        <f>E11*S11</f>
        <v>0</v>
      </c>
      <c r="Y11">
        <f>F11*S11</f>
        <v>0</v>
      </c>
      <c r="Z11">
        <f>G11*S11</f>
        <v>0</v>
      </c>
      <c r="AA11">
        <f>H11*S11</f>
        <v>0</v>
      </c>
      <c r="AB11">
        <f>I11*S11</f>
        <v>0</v>
      </c>
      <c r="AC11">
        <f>J11*S11</f>
        <v>0</v>
      </c>
      <c r="AD11">
        <f>K11*S11</f>
        <v>0</v>
      </c>
      <c r="AE11">
        <f>L11*S11</f>
        <v>0</v>
      </c>
      <c r="AF11">
        <f>M11*S11</f>
        <v>0</v>
      </c>
    </row>
    <row r="12">
      <c r="A12">
        <v>5</v>
      </c>
      <c r="B12" t="str">
        <v>Chicken Strips</v>
      </c>
      <c r="C12" t="str">
        <f>B12</f>
        <v>Chicken Strips</v>
      </c>
      <c r="N12">
        <f>SUM(D12:M12)</f>
        <v>0</v>
      </c>
      <c r="O12">
        <f>N12*S12</f>
        <v>0</v>
      </c>
      <c r="P12" t="e">
        <f>(O12/O273)*100</f>
        <v>#DIV/0!</v>
      </c>
      <c r="Q12">
        <f>'[1]FC ITEM KELAS 3A'!G11</f>
        <v>0.393019118722985</v>
      </c>
      <c r="R12" t="e">
        <f>P12*Q12</f>
        <v>#DIV/0!</v>
      </c>
      <c r="S12">
        <v>14000</v>
      </c>
      <c r="W12">
        <f>D12*S12</f>
        <v>0</v>
      </c>
      <c r="X12">
        <f>E12*S12</f>
        <v>0</v>
      </c>
      <c r="Y12">
        <f>F12*S12</f>
        <v>0</v>
      </c>
      <c r="Z12">
        <f>G12*S12</f>
        <v>0</v>
      </c>
      <c r="AA12">
        <f>H12*S12</f>
        <v>0</v>
      </c>
      <c r="AB12">
        <f>I12*S12</f>
        <v>0</v>
      </c>
      <c r="AC12">
        <f>J12*S12</f>
        <v>0</v>
      </c>
      <c r="AD12">
        <f>K12*S12</f>
        <v>0</v>
      </c>
      <c r="AE12">
        <f>L12*S12</f>
        <v>0</v>
      </c>
      <c r="AF12">
        <f>M12*S12</f>
        <v>0</v>
      </c>
    </row>
    <row r="13">
      <c r="A13">
        <v>6</v>
      </c>
      <c r="B13" t="str">
        <v>Chicken Steak</v>
      </c>
      <c r="C13" t="str">
        <f>B13</f>
        <v>Chicken Steak</v>
      </c>
      <c r="N13">
        <f>SUM(D13:M13)</f>
        <v>0</v>
      </c>
      <c r="O13">
        <f>N13*S13</f>
        <v>0</v>
      </c>
      <c r="P13" t="e">
        <f>(O13/O273)*100</f>
        <v>#DIV/0!</v>
      </c>
      <c r="Q13">
        <f>'[1]FC ITEM KELAS 3A'!G12</f>
        <v>0.570430254597195</v>
      </c>
      <c r="R13" t="e">
        <f>P13*Q13</f>
        <v>#DIV/0!</v>
      </c>
      <c r="S13">
        <v>15000</v>
      </c>
      <c r="W13">
        <f>D13*S13</f>
        <v>0</v>
      </c>
      <c r="X13">
        <f>E13*S13</f>
        <v>0</v>
      </c>
      <c r="Y13">
        <f>F13*S13</f>
        <v>0</v>
      </c>
      <c r="Z13">
        <f>G13*S13</f>
        <v>0</v>
      </c>
      <c r="AA13">
        <f>H13*S13</f>
        <v>0</v>
      </c>
      <c r="AB13">
        <f>I13*S13</f>
        <v>0</v>
      </c>
      <c r="AC13">
        <f>J13*S13</f>
        <v>0</v>
      </c>
      <c r="AD13">
        <f>K13*S13</f>
        <v>0</v>
      </c>
      <c r="AE13">
        <f>L13*S13</f>
        <v>0</v>
      </c>
      <c r="AF13">
        <f>M13*S13</f>
        <v>0</v>
      </c>
    </row>
    <row r="14">
      <c r="N14">
        <f>SUM(D14:M14)</f>
        <v>0</v>
      </c>
      <c r="O14">
        <f>N14*S14</f>
        <v>0</v>
      </c>
      <c r="P14" t="e">
        <f>(O14/O273)*100</f>
        <v>#DIV/0!</v>
      </c>
      <c r="R14" t="e">
        <f>P14*Q14</f>
        <v>#DIV/0!</v>
      </c>
      <c r="W14">
        <f>D14*S14</f>
        <v>0</v>
      </c>
      <c r="X14">
        <f>E14*S14</f>
        <v>0</v>
      </c>
      <c r="Y14">
        <f>F14*S14</f>
        <v>0</v>
      </c>
      <c r="Z14">
        <f>G14*S14</f>
        <v>0</v>
      </c>
      <c r="AA14">
        <f>H14*S14</f>
        <v>0</v>
      </c>
      <c r="AB14">
        <f>I14*S14</f>
        <v>0</v>
      </c>
      <c r="AC14">
        <f>J14*S14</f>
        <v>0</v>
      </c>
      <c r="AD14">
        <f>K14*S14</f>
        <v>0</v>
      </c>
      <c r="AE14">
        <f>L14*S14</f>
        <v>0</v>
      </c>
      <c r="AF14">
        <f>M14*S14</f>
        <v>0</v>
      </c>
    </row>
    <row r="15">
      <c r="A15">
        <v>7</v>
      </c>
      <c r="B15" t="str">
        <v>French Fries</v>
      </c>
      <c r="C15" t="str">
        <f>B15</f>
        <v>French Fries</v>
      </c>
      <c r="N15">
        <f>SUM(D15:M15)</f>
        <v>0</v>
      </c>
      <c r="O15">
        <f>N15*S15</f>
        <v>0</v>
      </c>
      <c r="P15" t="e">
        <f>(O15/O273)*100</f>
        <v>#DIV/0!</v>
      </c>
      <c r="Q15">
        <f>'[1]FC ITEM KELAS 3A'!G14</f>
        <v>0.466583333333333</v>
      </c>
      <c r="R15" t="e">
        <f>P15*Q15</f>
        <v>#DIV/0!</v>
      </c>
      <c r="S15">
        <v>10000</v>
      </c>
      <c r="W15">
        <f>D15*S15</f>
        <v>0</v>
      </c>
      <c r="X15">
        <f>E15*S15</f>
        <v>0</v>
      </c>
      <c r="Y15">
        <f>F15*S15</f>
        <v>0</v>
      </c>
      <c r="Z15">
        <f>G15*S15</f>
        <v>0</v>
      </c>
      <c r="AA15">
        <f>H15*S15</f>
        <v>0</v>
      </c>
      <c r="AB15">
        <f>I15*S15</f>
        <v>0</v>
      </c>
      <c r="AC15">
        <f>J15*S15</f>
        <v>0</v>
      </c>
      <c r="AD15">
        <f>K15*S15</f>
        <v>0</v>
      </c>
      <c r="AE15">
        <f>L15*S15</f>
        <v>0</v>
      </c>
      <c r="AF15">
        <f>M15*S15</f>
        <v>0</v>
      </c>
    </row>
    <row r="16">
      <c r="A16">
        <v>8</v>
      </c>
      <c r="B16" t="str">
        <v xml:space="preserve">Nasi </v>
      </c>
      <c r="C16" t="str">
        <f>B16</f>
        <v xml:space="preserve">Nasi </v>
      </c>
      <c r="N16">
        <f>SUM(D16:M16)</f>
        <v>0</v>
      </c>
      <c r="O16">
        <f>N16*S16</f>
        <v>0</v>
      </c>
      <c r="P16" t="e">
        <f>(O16/O273)*100</f>
        <v>#DIV/0!</v>
      </c>
      <c r="Q16">
        <f>'[1]FC ITEM KELAS 3A'!G15</f>
        <v>0.407040669856459</v>
      </c>
      <c r="R16" t="e">
        <f>P16*Q16</f>
        <v>#DIV/0!</v>
      </c>
      <c r="S16">
        <v>5000</v>
      </c>
      <c r="W16">
        <f>D16*S16</f>
        <v>0</v>
      </c>
      <c r="X16">
        <f>E16*S16</f>
        <v>0</v>
      </c>
      <c r="Y16">
        <f>F16*S16</f>
        <v>0</v>
      </c>
      <c r="Z16">
        <f>G16*S16</f>
        <v>0</v>
      </c>
      <c r="AA16">
        <f>H16*S16</f>
        <v>0</v>
      </c>
      <c r="AB16">
        <f>I16*S16</f>
        <v>0</v>
      </c>
      <c r="AC16">
        <f>J16*S16</f>
        <v>0</v>
      </c>
      <c r="AD16">
        <f>K16*S16</f>
        <v>0</v>
      </c>
      <c r="AE16">
        <f>L16*S16</f>
        <v>0</v>
      </c>
      <c r="AF16">
        <f>M16*S16</f>
        <v>0</v>
      </c>
    </row>
    <row r="17">
      <c r="A17">
        <v>9</v>
      </c>
      <c r="B17" t="str">
        <v xml:space="preserve">Perkedel </v>
      </c>
      <c r="C17" t="str">
        <f>B17</f>
        <v xml:space="preserve">Perkedel </v>
      </c>
      <c r="N17">
        <f>SUM(D17:M17)</f>
        <v>0</v>
      </c>
      <c r="O17">
        <f>N17*S17</f>
        <v>0</v>
      </c>
      <c r="P17" t="e">
        <f>(O17/O273)*100</f>
        <v>#DIV/0!</v>
      </c>
      <c r="Q17">
        <f>'[1]FC ITEM KELAS 3A'!G16</f>
        <v>0.550567657524245</v>
      </c>
      <c r="R17" t="e">
        <f>P17*Q17</f>
        <v>#DIV/0!</v>
      </c>
      <c r="S17">
        <v>5000</v>
      </c>
      <c r="W17">
        <f>D17*S17</f>
        <v>0</v>
      </c>
      <c r="X17">
        <f>E17*S17</f>
        <v>0</v>
      </c>
      <c r="Y17">
        <f>F17*S17</f>
        <v>0</v>
      </c>
      <c r="Z17">
        <f>G17*S17</f>
        <v>0</v>
      </c>
      <c r="AA17">
        <f>H17*S17</f>
        <v>0</v>
      </c>
      <c r="AB17">
        <f>I17*S17</f>
        <v>0</v>
      </c>
      <c r="AC17">
        <f>J17*S17</f>
        <v>0</v>
      </c>
      <c r="AD17">
        <f>K17*S17</f>
        <v>0</v>
      </c>
      <c r="AE17">
        <f>L17*S17</f>
        <v>0</v>
      </c>
      <c r="AF17">
        <f>M17*S17</f>
        <v>0</v>
      </c>
    </row>
    <row r="18">
      <c r="A18">
        <v>10</v>
      </c>
      <c r="B18" t="str">
        <v>Chicken Burger</v>
      </c>
      <c r="C18" t="str">
        <f>B18</f>
        <v>Chicken Burger</v>
      </c>
      <c r="N18">
        <f>SUM(D18:M18)</f>
        <v>0</v>
      </c>
      <c r="O18">
        <f>N18*S18</f>
        <v>0</v>
      </c>
      <c r="P18" t="e">
        <f>(O18/O273)*100</f>
        <v>#DIV/0!</v>
      </c>
      <c r="Q18">
        <f>'[1]FC ITEM KELAS 3A'!G17</f>
        <v>0.588164531452362</v>
      </c>
      <c r="R18" t="e">
        <f>P18*Q18</f>
        <v>#DIV/0!</v>
      </c>
      <c r="S18">
        <v>15000</v>
      </c>
      <c r="W18">
        <f>D18*S18</f>
        <v>0</v>
      </c>
      <c r="X18">
        <f>E18*S18</f>
        <v>0</v>
      </c>
      <c r="Y18">
        <f>F18*S18</f>
        <v>0</v>
      </c>
      <c r="Z18">
        <f>G18*S18</f>
        <v>0</v>
      </c>
      <c r="AA18">
        <f>H18*S18</f>
        <v>0</v>
      </c>
      <c r="AB18">
        <f>I18*S18</f>
        <v>0</v>
      </c>
      <c r="AC18">
        <f>J18*S18</f>
        <v>0</v>
      </c>
      <c r="AD18">
        <f>K18*S18</f>
        <v>0</v>
      </c>
      <c r="AE18">
        <f>L18*S18</f>
        <v>0</v>
      </c>
      <c r="AF18">
        <f>M18*S18</f>
        <v>0</v>
      </c>
    </row>
    <row r="19">
      <c r="A19">
        <v>11</v>
      </c>
      <c r="B19" t="str">
        <v xml:space="preserve">Cheese Burger </v>
      </c>
      <c r="C19" t="str">
        <f>B19</f>
        <v xml:space="preserve">Cheese Burger </v>
      </c>
      <c r="N19">
        <f>SUM(D19:M19)</f>
        <v>0</v>
      </c>
      <c r="O19">
        <f>N19*S19</f>
        <v>0</v>
      </c>
      <c r="P19" t="e">
        <f>(O19/O273)*100</f>
        <v>#DIV/0!</v>
      </c>
      <c r="Q19">
        <f>'[1]FC ITEM KELAS 3A'!G18</f>
        <v>0.563081465020817</v>
      </c>
      <c r="R19" t="e">
        <f>P19*Q19</f>
        <v>#DIV/0!</v>
      </c>
      <c r="S19">
        <v>17000</v>
      </c>
      <c r="W19">
        <f>D19*S19</f>
        <v>0</v>
      </c>
      <c r="X19">
        <f>E19*S19</f>
        <v>0</v>
      </c>
      <c r="Y19">
        <f>F19*S19</f>
        <v>0</v>
      </c>
      <c r="Z19">
        <f>G19*S19</f>
        <v>0</v>
      </c>
      <c r="AA19">
        <f>H19*S19</f>
        <v>0</v>
      </c>
      <c r="AB19">
        <f>I19*S19</f>
        <v>0</v>
      </c>
      <c r="AC19">
        <f>J19*S19</f>
        <v>0</v>
      </c>
      <c r="AD19">
        <f>K19*S19</f>
        <v>0</v>
      </c>
      <c r="AE19">
        <f>L19*S19</f>
        <v>0</v>
      </c>
      <c r="AF19">
        <f>M19*S19</f>
        <v>0</v>
      </c>
    </row>
    <row r="20">
      <c r="A20">
        <v>12</v>
      </c>
      <c r="B20" t="str">
        <v xml:space="preserve">Nasi Goreng </v>
      </c>
      <c r="C20" t="str">
        <v>Mix Platter</v>
      </c>
      <c r="N20">
        <f>SUM(D20:M20)</f>
        <v>0</v>
      </c>
      <c r="O20">
        <f>N20*S20</f>
        <v>0</v>
      </c>
      <c r="P20" t="e">
        <f>(O20/O273)*100</f>
        <v>#DIV/0!</v>
      </c>
      <c r="R20" t="e">
        <f>P20*Q20</f>
        <v>#DIV/0!</v>
      </c>
      <c r="W20">
        <f>D20*S20</f>
        <v>0</v>
      </c>
      <c r="X20">
        <f>E20*S20</f>
        <v>0</v>
      </c>
      <c r="Y20">
        <f>F20*S20</f>
        <v>0</v>
      </c>
      <c r="Z20">
        <f>G20*S20</f>
        <v>0</v>
      </c>
      <c r="AA20">
        <f>H20*S20</f>
        <v>0</v>
      </c>
      <c r="AB20">
        <f>I20*S20</f>
        <v>0</v>
      </c>
      <c r="AC20">
        <f>J20*S20</f>
        <v>0</v>
      </c>
      <c r="AD20">
        <f>K20*S20</f>
        <v>0</v>
      </c>
      <c r="AE20">
        <f>L20*S20</f>
        <v>0</v>
      </c>
      <c r="AF20">
        <f>M20*S20</f>
        <v>0</v>
      </c>
    </row>
    <row r="21">
      <c r="A21">
        <v>13</v>
      </c>
      <c r="B21" t="str">
        <v>Telur Ceplok</v>
      </c>
      <c r="C21" t="str">
        <f>B21</f>
        <v>Telur Ceplok</v>
      </c>
      <c r="N21">
        <f>SUM(D21:M21)</f>
        <v>0</v>
      </c>
      <c r="O21">
        <f>N21*S21</f>
        <v>0</v>
      </c>
      <c r="P21" t="e">
        <f>(O21/O273)*100</f>
        <v>#DIV/0!</v>
      </c>
      <c r="Q21">
        <f>'[1]FC ITEM KELAS 3A'!G23</f>
        <v>0.41839</v>
      </c>
      <c r="R21" t="e">
        <f>P21*Q21</f>
        <v>#DIV/0!</v>
      </c>
      <c r="S21">
        <v>5000</v>
      </c>
      <c r="W21">
        <f>D21*S21</f>
        <v>0</v>
      </c>
      <c r="X21">
        <f>E21*S21</f>
        <v>0</v>
      </c>
      <c r="Y21">
        <f>F21*S21</f>
        <v>0</v>
      </c>
      <c r="Z21">
        <f>G21*S21</f>
        <v>0</v>
      </c>
      <c r="AA21">
        <f>H21*S21</f>
        <v>0</v>
      </c>
      <c r="AB21">
        <f>I21*S21</f>
        <v>0</v>
      </c>
      <c r="AC21">
        <f>J21*S21</f>
        <v>0</v>
      </c>
      <c r="AD21">
        <f>K21*S21</f>
        <v>0</v>
      </c>
      <c r="AE21">
        <f>L21*S21</f>
        <v>0</v>
      </c>
      <c r="AF21">
        <f>M21*S21</f>
        <v>0</v>
      </c>
    </row>
    <row r="22">
      <c r="A22">
        <v>14</v>
      </c>
      <c r="B22" t="str">
        <v>Nasi Goreng Telur Ceplok</v>
      </c>
      <c r="C22" t="str">
        <f>B22</f>
        <v>Nasi Goreng Telur Ceplok</v>
      </c>
      <c r="N22">
        <f>SUM(D22:M22)</f>
        <v>0</v>
      </c>
      <c r="O22">
        <f>N22*S22</f>
        <v>0</v>
      </c>
      <c r="P22" t="e">
        <f>(O22/O273)*100</f>
        <v>#DIV/0!</v>
      </c>
      <c r="Q22">
        <f>'[1]FC ITEM KELAS 3A'!G21</f>
        <v>0.674523333333333</v>
      </c>
      <c r="R22" t="e">
        <f>P22*Q22</f>
        <v>#DIV/0!</v>
      </c>
      <c r="S22">
        <v>16000</v>
      </c>
      <c r="W22">
        <f>D22*S22</f>
        <v>0</v>
      </c>
      <c r="X22">
        <f>E22*S22</f>
        <v>0</v>
      </c>
      <c r="Y22">
        <f>F22*S22</f>
        <v>0</v>
      </c>
      <c r="Z22">
        <f>G22*S22</f>
        <v>0</v>
      </c>
      <c r="AA22">
        <f>H22*S22</f>
        <v>0</v>
      </c>
      <c r="AB22">
        <f>I22*S22</f>
        <v>0</v>
      </c>
      <c r="AC22">
        <f>J22*S22</f>
        <v>0</v>
      </c>
      <c r="AD22">
        <f>K22*S22</f>
        <v>0</v>
      </c>
      <c r="AE22">
        <f>L22*S22</f>
        <v>0</v>
      </c>
      <c r="AF22">
        <f>M22*S22</f>
        <v>0</v>
      </c>
    </row>
    <row r="23">
      <c r="N23">
        <f>SUM(D23:M23)</f>
        <v>0</v>
      </c>
      <c r="O23">
        <f>N23*S23</f>
        <v>0</v>
      </c>
      <c r="P23" t="e">
        <f>(O23/O273)*100</f>
        <v>#DIV/0!</v>
      </c>
      <c r="R23" t="e">
        <f>P23*Q23</f>
        <v>#DIV/0!</v>
      </c>
      <c r="W23">
        <f>D23*S23</f>
        <v>0</v>
      </c>
      <c r="X23">
        <f>E23*S23</f>
        <v>0</v>
      </c>
      <c r="Y23">
        <f>F23*S23</f>
        <v>0</v>
      </c>
      <c r="Z23">
        <f>G23*S23</f>
        <v>0</v>
      </c>
      <c r="AA23">
        <f>H23*S23</f>
        <v>0</v>
      </c>
      <c r="AB23">
        <f>I23*S23</f>
        <v>0</v>
      </c>
      <c r="AC23">
        <f>J23*S23</f>
        <v>0</v>
      </c>
      <c r="AD23">
        <f>K23*S23</f>
        <v>0</v>
      </c>
      <c r="AE23">
        <f>L23*S23</f>
        <v>0</v>
      </c>
      <c r="AF23">
        <f>M23*S23</f>
        <v>0</v>
      </c>
    </row>
    <row r="24">
      <c r="A24">
        <v>15</v>
      </c>
      <c r="B24" t="str">
        <v>Paket Segar 1 Dine In (Es Teh / S-tee)</v>
      </c>
      <c r="C24" t="str">
        <f>B24</f>
        <v>Paket Segar 1 Dine In (Es Teh / S-tee)</v>
      </c>
      <c r="N24">
        <f>SUM(D24:M24)</f>
        <v>0</v>
      </c>
      <c r="O24">
        <f>N24*S24</f>
        <v>0</v>
      </c>
      <c r="P24" t="e">
        <f>(O24/O273)*100</f>
        <v>#DIV/0!</v>
      </c>
      <c r="R24" t="e">
        <f>P24*Q24</f>
        <v>#DIV/0!</v>
      </c>
      <c r="W24">
        <f>D24*S24</f>
        <v>0</v>
      </c>
      <c r="X24">
        <f>E24*S24</f>
        <v>0</v>
      </c>
      <c r="Y24">
        <f>F24*S24</f>
        <v>0</v>
      </c>
      <c r="Z24">
        <f>G24*S24</f>
        <v>0</v>
      </c>
      <c r="AA24">
        <f>H24*S24</f>
        <v>0</v>
      </c>
      <c r="AB24">
        <f>I24*S24</f>
        <v>0</v>
      </c>
      <c r="AC24">
        <f>J24*S24</f>
        <v>0</v>
      </c>
      <c r="AD24">
        <f>K24*S24</f>
        <v>0</v>
      </c>
      <c r="AE24">
        <f>L24*S24</f>
        <v>0</v>
      </c>
      <c r="AF24">
        <f>M24*S24</f>
        <v>0</v>
      </c>
    </row>
    <row r="25">
      <c r="A25">
        <v>16</v>
      </c>
      <c r="B25" t="str">
        <v>Paket Segar 1 Take Away (Es Teh / S-tee)</v>
      </c>
      <c r="C25" t="str">
        <f>B25</f>
        <v>Paket Segar 1 Take Away (Es Teh / S-tee)</v>
      </c>
      <c r="N25">
        <f>SUM(D25:M25)</f>
        <v>0</v>
      </c>
      <c r="O25">
        <f>N25*S25</f>
        <v>0</v>
      </c>
      <c r="P25" t="e">
        <f>(O25/O273)*100</f>
        <v>#DIV/0!</v>
      </c>
      <c r="Q25">
        <v>0.737</v>
      </c>
      <c r="R25" t="e">
        <f>P25*Q25</f>
        <v>#DIV/0!</v>
      </c>
      <c r="S25">
        <v>14000</v>
      </c>
      <c r="W25">
        <f>D25*S25</f>
        <v>0</v>
      </c>
      <c r="X25">
        <f>E25*S25</f>
        <v>0</v>
      </c>
      <c r="Y25">
        <f>F25*S25</f>
        <v>0</v>
      </c>
      <c r="Z25">
        <f>G25*S25</f>
        <v>0</v>
      </c>
      <c r="AA25">
        <f>H25*S25</f>
        <v>0</v>
      </c>
      <c r="AB25">
        <f>I25*S25</f>
        <v>0</v>
      </c>
      <c r="AC25">
        <f>J25*S25</f>
        <v>0</v>
      </c>
      <c r="AD25">
        <f>K25*S25</f>
        <v>0</v>
      </c>
      <c r="AE25">
        <f>L25*S25</f>
        <v>0</v>
      </c>
      <c r="AF25">
        <f>M25*S25</f>
        <v>0</v>
      </c>
    </row>
    <row r="26">
      <c r="A26">
        <v>17</v>
      </c>
      <c r="B26" t="str">
        <v>Paket Segar 2 (Es Teh / S-tee)</v>
      </c>
      <c r="C26" t="str">
        <f>B26</f>
        <v>Paket Segar 2 (Es Teh / S-tee)</v>
      </c>
      <c r="N26">
        <f>SUM(D26:M26)</f>
        <v>0</v>
      </c>
      <c r="O26">
        <f>N26*S26</f>
        <v>0</v>
      </c>
      <c r="P26" t="e">
        <f>(O26/O273)*100</f>
        <v>#DIV/0!</v>
      </c>
      <c r="Q26">
        <v>0.606</v>
      </c>
      <c r="R26" t="e">
        <f>P26*Q26</f>
        <v>#DIV/0!</v>
      </c>
      <c r="S26">
        <v>21000</v>
      </c>
      <c r="W26">
        <f>D26*S26</f>
        <v>0</v>
      </c>
      <c r="X26">
        <f>E26*S26</f>
        <v>0</v>
      </c>
      <c r="Y26">
        <f>F26*S26</f>
        <v>0</v>
      </c>
      <c r="Z26">
        <f>G26*S26</f>
        <v>0</v>
      </c>
      <c r="AA26">
        <f>H26*S26</f>
        <v>0</v>
      </c>
      <c r="AB26">
        <f>I26*S26</f>
        <v>0</v>
      </c>
      <c r="AC26">
        <f>J26*S26</f>
        <v>0</v>
      </c>
      <c r="AD26">
        <f>K26*S26</f>
        <v>0</v>
      </c>
      <c r="AE26">
        <f>L26*S26</f>
        <v>0</v>
      </c>
      <c r="AF26">
        <f>M26*S26</f>
        <v>0</v>
      </c>
    </row>
    <row r="27">
      <c r="A27">
        <v>18</v>
      </c>
      <c r="B27" t="str">
        <v>Paket Segar 3 (Es Teh / S-tee)</v>
      </c>
      <c r="C27" t="str">
        <f>B27</f>
        <v>Paket Segar 3 (Es Teh / S-tee)</v>
      </c>
      <c r="N27">
        <f>SUM(D27:M27)</f>
        <v>0</v>
      </c>
      <c r="O27">
        <f>N27*S27</f>
        <v>0</v>
      </c>
      <c r="P27" t="e">
        <f>(O27/O273)*100</f>
        <v>#DIV/0!</v>
      </c>
      <c r="Q27">
        <v>0.469</v>
      </c>
      <c r="R27" t="e">
        <f>P27*Q27</f>
        <v>#DIV/0!</v>
      </c>
      <c r="S27">
        <v>20000</v>
      </c>
      <c r="W27">
        <f>D27*S27</f>
        <v>0</v>
      </c>
      <c r="X27">
        <f>E27*S27</f>
        <v>0</v>
      </c>
      <c r="Y27">
        <f>F27*S27</f>
        <v>0</v>
      </c>
      <c r="Z27">
        <f>G27*S27</f>
        <v>0</v>
      </c>
      <c r="AA27">
        <f>H27*S27</f>
        <v>0</v>
      </c>
      <c r="AB27">
        <f>I27*S27</f>
        <v>0</v>
      </c>
      <c r="AC27">
        <f>J27*S27</f>
        <v>0</v>
      </c>
      <c r="AD27">
        <f>K27*S27</f>
        <v>0</v>
      </c>
      <c r="AE27">
        <f>L27*S27</f>
        <v>0</v>
      </c>
      <c r="AF27">
        <f>M27*S27</f>
        <v>0</v>
      </c>
    </row>
    <row r="28">
      <c r="A28">
        <v>19</v>
      </c>
      <c r="B28" t="str">
        <v>Paket Segar 4 (Es Teh / S-tee)</v>
      </c>
      <c r="C28" t="str">
        <f>B28</f>
        <v>Paket Segar 4 (Es Teh / S-tee)</v>
      </c>
      <c r="N28">
        <f>SUM(D28:M28)</f>
        <v>0</v>
      </c>
      <c r="O28">
        <f>N28*S28</f>
        <v>0</v>
      </c>
      <c r="P28" t="e">
        <f>(O28/O273)*100</f>
        <v>#DIV/0!</v>
      </c>
      <c r="Q28">
        <v>0.658</v>
      </c>
      <c r="R28" t="e">
        <f>P28*Q28</f>
        <v>#DIV/0!</v>
      </c>
      <c r="S28">
        <v>15000</v>
      </c>
      <c r="W28">
        <f>D28*S28</f>
        <v>0</v>
      </c>
      <c r="X28">
        <f>E28*S28</f>
        <v>0</v>
      </c>
      <c r="Y28">
        <f>F28*S28</f>
        <v>0</v>
      </c>
      <c r="Z28">
        <f>G28*S28</f>
        <v>0</v>
      </c>
      <c r="AA28">
        <f>H28*S28</f>
        <v>0</v>
      </c>
      <c r="AB28">
        <f>I28*S28</f>
        <v>0</v>
      </c>
      <c r="AC28">
        <f>J28*S28</f>
        <v>0</v>
      </c>
      <c r="AD28">
        <f>K28*S28</f>
        <v>0</v>
      </c>
      <c r="AE28">
        <f>L28*S28</f>
        <v>0</v>
      </c>
      <c r="AF28">
        <f>M28*S28</f>
        <v>0</v>
      </c>
    </row>
    <row r="29">
      <c r="A29">
        <v>20</v>
      </c>
      <c r="B29" t="str">
        <v>Paket Segar 5 (Es Teh / S-tee)</v>
      </c>
      <c r="C29" t="str">
        <f>B29</f>
        <v>Paket Segar 5 (Es Teh / S-tee)</v>
      </c>
      <c r="N29">
        <f>SUM(D29:M29)</f>
        <v>0</v>
      </c>
      <c r="O29">
        <f>N29*S29</f>
        <v>0</v>
      </c>
      <c r="P29" t="e">
        <f>(O29/O273)*100</f>
        <v>#DIV/0!</v>
      </c>
      <c r="Q29">
        <v>0.39</v>
      </c>
      <c r="R29" t="e">
        <f>P29*Q29</f>
        <v>#DIV/0!</v>
      </c>
      <c r="S29">
        <v>20000</v>
      </c>
      <c r="W29">
        <f>D29*S29</f>
        <v>0</v>
      </c>
      <c r="X29">
        <f>E29*S29</f>
        <v>0</v>
      </c>
      <c r="Y29">
        <f>F29*S29</f>
        <v>0</v>
      </c>
      <c r="Z29">
        <f>G29*S29</f>
        <v>0</v>
      </c>
      <c r="AA29">
        <f>H29*S29</f>
        <v>0</v>
      </c>
      <c r="AB29">
        <f>I29*S29</f>
        <v>0</v>
      </c>
      <c r="AC29">
        <f>J29*S29</f>
        <v>0</v>
      </c>
      <c r="AD29">
        <f>K29*S29</f>
        <v>0</v>
      </c>
      <c r="AE29">
        <f>L29*S29</f>
        <v>0</v>
      </c>
      <c r="AF29">
        <f>M29*S29</f>
        <v>0</v>
      </c>
    </row>
    <row r="30">
      <c r="A30">
        <v>21</v>
      </c>
      <c r="B30" t="str">
        <v>Paket Segar 6 (Es Teh / S-tee)</v>
      </c>
      <c r="C30" t="str">
        <f>B30</f>
        <v>Paket Segar 6 (Es Teh / S-tee)</v>
      </c>
      <c r="N30">
        <f>SUM(D30:M30)</f>
        <v>0</v>
      </c>
      <c r="O30">
        <f>N30*S30</f>
        <v>0</v>
      </c>
      <c r="P30" t="e">
        <f>(O30/O273)*100</f>
        <v>#DIV/0!</v>
      </c>
      <c r="Q30">
        <v>0.642</v>
      </c>
      <c r="R30" t="e">
        <f>P30*Q30</f>
        <v>#DIV/0!</v>
      </c>
      <c r="S30">
        <v>20000</v>
      </c>
      <c r="W30">
        <f>D30*S30</f>
        <v>0</v>
      </c>
      <c r="X30">
        <f>E30*S30</f>
        <v>0</v>
      </c>
      <c r="Y30">
        <f>F30*S30</f>
        <v>0</v>
      </c>
      <c r="Z30">
        <f>G30*S30</f>
        <v>0</v>
      </c>
      <c r="AA30">
        <f>H30*S30</f>
        <v>0</v>
      </c>
      <c r="AB30">
        <f>I30*S30</f>
        <v>0</v>
      </c>
      <c r="AC30">
        <f>J30*S30</f>
        <v>0</v>
      </c>
      <c r="AD30">
        <f>K30*S30</f>
        <v>0</v>
      </c>
      <c r="AE30">
        <f>L30*S30</f>
        <v>0</v>
      </c>
      <c r="AF30">
        <f>M30*S30</f>
        <v>0</v>
      </c>
    </row>
    <row r="31">
      <c r="A31">
        <v>22</v>
      </c>
      <c r="B31" t="str">
        <v>Paket Segar 7 (Es Teh / S-tee)</v>
      </c>
      <c r="C31" t="str">
        <f>B31</f>
        <v>Paket Segar 7 (Es Teh / S-tee)</v>
      </c>
      <c r="N31">
        <f>SUM(D31:M31)</f>
        <v>0</v>
      </c>
      <c r="O31">
        <f>N31*S31</f>
        <v>0</v>
      </c>
      <c r="P31" t="e">
        <f>(O31/O273)*100</f>
        <v>#DIV/0!</v>
      </c>
      <c r="Q31">
        <v>0.651</v>
      </c>
      <c r="R31" t="e">
        <f>P31*Q31</f>
        <v>#DIV/0!</v>
      </c>
      <c r="S31">
        <v>21000</v>
      </c>
      <c r="W31">
        <f>D31*S31</f>
        <v>0</v>
      </c>
      <c r="X31">
        <f>E31*S31</f>
        <v>0</v>
      </c>
      <c r="Y31">
        <f>F31*S31</f>
        <v>0</v>
      </c>
      <c r="Z31">
        <f>G31*S31</f>
        <v>0</v>
      </c>
      <c r="AA31">
        <f>H31*S31</f>
        <v>0</v>
      </c>
      <c r="AB31">
        <f>I31*S31</f>
        <v>0</v>
      </c>
      <c r="AC31">
        <f>J31*S31</f>
        <v>0</v>
      </c>
      <c r="AD31">
        <f>K31*S31</f>
        <v>0</v>
      </c>
      <c r="AE31">
        <f>L31*S31</f>
        <v>0</v>
      </c>
      <c r="AF31">
        <f>M31*S31</f>
        <v>0</v>
      </c>
    </row>
    <row r="32">
      <c r="N32">
        <f>SUM(D32:M32)</f>
        <v>0</v>
      </c>
      <c r="O32">
        <f>N32*S32</f>
        <v>0</v>
      </c>
      <c r="P32" t="e">
        <f>(O32/O273)*100</f>
        <v>#DIV/0!</v>
      </c>
      <c r="R32" t="e">
        <f>P32*Q32</f>
        <v>#DIV/0!</v>
      </c>
      <c r="W32">
        <f>D32*S32</f>
        <v>0</v>
      </c>
      <c r="X32">
        <f>E32*S32</f>
        <v>0</v>
      </c>
      <c r="Y32">
        <f>F32*S32</f>
        <v>0</v>
      </c>
      <c r="Z32">
        <f>G32*S32</f>
        <v>0</v>
      </c>
      <c r="AA32">
        <f>H32*S32</f>
        <v>0</v>
      </c>
      <c r="AB32">
        <f>I32*S32</f>
        <v>0</v>
      </c>
      <c r="AC32">
        <f>J32*S32</f>
        <v>0</v>
      </c>
      <c r="AD32">
        <f>K32*S32</f>
        <v>0</v>
      </c>
      <c r="AE32">
        <f>L32*S32</f>
        <v>0</v>
      </c>
      <c r="AF32">
        <f>M32*S32</f>
        <v>0</v>
      </c>
    </row>
    <row r="33">
      <c r="A33">
        <v>23</v>
      </c>
      <c r="B33" t="str">
        <v>Paket Rocket 1 Dine In</v>
      </c>
      <c r="C33" t="str">
        <f>B33</f>
        <v>Paket Rocket 1 Dine In</v>
      </c>
      <c r="N33">
        <f>SUM(D33:M33)</f>
        <v>0</v>
      </c>
      <c r="O33">
        <f>N33*S33</f>
        <v>0</v>
      </c>
      <c r="P33" t="e">
        <f>(O33/O273)*100</f>
        <v>#DIV/0!</v>
      </c>
      <c r="R33" t="e">
        <f>P33*Q33</f>
        <v>#DIV/0!</v>
      </c>
      <c r="W33">
        <f>D33*S33</f>
        <v>0</v>
      </c>
      <c r="X33">
        <f>E33*S33</f>
        <v>0</v>
      </c>
      <c r="Y33">
        <f>F33*S33</f>
        <v>0</v>
      </c>
      <c r="Z33">
        <f>G33*S33</f>
        <v>0</v>
      </c>
      <c r="AA33">
        <f>H33*S33</f>
        <v>0</v>
      </c>
      <c r="AB33">
        <f>I33*S33</f>
        <v>0</v>
      </c>
      <c r="AC33">
        <f>J33*S33</f>
        <v>0</v>
      </c>
      <c r="AD33">
        <f>K33*S33</f>
        <v>0</v>
      </c>
      <c r="AE33">
        <f>L33*S33</f>
        <v>0</v>
      </c>
      <c r="AF33">
        <f>M33*S33</f>
        <v>0</v>
      </c>
    </row>
    <row r="34">
      <c r="A34">
        <v>24</v>
      </c>
      <c r="B34" t="str">
        <v>Paket Rocket 1 Take Away</v>
      </c>
      <c r="C34" t="str">
        <f>B34</f>
        <v>Paket Rocket 1 Take Away</v>
      </c>
      <c r="N34">
        <f>SUM(D34:M34)</f>
        <v>0</v>
      </c>
      <c r="O34">
        <f>N34*S34</f>
        <v>0</v>
      </c>
      <c r="P34" t="e">
        <f>(O34/O273)*100</f>
        <v>#DIV/0!</v>
      </c>
      <c r="Q34">
        <v>0.717</v>
      </c>
      <c r="R34" t="e">
        <f>P34*Q34</f>
        <v>#DIV/0!</v>
      </c>
      <c r="S34">
        <v>15000</v>
      </c>
      <c r="W34">
        <f>D34*S34</f>
        <v>0</v>
      </c>
      <c r="X34">
        <f>E34*S34</f>
        <v>0</v>
      </c>
      <c r="Y34">
        <f>F34*S34</f>
        <v>0</v>
      </c>
      <c r="Z34">
        <f>G34*S34</f>
        <v>0</v>
      </c>
      <c r="AA34">
        <f>H34*S34</f>
        <v>0</v>
      </c>
      <c r="AB34">
        <f>I34*S34</f>
        <v>0</v>
      </c>
      <c r="AC34">
        <f>J34*S34</f>
        <v>0</v>
      </c>
      <c r="AD34">
        <f>K34*S34</f>
        <v>0</v>
      </c>
      <c r="AE34">
        <f>L34*S34</f>
        <v>0</v>
      </c>
      <c r="AF34">
        <f>M34*S34</f>
        <v>0</v>
      </c>
    </row>
    <row r="35">
      <c r="A35">
        <v>25</v>
      </c>
      <c r="B35" t="str">
        <v>Paket Rocket 2</v>
      </c>
      <c r="C35" t="str">
        <f>B35</f>
        <v>Paket Rocket 2</v>
      </c>
      <c r="N35">
        <f>SUM(D35:M35)</f>
        <v>0</v>
      </c>
      <c r="O35">
        <f>N35*S35</f>
        <v>0</v>
      </c>
      <c r="P35" t="e">
        <f>(O35/O273)*100</f>
        <v>#DIV/0!</v>
      </c>
      <c r="Q35">
        <v>0.602</v>
      </c>
      <c r="R35" t="e">
        <f>P35*Q35</f>
        <v>#DIV/0!</v>
      </c>
      <c r="S35">
        <v>22000</v>
      </c>
      <c r="W35">
        <f>D35*S35</f>
        <v>0</v>
      </c>
      <c r="X35">
        <f>E35*S35</f>
        <v>0</v>
      </c>
      <c r="Y35">
        <f>F35*S35</f>
        <v>0</v>
      </c>
      <c r="Z35">
        <f>G35*S35</f>
        <v>0</v>
      </c>
      <c r="AA35">
        <f>H35*S35</f>
        <v>0</v>
      </c>
      <c r="AB35">
        <f>I35*S35</f>
        <v>0</v>
      </c>
      <c r="AC35">
        <f>J35*S35</f>
        <v>0</v>
      </c>
      <c r="AD35">
        <f>K35*S35</f>
        <v>0</v>
      </c>
      <c r="AE35">
        <f>L35*S35</f>
        <v>0</v>
      </c>
      <c r="AF35">
        <f>M35*S35</f>
        <v>0</v>
      </c>
    </row>
    <row r="36">
      <c r="A36">
        <v>26</v>
      </c>
      <c r="B36" t="str">
        <v>Paket Rocket 3</v>
      </c>
      <c r="C36" t="str">
        <f>B36</f>
        <v>Paket Rocket 3</v>
      </c>
      <c r="N36">
        <f>SUM(D36:M36)</f>
        <v>0</v>
      </c>
      <c r="O36">
        <f>N36*S36</f>
        <v>0</v>
      </c>
      <c r="P36" t="e">
        <f>(O36/O273)*100</f>
        <v>#DIV/0!</v>
      </c>
      <c r="Q36">
        <v>0.499</v>
      </c>
      <c r="R36" t="e">
        <f>P36*Q36</f>
        <v>#DIV/0!</v>
      </c>
      <c r="S36">
        <v>22000</v>
      </c>
      <c r="W36">
        <f>D36*S36</f>
        <v>0</v>
      </c>
      <c r="X36">
        <f>E36*S36</f>
        <v>0</v>
      </c>
      <c r="Y36">
        <f>F36*S36</f>
        <v>0</v>
      </c>
      <c r="Z36">
        <f>G36*S36</f>
        <v>0</v>
      </c>
      <c r="AA36">
        <f>H36*S36</f>
        <v>0</v>
      </c>
      <c r="AB36">
        <f>I36*S36</f>
        <v>0</v>
      </c>
      <c r="AC36">
        <f>J36*S36</f>
        <v>0</v>
      </c>
      <c r="AD36">
        <f>K36*S36</f>
        <v>0</v>
      </c>
      <c r="AE36">
        <f>L36*S36</f>
        <v>0</v>
      </c>
      <c r="AF36">
        <f>M36*S36</f>
        <v>0</v>
      </c>
    </row>
    <row r="37">
      <c r="A37">
        <v>27</v>
      </c>
      <c r="B37" t="str">
        <v>Paket Rocket 4</v>
      </c>
      <c r="C37" t="str">
        <f>B37</f>
        <v>Paket Rocket 4</v>
      </c>
      <c r="N37">
        <f>SUM(D37:M37)</f>
        <v>0</v>
      </c>
      <c r="O37">
        <f>N37*S37</f>
        <v>0</v>
      </c>
      <c r="P37" t="e">
        <f>(O37/O273)*100</f>
        <v>#DIV/0!</v>
      </c>
      <c r="Q37">
        <v>0.599</v>
      </c>
      <c r="R37" t="e">
        <f>P37*Q37</f>
        <v>#DIV/0!</v>
      </c>
      <c r="S37">
        <v>21000</v>
      </c>
      <c r="W37">
        <f>D37*S37</f>
        <v>0</v>
      </c>
      <c r="X37">
        <f>E37*S37</f>
        <v>0</v>
      </c>
      <c r="Y37">
        <f>F37*S37</f>
        <v>0</v>
      </c>
      <c r="Z37">
        <f>G37*S37</f>
        <v>0</v>
      </c>
      <c r="AA37">
        <f>H37*S37</f>
        <v>0</v>
      </c>
      <c r="AB37">
        <f>I37*S37</f>
        <v>0</v>
      </c>
      <c r="AC37">
        <f>J37*S37</f>
        <v>0</v>
      </c>
      <c r="AD37">
        <f>K37*S37</f>
        <v>0</v>
      </c>
      <c r="AE37">
        <f>L37*S37</f>
        <v>0</v>
      </c>
      <c r="AF37">
        <f>M37*S37</f>
        <v>0</v>
      </c>
    </row>
    <row r="38">
      <c r="A38">
        <v>28</v>
      </c>
      <c r="B38" t="str">
        <v>Paket Rocket 5</v>
      </c>
      <c r="C38" t="str">
        <f>B38</f>
        <v>Paket Rocket 5</v>
      </c>
      <c r="N38">
        <f>SUM(D38:M38)</f>
        <v>0</v>
      </c>
      <c r="O38">
        <f>N38*S38</f>
        <v>0</v>
      </c>
      <c r="P38" t="e">
        <f>(O38/O273)*100</f>
        <v>#DIV/0!</v>
      </c>
      <c r="Q38">
        <v>0.511</v>
      </c>
      <c r="R38" t="e">
        <f>P38*Q38</f>
        <v>#DIV/0!</v>
      </c>
      <c r="S38">
        <v>21000</v>
      </c>
      <c r="W38">
        <f>D38*S38</f>
        <v>0</v>
      </c>
      <c r="X38">
        <f>E38*S38</f>
        <v>0</v>
      </c>
      <c r="Y38">
        <f>F38*S38</f>
        <v>0</v>
      </c>
      <c r="Z38">
        <f>G38*S38</f>
        <v>0</v>
      </c>
      <c r="AA38">
        <f>H38*S38</f>
        <v>0</v>
      </c>
      <c r="AB38">
        <f>I38*S38</f>
        <v>0</v>
      </c>
      <c r="AC38">
        <f>J38*S38</f>
        <v>0</v>
      </c>
      <c r="AD38">
        <f>K38*S38</f>
        <v>0</v>
      </c>
      <c r="AE38">
        <f>L38*S38</f>
        <v>0</v>
      </c>
      <c r="AF38">
        <f>M38*S38</f>
        <v>0</v>
      </c>
    </row>
    <row r="39">
      <c r="A39">
        <v>29</v>
      </c>
      <c r="B39" t="str">
        <v>Paket Rocket 6</v>
      </c>
      <c r="C39" t="str">
        <f>B39</f>
        <v>Paket Rocket 6</v>
      </c>
      <c r="N39">
        <f>SUM(D39:M39)</f>
        <v>0</v>
      </c>
      <c r="O39">
        <f>N39*S39</f>
        <v>0</v>
      </c>
      <c r="P39" t="e">
        <f>(O39/O273)*100</f>
        <v>#DIV/0!</v>
      </c>
      <c r="Q39">
        <v>0.474</v>
      </c>
      <c r="R39" t="e">
        <f>P39*Q39</f>
        <v>#DIV/0!</v>
      </c>
      <c r="S39">
        <v>22000</v>
      </c>
      <c r="W39">
        <f>D39*S39</f>
        <v>0</v>
      </c>
      <c r="X39">
        <f>E39*S39</f>
        <v>0</v>
      </c>
      <c r="Y39">
        <f>F39*S39</f>
        <v>0</v>
      </c>
      <c r="Z39">
        <f>G39*S39</f>
        <v>0</v>
      </c>
      <c r="AA39">
        <f>H39*S39</f>
        <v>0</v>
      </c>
      <c r="AB39">
        <f>I39*S39</f>
        <v>0</v>
      </c>
      <c r="AC39">
        <f>J39*S39</f>
        <v>0</v>
      </c>
      <c r="AD39">
        <f>K39*S39</f>
        <v>0</v>
      </c>
      <c r="AE39">
        <f>L39*S39</f>
        <v>0</v>
      </c>
      <c r="AF39">
        <f>M39*S39</f>
        <v>0</v>
      </c>
    </row>
    <row r="40">
      <c r="A40">
        <v>30</v>
      </c>
      <c r="B40" t="str">
        <v>Paket Rocket 7</v>
      </c>
      <c r="C40" t="str">
        <f>B40</f>
        <v>Paket Rocket 7</v>
      </c>
      <c r="N40">
        <f>SUM(D40:M40)</f>
        <v>0</v>
      </c>
      <c r="O40">
        <f>N40*S40</f>
        <v>0</v>
      </c>
      <c r="P40" t="e">
        <f>(O40/O273)*100</f>
        <v>#DIV/0!</v>
      </c>
      <c r="Q40">
        <v>0.611</v>
      </c>
      <c r="R40" t="e">
        <f>P40*Q40</f>
        <v>#DIV/0!</v>
      </c>
      <c r="S40">
        <v>17000</v>
      </c>
      <c r="W40">
        <f>D40*S40</f>
        <v>0</v>
      </c>
      <c r="X40">
        <f>E40*S40</f>
        <v>0</v>
      </c>
      <c r="Y40">
        <f>F40*S40</f>
        <v>0</v>
      </c>
      <c r="Z40">
        <f>G40*S40</f>
        <v>0</v>
      </c>
      <c r="AA40">
        <f>H40*S40</f>
        <v>0</v>
      </c>
      <c r="AB40">
        <f>I40*S40</f>
        <v>0</v>
      </c>
      <c r="AC40">
        <f>J40*S40</f>
        <v>0</v>
      </c>
      <c r="AD40">
        <f>K40*S40</f>
        <v>0</v>
      </c>
      <c r="AE40">
        <f>L40*S40</f>
        <v>0</v>
      </c>
      <c r="AF40">
        <f>M40*S40</f>
        <v>0</v>
      </c>
    </row>
    <row r="41">
      <c r="A41">
        <v>31</v>
      </c>
      <c r="B41" t="str">
        <v>Paket Rocket 8</v>
      </c>
      <c r="C41" t="str">
        <f>B41</f>
        <v>Paket Rocket 8</v>
      </c>
      <c r="N41">
        <f>SUM(D41:M41)</f>
        <v>0</v>
      </c>
      <c r="O41">
        <f>N41*S41</f>
        <v>0</v>
      </c>
      <c r="P41" t="e">
        <f>(O41/O273)*100</f>
        <v>#DIV/0!</v>
      </c>
      <c r="Q41">
        <v>0.567</v>
      </c>
      <c r="R41" t="e">
        <f>P41*Q41</f>
        <v>#DIV/0!</v>
      </c>
      <c r="S41">
        <v>23000</v>
      </c>
      <c r="W41">
        <f>D41*S41</f>
        <v>0</v>
      </c>
      <c r="X41">
        <f>E41*S41</f>
        <v>0</v>
      </c>
      <c r="Y41">
        <f>F41*S41</f>
        <v>0</v>
      </c>
      <c r="Z41">
        <f>G41*S41</f>
        <v>0</v>
      </c>
      <c r="AA41">
        <f>H41*S41</f>
        <v>0</v>
      </c>
      <c r="AB41">
        <f>I41*S41</f>
        <v>0</v>
      </c>
      <c r="AC41">
        <f>J41*S41</f>
        <v>0</v>
      </c>
      <c r="AD41">
        <f>K41*S41</f>
        <v>0</v>
      </c>
      <c r="AE41">
        <f>L41*S41</f>
        <v>0</v>
      </c>
      <c r="AF41">
        <f>M41*S41</f>
        <v>0</v>
      </c>
    </row>
    <row r="42">
      <c r="A42">
        <v>32</v>
      </c>
      <c r="B42" t="str">
        <v>Paket Rocket 9</v>
      </c>
      <c r="C42" t="str">
        <f>B42</f>
        <v>Paket Rocket 9</v>
      </c>
      <c r="N42">
        <f>SUM(D42:M42)</f>
        <v>0</v>
      </c>
      <c r="O42">
        <f>N42*S42</f>
        <v>0</v>
      </c>
      <c r="P42" t="e">
        <f>(O42/O273)*100</f>
        <v>#DIV/0!</v>
      </c>
      <c r="Q42">
        <v>0.569</v>
      </c>
      <c r="R42" t="e">
        <f>P42*Q42</f>
        <v>#DIV/0!</v>
      </c>
      <c r="S42">
        <v>24000</v>
      </c>
      <c r="W42">
        <f>D42*S42</f>
        <v>0</v>
      </c>
      <c r="X42">
        <f>E42*S42</f>
        <v>0</v>
      </c>
      <c r="Y42">
        <f>F42*S42</f>
        <v>0</v>
      </c>
      <c r="Z42">
        <f>G42*S42</f>
        <v>0</v>
      </c>
      <c r="AA42">
        <f>H42*S42</f>
        <v>0</v>
      </c>
      <c r="AB42">
        <f>I42*S42</f>
        <v>0</v>
      </c>
      <c r="AC42">
        <f>J42*S42</f>
        <v>0</v>
      </c>
      <c r="AD42">
        <f>K42*S42</f>
        <v>0</v>
      </c>
      <c r="AE42">
        <f>L42*S42</f>
        <v>0</v>
      </c>
      <c r="AF42">
        <f>M42*S42</f>
        <v>0</v>
      </c>
    </row>
    <row r="43">
      <c r="A43">
        <v>33</v>
      </c>
      <c r="B43" t="str">
        <v>Paket Rocket 10</v>
      </c>
      <c r="C43" t="str">
        <f>B43</f>
        <v>Paket Rocket 10</v>
      </c>
      <c r="N43">
        <f>SUM(D43:M43)</f>
        <v>0</v>
      </c>
      <c r="O43">
        <f>N43*S43</f>
        <v>0</v>
      </c>
      <c r="P43" t="e">
        <f>(O43/O273)*100</f>
        <v>#DIV/0!</v>
      </c>
      <c r="Q43">
        <v>0.616</v>
      </c>
      <c r="R43" t="e">
        <f>P43*Q43</f>
        <v>#DIV/0!</v>
      </c>
      <c r="S43">
        <v>27000</v>
      </c>
      <c r="W43">
        <f>D43*S43</f>
        <v>0</v>
      </c>
      <c r="X43">
        <f>E43*S43</f>
        <v>0</v>
      </c>
      <c r="Y43">
        <f>F43*S43</f>
        <v>0</v>
      </c>
      <c r="Z43">
        <f>G43*S43</f>
        <v>0</v>
      </c>
      <c r="AA43">
        <f>H43*S43</f>
        <v>0</v>
      </c>
      <c r="AB43">
        <f>I43*S43</f>
        <v>0</v>
      </c>
      <c r="AC43">
        <f>J43*S43</f>
        <v>0</v>
      </c>
      <c r="AD43">
        <f>K43*S43</f>
        <v>0</v>
      </c>
      <c r="AE43">
        <f>L43*S43</f>
        <v>0</v>
      </c>
      <c r="AF43">
        <f>M43*S43</f>
        <v>0</v>
      </c>
    </row>
    <row r="44">
      <c r="N44">
        <f>SUM(D44:M44)</f>
        <v>0</v>
      </c>
      <c r="O44">
        <f>N44*S44</f>
        <v>0</v>
      </c>
      <c r="P44" t="e">
        <f>(O44/O273)*100</f>
        <v>#DIV/0!</v>
      </c>
      <c r="R44" t="e">
        <f>P44*Q44</f>
        <v>#DIV/0!</v>
      </c>
      <c r="W44">
        <f>D44*S44</f>
        <v>0</v>
      </c>
      <c r="X44">
        <f>E44*S44</f>
        <v>0</v>
      </c>
      <c r="Y44">
        <f>F44*S44</f>
        <v>0</v>
      </c>
      <c r="Z44">
        <f>G44*S44</f>
        <v>0</v>
      </c>
      <c r="AA44">
        <f>H44*S44</f>
        <v>0</v>
      </c>
      <c r="AB44">
        <f>I44*S44</f>
        <v>0</v>
      </c>
      <c r="AC44">
        <f>J44*S44</f>
        <v>0</v>
      </c>
      <c r="AD44">
        <f>K44*S44</f>
        <v>0</v>
      </c>
      <c r="AE44">
        <f>L44*S44</f>
        <v>0</v>
      </c>
      <c r="AF44">
        <f>M44*S44</f>
        <v>0</v>
      </c>
    </row>
    <row r="45">
      <c r="A45">
        <v>34</v>
      </c>
      <c r="B45" t="str">
        <v>Paket Roma 1</v>
      </c>
      <c r="C45" t="str">
        <f>B45</f>
        <v>Paket Roma 1</v>
      </c>
      <c r="N45">
        <f>SUM(D45:M45)</f>
        <v>0</v>
      </c>
      <c r="O45">
        <f>N45*S45</f>
        <v>0</v>
      </c>
      <c r="P45" t="e">
        <f>(O45/O273)*100</f>
        <v>#DIV/0!</v>
      </c>
      <c r="Q45">
        <v>0.557</v>
      </c>
      <c r="R45" t="e">
        <f>P45*Q45</f>
        <v>#DIV/0!</v>
      </c>
      <c r="S45">
        <v>21000</v>
      </c>
      <c r="W45">
        <f>D45*S45</f>
        <v>0</v>
      </c>
      <c r="X45">
        <f>E45*S45</f>
        <v>0</v>
      </c>
      <c r="Y45">
        <f>F45*S45</f>
        <v>0</v>
      </c>
      <c r="Z45">
        <f>G45*S45</f>
        <v>0</v>
      </c>
      <c r="AA45">
        <f>H45*S45</f>
        <v>0</v>
      </c>
      <c r="AB45">
        <f>I45*S45</f>
        <v>0</v>
      </c>
      <c r="AC45">
        <f>J45*S45</f>
        <v>0</v>
      </c>
      <c r="AD45">
        <f>K45*S45</f>
        <v>0</v>
      </c>
      <c r="AE45">
        <f>L45*S45</f>
        <v>0</v>
      </c>
      <c r="AF45">
        <f>M45*S45</f>
        <v>0</v>
      </c>
    </row>
    <row r="46">
      <c r="A46">
        <v>35</v>
      </c>
      <c r="B46" t="str">
        <v>Paket Roma 2</v>
      </c>
      <c r="C46" t="str">
        <f>B46</f>
        <v>Paket Roma 2</v>
      </c>
      <c r="N46">
        <f>SUM(D46:M46)</f>
        <v>0</v>
      </c>
      <c r="O46">
        <f>N46*S46</f>
        <v>0</v>
      </c>
      <c r="P46" t="e">
        <f>(O46/O273)*100</f>
        <v>#DIV/0!</v>
      </c>
      <c r="Q46">
        <v>0.471</v>
      </c>
      <c r="R46" t="e">
        <f>P46*Q46</f>
        <v>#DIV/0!</v>
      </c>
      <c r="S46">
        <v>21000</v>
      </c>
      <c r="W46">
        <f>D46*S46</f>
        <v>0</v>
      </c>
      <c r="X46">
        <f>E46*S46</f>
        <v>0</v>
      </c>
      <c r="Y46">
        <f>F46*S46</f>
        <v>0</v>
      </c>
      <c r="Z46">
        <f>G46*S46</f>
        <v>0</v>
      </c>
      <c r="AA46">
        <f>H46*S46</f>
        <v>0</v>
      </c>
      <c r="AB46">
        <f>I46*S46</f>
        <v>0</v>
      </c>
      <c r="AC46">
        <f>J46*S46</f>
        <v>0</v>
      </c>
      <c r="AD46">
        <f>K46*S46</f>
        <v>0</v>
      </c>
      <c r="AE46">
        <f>L46*S46</f>
        <v>0</v>
      </c>
      <c r="AF46">
        <f>M46*S46</f>
        <v>0</v>
      </c>
    </row>
    <row r="47">
      <c r="A47">
        <v>36</v>
      </c>
      <c r="B47" t="str">
        <v>Paket Roma 3</v>
      </c>
      <c r="C47" t="str">
        <f>B47</f>
        <v>Paket Roma 3</v>
      </c>
      <c r="N47">
        <f>SUM(D47:M47)</f>
        <v>0</v>
      </c>
      <c r="O47">
        <f>N47*S47</f>
        <v>0</v>
      </c>
      <c r="P47" t="e">
        <f>(O47/O273)*100</f>
        <v>#DIV/0!</v>
      </c>
      <c r="Q47">
        <v>0.544</v>
      </c>
      <c r="R47" t="e">
        <f>P47*Q47</f>
        <v>#DIV/0!</v>
      </c>
      <c r="S47">
        <v>23000</v>
      </c>
      <c r="W47">
        <f>D47*S47</f>
        <v>0</v>
      </c>
      <c r="X47">
        <f>E47*S47</f>
        <v>0</v>
      </c>
      <c r="Y47">
        <f>F47*S47</f>
        <v>0</v>
      </c>
      <c r="Z47">
        <f>G47*S47</f>
        <v>0</v>
      </c>
      <c r="AA47">
        <f>H47*S47</f>
        <v>0</v>
      </c>
      <c r="AB47">
        <f>I47*S47</f>
        <v>0</v>
      </c>
      <c r="AC47">
        <f>J47*S47</f>
        <v>0</v>
      </c>
      <c r="AD47">
        <f>K47*S47</f>
        <v>0</v>
      </c>
      <c r="AE47">
        <f>L47*S47</f>
        <v>0</v>
      </c>
      <c r="AF47">
        <f>M47*S47</f>
        <v>0</v>
      </c>
    </row>
    <row r="48">
      <c r="A48">
        <v>37</v>
      </c>
      <c r="B48" t="str">
        <v>Paket Roma 4</v>
      </c>
      <c r="C48" t="str">
        <f>B48</f>
        <v>Paket Roma 4</v>
      </c>
      <c r="N48">
        <f>SUM(D48:M48)</f>
        <v>0</v>
      </c>
      <c r="O48">
        <f>N48*S48</f>
        <v>0</v>
      </c>
      <c r="P48" t="e">
        <f>(O48/O273)*100</f>
        <v>#DIV/0!</v>
      </c>
      <c r="Q48">
        <v>0.559</v>
      </c>
      <c r="R48" t="e">
        <f>P48*Q48</f>
        <v>#DIV/0!</v>
      </c>
      <c r="S48">
        <v>23000</v>
      </c>
      <c r="W48">
        <f>D48*S48</f>
        <v>0</v>
      </c>
      <c r="X48">
        <f>E48*S48</f>
        <v>0</v>
      </c>
      <c r="Y48">
        <f>F48*S48</f>
        <v>0</v>
      </c>
      <c r="Z48">
        <f>G48*S48</f>
        <v>0</v>
      </c>
      <c r="AA48">
        <f>H48*S48</f>
        <v>0</v>
      </c>
      <c r="AB48">
        <f>I48*S48</f>
        <v>0</v>
      </c>
      <c r="AC48">
        <f>J48*S48</f>
        <v>0</v>
      </c>
      <c r="AD48">
        <f>K48*S48</f>
        <v>0</v>
      </c>
      <c r="AE48">
        <f>L48*S48</f>
        <v>0</v>
      </c>
      <c r="AF48">
        <f>M48*S48</f>
        <v>0</v>
      </c>
    </row>
    <row r="49">
      <c r="A49">
        <v>38</v>
      </c>
      <c r="B49" t="str">
        <v>Paket Roma 5</v>
      </c>
      <c r="C49" t="str">
        <f>B49</f>
        <v>Paket Roma 5</v>
      </c>
      <c r="N49">
        <f>SUM(D49:M49)</f>
        <v>0</v>
      </c>
      <c r="O49">
        <f>N49*S49</f>
        <v>0</v>
      </c>
      <c r="P49" t="e">
        <f>(O49/O273)*100</f>
        <v>#DIV/0!</v>
      </c>
      <c r="Q49">
        <v>0.431</v>
      </c>
      <c r="R49" t="e">
        <f>P49*Q49</f>
        <v>#DIV/0!</v>
      </c>
      <c r="S49">
        <v>22000</v>
      </c>
      <c r="W49">
        <f>D49*S49</f>
        <v>0</v>
      </c>
      <c r="X49">
        <f>E49*S49</f>
        <v>0</v>
      </c>
      <c r="Y49">
        <f>F49*S49</f>
        <v>0</v>
      </c>
      <c r="Z49">
        <f>G49*S49</f>
        <v>0</v>
      </c>
      <c r="AA49">
        <f>H49*S49</f>
        <v>0</v>
      </c>
      <c r="AB49">
        <f>I49*S49</f>
        <v>0</v>
      </c>
      <c r="AC49">
        <f>J49*S49</f>
        <v>0</v>
      </c>
      <c r="AD49">
        <f>K49*S49</f>
        <v>0</v>
      </c>
      <c r="AE49">
        <f>L49*S49</f>
        <v>0</v>
      </c>
      <c r="AF49">
        <f>M49*S49</f>
        <v>0</v>
      </c>
    </row>
    <row r="50">
      <c r="N50">
        <f>SUM(D50:M50)</f>
        <v>0</v>
      </c>
      <c r="O50">
        <f>N50*S50</f>
        <v>0</v>
      </c>
      <c r="P50" t="e">
        <f>(O50/O273)*100</f>
        <v>#DIV/0!</v>
      </c>
      <c r="R50" t="e">
        <f>P50*Q50</f>
        <v>#DIV/0!</v>
      </c>
      <c r="W50">
        <f>D50*S50</f>
        <v>0</v>
      </c>
      <c r="X50">
        <f>E50*S50</f>
        <v>0</v>
      </c>
      <c r="Y50">
        <f>F50*S50</f>
        <v>0</v>
      </c>
      <c r="Z50">
        <f>G50*S50</f>
        <v>0</v>
      </c>
      <c r="AA50">
        <f>H50*S50</f>
        <v>0</v>
      </c>
      <c r="AB50">
        <f>I50*S50</f>
        <v>0</v>
      </c>
      <c r="AC50">
        <f>J50*S50</f>
        <v>0</v>
      </c>
      <c r="AD50">
        <f>K50*S50</f>
        <v>0</v>
      </c>
      <c r="AE50">
        <f>L50*S50</f>
        <v>0</v>
      </c>
      <c r="AF50">
        <f>M50*S50</f>
        <v>0</v>
      </c>
    </row>
    <row r="51">
      <c r="A51">
        <v>39</v>
      </c>
      <c r="B51" t="str">
        <v>Paket Geprek Bawang 1 (Es Teh / S-tee / Lemon Tea)</v>
      </c>
      <c r="C51" t="str">
        <f>B51</f>
        <v>Paket Geprek Bawang 1 (Es Teh / S-tee / Lemon Tea)</v>
      </c>
      <c r="N51">
        <f>SUM(D51:M51)</f>
        <v>0</v>
      </c>
      <c r="O51">
        <f>N51*S51</f>
        <v>0</v>
      </c>
      <c r="P51" t="e">
        <f>(O51/O273)*100</f>
        <v>#DIV/0!</v>
      </c>
      <c r="Q51">
        <v>0.561</v>
      </c>
      <c r="R51" t="e">
        <f>P51*Q51</f>
        <v>#DIV/0!</v>
      </c>
      <c r="S51">
        <v>21000</v>
      </c>
      <c r="W51">
        <f>D51*S51</f>
        <v>0</v>
      </c>
      <c r="X51">
        <f>E51*S51</f>
        <v>0</v>
      </c>
      <c r="Y51">
        <f>F51*S51</f>
        <v>0</v>
      </c>
      <c r="Z51">
        <f>G51*S51</f>
        <v>0</v>
      </c>
      <c r="AA51">
        <f>H51*S51</f>
        <v>0</v>
      </c>
      <c r="AB51">
        <f>I51*S51</f>
        <v>0</v>
      </c>
      <c r="AC51">
        <f>J51*S51</f>
        <v>0</v>
      </c>
      <c r="AD51">
        <f>K51*S51</f>
        <v>0</v>
      </c>
      <c r="AE51">
        <f>L51*S51</f>
        <v>0</v>
      </c>
      <c r="AF51">
        <f>M51*S51</f>
        <v>0</v>
      </c>
    </row>
    <row r="52">
      <c r="A52">
        <v>40</v>
      </c>
      <c r="B52" t="str">
        <v>Paket Geprek Bawang 2 (Es Teh / S-tee / Lemon Tea)</v>
      </c>
      <c r="C52" t="str">
        <f>B52</f>
        <v>Paket Geprek Bawang 2 (Es Teh / S-tee / Lemon Tea)</v>
      </c>
      <c r="N52">
        <f>SUM(D52:M52)</f>
        <v>0</v>
      </c>
      <c r="O52">
        <f>N52*S52</f>
        <v>0</v>
      </c>
      <c r="P52" t="e">
        <f>(O52/O273)*100</f>
        <v>#DIV/0!</v>
      </c>
      <c r="Q52">
        <v>0.495</v>
      </c>
      <c r="R52" t="e">
        <f>P52*Q52</f>
        <v>#DIV/0!</v>
      </c>
      <c r="S52">
        <v>22000</v>
      </c>
      <c r="W52">
        <f>D52*S52</f>
        <v>0</v>
      </c>
      <c r="X52">
        <f>E52*S52</f>
        <v>0</v>
      </c>
      <c r="Y52">
        <f>F52*S52</f>
        <v>0</v>
      </c>
      <c r="Z52">
        <f>G52*S52</f>
        <v>0</v>
      </c>
      <c r="AA52">
        <f>H52*S52</f>
        <v>0</v>
      </c>
      <c r="AB52">
        <f>I52*S52</f>
        <v>0</v>
      </c>
      <c r="AC52">
        <f>J52*S52</f>
        <v>0</v>
      </c>
      <c r="AD52">
        <f>K52*S52</f>
        <v>0</v>
      </c>
      <c r="AE52">
        <f>L52*S52</f>
        <v>0</v>
      </c>
      <c r="AF52">
        <f>M52*S52</f>
        <v>0</v>
      </c>
    </row>
    <row r="53">
      <c r="A53">
        <v>41</v>
      </c>
      <c r="B53" t="str">
        <v>Paket Geprek Bawang 3 (Es Teh / S-tee / Lemon Tea)</v>
      </c>
      <c r="C53" t="str">
        <f>B53</f>
        <v>Paket Geprek Bawang 3 (Es Teh / S-tee / Lemon Tea)</v>
      </c>
      <c r="N53">
        <f>SUM(D53:M53)</f>
        <v>0</v>
      </c>
      <c r="O53">
        <f>N53*S53</f>
        <v>0</v>
      </c>
      <c r="P53" t="e">
        <f>(O53/O273)*100</f>
        <v>#DIV/0!</v>
      </c>
      <c r="Q53">
        <v>0.602</v>
      </c>
      <c r="R53" t="e">
        <f>P53*Q53</f>
        <v>#DIV/0!</v>
      </c>
      <c r="S53">
        <v>24000</v>
      </c>
      <c r="W53">
        <f>D53*S53</f>
        <v>0</v>
      </c>
      <c r="X53">
        <f>E53*S53</f>
        <v>0</v>
      </c>
      <c r="Y53">
        <f>F53*S53</f>
        <v>0</v>
      </c>
      <c r="Z53">
        <f>G53*S53</f>
        <v>0</v>
      </c>
      <c r="AA53">
        <f>H53*S53</f>
        <v>0</v>
      </c>
      <c r="AB53">
        <f>I53*S53</f>
        <v>0</v>
      </c>
      <c r="AC53">
        <f>J53*S53</f>
        <v>0</v>
      </c>
      <c r="AD53">
        <f>K53*S53</f>
        <v>0</v>
      </c>
      <c r="AE53">
        <f>L53*S53</f>
        <v>0</v>
      </c>
      <c r="AF53">
        <f>M53*S53</f>
        <v>0</v>
      </c>
    </row>
    <row r="54">
      <c r="A54">
        <v>42</v>
      </c>
      <c r="B54" t="str">
        <v>Sayap Geprek Bawang</v>
      </c>
      <c r="C54" t="str">
        <f>B54</f>
        <v>Sayap Geprek Bawang</v>
      </c>
      <c r="N54">
        <f>SUM(D54:M54)</f>
        <v>0</v>
      </c>
      <c r="O54">
        <f>N54*S54</f>
        <v>0</v>
      </c>
      <c r="P54" t="e">
        <f>(O54/O273)*100</f>
        <v>#DIV/0!</v>
      </c>
      <c r="Q54">
        <v>0.552</v>
      </c>
      <c r="R54" t="e">
        <f>P54*Q54</f>
        <v>#DIV/0!</v>
      </c>
      <c r="S54">
        <v>14000</v>
      </c>
      <c r="W54">
        <f>D54*S54</f>
        <v>0</v>
      </c>
      <c r="X54">
        <f>E54*S54</f>
        <v>0</v>
      </c>
      <c r="Y54">
        <f>F54*S54</f>
        <v>0</v>
      </c>
      <c r="Z54">
        <f>G54*S54</f>
        <v>0</v>
      </c>
      <c r="AA54">
        <f>H54*S54</f>
        <v>0</v>
      </c>
      <c r="AB54">
        <f>I54*S54</f>
        <v>0</v>
      </c>
      <c r="AC54">
        <f>J54*S54</f>
        <v>0</v>
      </c>
      <c r="AD54">
        <f>K54*S54</f>
        <v>0</v>
      </c>
      <c r="AE54">
        <f>L54*S54</f>
        <v>0</v>
      </c>
      <c r="AF54">
        <f>M54*S54</f>
        <v>0</v>
      </c>
    </row>
    <row r="55">
      <c r="A55">
        <v>43</v>
      </c>
      <c r="B55" t="str">
        <v>Paha Bawah Geprek Bawang</v>
      </c>
      <c r="C55" t="str">
        <f>B55</f>
        <v>Paha Bawah Geprek Bawang</v>
      </c>
      <c r="N55">
        <f>SUM(D55:M55)</f>
        <v>0</v>
      </c>
      <c r="O55">
        <f>N55*S55</f>
        <v>0</v>
      </c>
      <c r="P55" t="e">
        <f>(O55/O273)*100</f>
        <v>#DIV/0!</v>
      </c>
      <c r="Q55">
        <v>0.474</v>
      </c>
      <c r="R55" t="e">
        <f>P55*Q55</f>
        <v>#DIV/0!</v>
      </c>
      <c r="S55">
        <v>15000</v>
      </c>
      <c r="W55">
        <f>D55*S55</f>
        <v>0</v>
      </c>
      <c r="X55">
        <f>E55*S55</f>
        <v>0</v>
      </c>
      <c r="Y55">
        <f>F55*S55</f>
        <v>0</v>
      </c>
      <c r="Z55">
        <f>G55*S55</f>
        <v>0</v>
      </c>
      <c r="AA55">
        <f>H55*S55</f>
        <v>0</v>
      </c>
      <c r="AB55">
        <f>I55*S55</f>
        <v>0</v>
      </c>
      <c r="AC55">
        <f>J55*S55</f>
        <v>0</v>
      </c>
      <c r="AD55">
        <f>K55*S55</f>
        <v>0</v>
      </c>
      <c r="AE55">
        <f>L55*S55</f>
        <v>0</v>
      </c>
      <c r="AF55">
        <f>M55*S55</f>
        <v>0</v>
      </c>
    </row>
    <row r="56">
      <c r="A56">
        <v>44</v>
      </c>
      <c r="B56" t="str">
        <v>Paha Atas / Dada Geprek Bawang</v>
      </c>
      <c r="C56" t="str">
        <f>B56</f>
        <v>Paha Atas / Dada Geprek Bawang</v>
      </c>
      <c r="N56">
        <f>SUM(D56:M56)</f>
        <v>0</v>
      </c>
      <c r="O56">
        <f>N56*S56</f>
        <v>0</v>
      </c>
      <c r="P56" t="e">
        <f>(O56/O273)*100</f>
        <v>#DIV/0!</v>
      </c>
      <c r="Q56">
        <v>0.629</v>
      </c>
      <c r="R56" t="e">
        <f>P56*Q56</f>
        <v>#DIV/0!</v>
      </c>
      <c r="S56">
        <v>17000</v>
      </c>
      <c r="W56">
        <f>D56*S56</f>
        <v>0</v>
      </c>
      <c r="X56">
        <f>E56*S56</f>
        <v>0</v>
      </c>
      <c r="Y56">
        <f>F56*S56</f>
        <v>0</v>
      </c>
      <c r="Z56">
        <f>G56*S56</f>
        <v>0</v>
      </c>
      <c r="AA56">
        <f>H56*S56</f>
        <v>0</v>
      </c>
      <c r="AB56">
        <f>I56*S56</f>
        <v>0</v>
      </c>
      <c r="AC56">
        <f>J56*S56</f>
        <v>0</v>
      </c>
      <c r="AD56">
        <f>K56*S56</f>
        <v>0</v>
      </c>
      <c r="AE56">
        <f>L56*S56</f>
        <v>0</v>
      </c>
      <c r="AF56">
        <f>M56*S56</f>
        <v>0</v>
      </c>
    </row>
    <row r="57">
      <c r="A57">
        <v>45</v>
      </c>
      <c r="B57" t="str">
        <v>Sambal Geprek Bawang</v>
      </c>
      <c r="C57" t="str">
        <f>B57</f>
        <v>Sambal Geprek Bawang</v>
      </c>
      <c r="N57">
        <f>SUM(D57:M57)</f>
        <v>0</v>
      </c>
      <c r="O57">
        <f>N57*S57</f>
        <v>0</v>
      </c>
      <c r="P57" t="e">
        <f>(O57/O273)*100</f>
        <v>#DIV/0!</v>
      </c>
      <c r="Q57">
        <v>0.23</v>
      </c>
      <c r="R57" t="e">
        <f>P57*Q57</f>
        <v>#DIV/0!</v>
      </c>
      <c r="S57">
        <v>5000</v>
      </c>
      <c r="W57">
        <f>D57*S57</f>
        <v>0</v>
      </c>
      <c r="X57">
        <f>E57*S57</f>
        <v>0</v>
      </c>
      <c r="Y57">
        <f>F57*S57</f>
        <v>0</v>
      </c>
      <c r="Z57">
        <f>G57*S57</f>
        <v>0</v>
      </c>
      <c r="AA57">
        <f>H57*S57</f>
        <v>0</v>
      </c>
      <c r="AB57">
        <f>I57*S57</f>
        <v>0</v>
      </c>
      <c r="AC57">
        <f>J57*S57</f>
        <v>0</v>
      </c>
      <c r="AD57">
        <f>K57*S57</f>
        <v>0</v>
      </c>
      <c r="AE57">
        <f>L57*S57</f>
        <v>0</v>
      </c>
      <c r="AF57">
        <f>M57*S57</f>
        <v>0</v>
      </c>
    </row>
    <row r="58">
      <c r="N58">
        <f>SUM(D58:M58)</f>
        <v>0</v>
      </c>
      <c r="O58">
        <f>N58*S58</f>
        <v>0</v>
      </c>
      <c r="P58" t="e">
        <f>(O58/O273)*100</f>
        <v>#DIV/0!</v>
      </c>
      <c r="R58" t="e">
        <f>P58*Q58</f>
        <v>#DIV/0!</v>
      </c>
      <c r="W58">
        <f>D58*S58</f>
        <v>0</v>
      </c>
      <c r="X58">
        <f>E58*S58</f>
        <v>0</v>
      </c>
      <c r="Y58">
        <f>F58*S58</f>
        <v>0</v>
      </c>
      <c r="Z58">
        <f>G58*S58</f>
        <v>0</v>
      </c>
      <c r="AA58">
        <f>H58*S58</f>
        <v>0</v>
      </c>
      <c r="AB58">
        <f>I58*S58</f>
        <v>0</v>
      </c>
      <c r="AC58">
        <f>J58*S58</f>
        <v>0</v>
      </c>
      <c r="AD58">
        <f>K58*S58</f>
        <v>0</v>
      </c>
      <c r="AE58">
        <f>L58*S58</f>
        <v>0</v>
      </c>
      <c r="AF58">
        <f>M58*S58</f>
        <v>0</v>
      </c>
    </row>
    <row r="59">
      <c r="A59">
        <v>46</v>
      </c>
      <c r="B59" t="str">
        <v>Paket Matah 1 (Es Teh / S-tee / Lemon Tea)</v>
      </c>
      <c r="C59" t="str">
        <f>B59</f>
        <v>Paket Matah 1 (Es Teh / S-tee / Lemon Tea)</v>
      </c>
      <c r="N59">
        <f>SUM(D59:M59)</f>
        <v>0</v>
      </c>
      <c r="O59">
        <f>N59*S59</f>
        <v>0</v>
      </c>
      <c r="P59" t="e">
        <f>(O59/O273)*100</f>
        <v>#DIV/0!</v>
      </c>
      <c r="Q59">
        <v>0.553</v>
      </c>
      <c r="R59" t="e">
        <f>P59*Q59</f>
        <v>#DIV/0!</v>
      </c>
      <c r="S59">
        <v>21000</v>
      </c>
      <c r="W59">
        <f>D59*S59</f>
        <v>0</v>
      </c>
      <c r="X59">
        <f>E59*S59</f>
        <v>0</v>
      </c>
      <c r="Y59">
        <f>F59*S59</f>
        <v>0</v>
      </c>
      <c r="Z59">
        <f>G59*S59</f>
        <v>0</v>
      </c>
      <c r="AA59">
        <f>H59*S59</f>
        <v>0</v>
      </c>
      <c r="AB59">
        <f>I59*S59</f>
        <v>0</v>
      </c>
      <c r="AC59">
        <f>J59*S59</f>
        <v>0</v>
      </c>
      <c r="AD59">
        <f>K59*S59</f>
        <v>0</v>
      </c>
      <c r="AE59">
        <f>L59*S59</f>
        <v>0</v>
      </c>
      <c r="AF59">
        <f>M59*S59</f>
        <v>0</v>
      </c>
    </row>
    <row r="60">
      <c r="A60">
        <v>47</v>
      </c>
      <c r="B60" t="str">
        <v>Paket Matah 2 (Es Teh / S-tee / Lemon Tea)</v>
      </c>
      <c r="C60" t="str">
        <f>B60</f>
        <v>Paket Matah 2 (Es Teh / S-tee / Lemon Tea)</v>
      </c>
      <c r="N60">
        <f>SUM(D60:M60)</f>
        <v>0</v>
      </c>
      <c r="O60">
        <f>N60*S60</f>
        <v>0</v>
      </c>
      <c r="P60" t="e">
        <f>(O60/O273)*100</f>
        <v>#DIV/0!</v>
      </c>
      <c r="Q60">
        <v>0.49</v>
      </c>
      <c r="R60" t="e">
        <f>P60*Q60</f>
        <v>#DIV/0!</v>
      </c>
      <c r="S60">
        <v>22000</v>
      </c>
      <c r="W60">
        <f>D60*S60</f>
        <v>0</v>
      </c>
      <c r="X60">
        <f>E60*S60</f>
        <v>0</v>
      </c>
      <c r="Y60">
        <f>F60*S60</f>
        <v>0</v>
      </c>
      <c r="Z60">
        <f>G60*S60</f>
        <v>0</v>
      </c>
      <c r="AA60">
        <f>H60*S60</f>
        <v>0</v>
      </c>
      <c r="AB60">
        <f>I60*S60</f>
        <v>0</v>
      </c>
      <c r="AC60">
        <f>J60*S60</f>
        <v>0</v>
      </c>
      <c r="AD60">
        <f>K60*S60</f>
        <v>0</v>
      </c>
      <c r="AE60">
        <f>L60*S60</f>
        <v>0</v>
      </c>
      <c r="AF60">
        <f>M60*S60</f>
        <v>0</v>
      </c>
    </row>
    <row r="61">
      <c r="A61">
        <v>48</v>
      </c>
      <c r="B61" t="str">
        <v>Paket Matah 3 (Es Teh / S-tee / Lemon Tea)</v>
      </c>
      <c r="C61" t="str">
        <f>B61</f>
        <v>Paket Matah 3 (Es Teh / S-tee / Lemon Tea)</v>
      </c>
      <c r="N61">
        <f>SUM(D61:M61)</f>
        <v>0</v>
      </c>
      <c r="O61">
        <f>N61*S61</f>
        <v>0</v>
      </c>
      <c r="P61" t="e">
        <f>(O61/O273)*100</f>
        <v>#DIV/0!</v>
      </c>
      <c r="Q61">
        <v>0.542</v>
      </c>
      <c r="R61" t="e">
        <f>P61*Q61</f>
        <v>#DIV/0!</v>
      </c>
      <c r="S61">
        <v>24000</v>
      </c>
      <c r="W61">
        <f>D61*S61</f>
        <v>0</v>
      </c>
      <c r="X61">
        <f>E61*S61</f>
        <v>0</v>
      </c>
      <c r="Y61">
        <f>F61*S61</f>
        <v>0</v>
      </c>
      <c r="Z61">
        <f>G61*S61</f>
        <v>0</v>
      </c>
      <c r="AA61">
        <f>H61*S61</f>
        <v>0</v>
      </c>
      <c r="AB61">
        <f>I61*S61</f>
        <v>0</v>
      </c>
      <c r="AC61">
        <f>J61*S61</f>
        <v>0</v>
      </c>
      <c r="AD61">
        <f>K61*S61</f>
        <v>0</v>
      </c>
      <c r="AE61">
        <f>L61*S61</f>
        <v>0</v>
      </c>
      <c r="AF61">
        <f>M61*S61</f>
        <v>0</v>
      </c>
    </row>
    <row r="62">
      <c r="A62">
        <v>49</v>
      </c>
      <c r="B62" t="str">
        <v>Sayap Matah</v>
      </c>
      <c r="C62" t="str">
        <f>B62</f>
        <v>Sayap Matah</v>
      </c>
      <c r="N62">
        <f>SUM(D62:M62)</f>
        <v>0</v>
      </c>
      <c r="O62">
        <f>N62*S62</f>
        <v>0</v>
      </c>
      <c r="P62" t="e">
        <f>(O62/O273)*100</f>
        <v>#DIV/0!</v>
      </c>
      <c r="Q62">
        <v>0.603</v>
      </c>
      <c r="R62" t="e">
        <f>P62*Q62</f>
        <v>#DIV/0!</v>
      </c>
      <c r="S62">
        <v>14000</v>
      </c>
      <c r="W62">
        <f>D62*S62</f>
        <v>0</v>
      </c>
      <c r="X62">
        <f>E62*S62</f>
        <v>0</v>
      </c>
      <c r="Y62">
        <f>F62*S62</f>
        <v>0</v>
      </c>
      <c r="Z62">
        <f>G62*S62</f>
        <v>0</v>
      </c>
      <c r="AA62">
        <f>H62*S62</f>
        <v>0</v>
      </c>
      <c r="AB62">
        <f>I62*S62</f>
        <v>0</v>
      </c>
      <c r="AC62">
        <f>J62*S62</f>
        <v>0</v>
      </c>
      <c r="AD62">
        <f>K62*S62</f>
        <v>0</v>
      </c>
      <c r="AE62">
        <f>L62*S62</f>
        <v>0</v>
      </c>
      <c r="AF62">
        <f>M62*S62</f>
        <v>0</v>
      </c>
    </row>
    <row r="63">
      <c r="A63">
        <v>50</v>
      </c>
      <c r="B63" t="str">
        <v>Paha Bawah Matah</v>
      </c>
      <c r="C63" t="str">
        <f>B63</f>
        <v>Paha Bawah Matah</v>
      </c>
      <c r="N63">
        <f>SUM(D63:M63)</f>
        <v>0</v>
      </c>
      <c r="O63">
        <f>N63*S63</f>
        <v>0</v>
      </c>
      <c r="P63" t="e">
        <f>(O63/O273)*100</f>
        <v>#DIV/0!</v>
      </c>
      <c r="Q63">
        <v>0.5</v>
      </c>
      <c r="R63" t="e">
        <f>P63*Q63</f>
        <v>#DIV/0!</v>
      </c>
      <c r="S63">
        <v>15000</v>
      </c>
      <c r="W63">
        <f>D63*S63</f>
        <v>0</v>
      </c>
      <c r="X63">
        <f>E63*S63</f>
        <v>0</v>
      </c>
      <c r="Y63">
        <f>F63*S63</f>
        <v>0</v>
      </c>
      <c r="Z63">
        <f>G63*S63</f>
        <v>0</v>
      </c>
      <c r="AA63">
        <f>H63*S63</f>
        <v>0</v>
      </c>
      <c r="AB63">
        <f>I63*S63</f>
        <v>0</v>
      </c>
      <c r="AC63">
        <f>J63*S63</f>
        <v>0</v>
      </c>
      <c r="AD63">
        <f>K63*S63</f>
        <v>0</v>
      </c>
      <c r="AE63">
        <f>L63*S63</f>
        <v>0</v>
      </c>
      <c r="AF63">
        <f>M63*S63</f>
        <v>0</v>
      </c>
    </row>
    <row r="64">
      <c r="A64">
        <v>51</v>
      </c>
      <c r="B64" t="str">
        <v>Paha Atas / Dada  Matah</v>
      </c>
      <c r="C64" t="str">
        <f>B64</f>
        <v>Paha Atas / Dada  Matah</v>
      </c>
      <c r="N64">
        <f>SUM(D64:M64)</f>
        <v>0</v>
      </c>
      <c r="O64">
        <f>N64*S64</f>
        <v>0</v>
      </c>
      <c r="P64" t="e">
        <f>(O64/O273)*100</f>
        <v>#DIV/0!</v>
      </c>
      <c r="Q64">
        <v>0.577</v>
      </c>
      <c r="R64" t="e">
        <f>P64*Q64</f>
        <v>#DIV/0!</v>
      </c>
      <c r="S64">
        <v>17000</v>
      </c>
      <c r="W64">
        <f>D64*S64</f>
        <v>0</v>
      </c>
      <c r="X64">
        <f>E64*S64</f>
        <v>0</v>
      </c>
      <c r="Y64">
        <f>F64*S64</f>
        <v>0</v>
      </c>
      <c r="Z64">
        <f>G64*S64</f>
        <v>0</v>
      </c>
      <c r="AA64">
        <f>H64*S64</f>
        <v>0</v>
      </c>
      <c r="AB64">
        <f>I64*S64</f>
        <v>0</v>
      </c>
      <c r="AC64">
        <f>J64*S64</f>
        <v>0</v>
      </c>
      <c r="AD64">
        <f>K64*S64</f>
        <v>0</v>
      </c>
      <c r="AE64">
        <f>L64*S64</f>
        <v>0</v>
      </c>
      <c r="AF64">
        <f>M64*S64</f>
        <v>0</v>
      </c>
    </row>
    <row r="65">
      <c r="A65">
        <v>52</v>
      </c>
      <c r="B65" t="str">
        <v>Sambal Matah</v>
      </c>
      <c r="C65" t="str">
        <f>B65</f>
        <v>Sambal Matah</v>
      </c>
      <c r="N65">
        <f>SUM(D65:M65)</f>
        <v>0</v>
      </c>
      <c r="O65">
        <f>N65*S65</f>
        <v>0</v>
      </c>
      <c r="P65" t="e">
        <f>(O65/O273)*100</f>
        <v>#DIV/0!</v>
      </c>
      <c r="Q65">
        <v>0.327</v>
      </c>
      <c r="R65" t="e">
        <f>P65*Q65</f>
        <v>#DIV/0!</v>
      </c>
      <c r="S65">
        <v>5000</v>
      </c>
      <c r="W65">
        <f>D65*S65</f>
        <v>0</v>
      </c>
      <c r="X65">
        <f>E65*S65</f>
        <v>0</v>
      </c>
      <c r="Y65">
        <f>F65*S65</f>
        <v>0</v>
      </c>
      <c r="Z65">
        <f>G65*S65</f>
        <v>0</v>
      </c>
      <c r="AA65">
        <f>H65*S65</f>
        <v>0</v>
      </c>
      <c r="AB65">
        <f>I65*S65</f>
        <v>0</v>
      </c>
      <c r="AC65">
        <f>J65*S65</f>
        <v>0</v>
      </c>
      <c r="AD65">
        <f>K65*S65</f>
        <v>0</v>
      </c>
      <c r="AE65">
        <f>L65*S65</f>
        <v>0</v>
      </c>
      <c r="AF65">
        <f>M65*S65</f>
        <v>0</v>
      </c>
    </row>
    <row r="66">
      <c r="N66">
        <f>SUM(D66:M66)</f>
        <v>0</v>
      </c>
      <c r="O66">
        <f>N66*S66</f>
        <v>0</v>
      </c>
      <c r="P66" t="e">
        <f>(O66/O273)*100</f>
        <v>#DIV/0!</v>
      </c>
      <c r="R66" t="e">
        <f>P66*Q66</f>
        <v>#DIV/0!</v>
      </c>
      <c r="W66">
        <f>D66*S66</f>
        <v>0</v>
      </c>
      <c r="X66">
        <f>E66*S66</f>
        <v>0</v>
      </c>
      <c r="Y66">
        <f>F66*S66</f>
        <v>0</v>
      </c>
      <c r="Z66">
        <f>G66*S66</f>
        <v>0</v>
      </c>
      <c r="AA66">
        <f>H66*S66</f>
        <v>0</v>
      </c>
      <c r="AB66">
        <f>I66*S66</f>
        <v>0</v>
      </c>
      <c r="AC66">
        <f>J66*S66</f>
        <v>0</v>
      </c>
      <c r="AD66">
        <f>K66*S66</f>
        <v>0</v>
      </c>
      <c r="AE66">
        <f>L66*S66</f>
        <v>0</v>
      </c>
      <c r="AF66">
        <f>M66*S66</f>
        <v>0</v>
      </c>
    </row>
    <row r="67">
      <c r="A67">
        <v>53</v>
      </c>
      <c r="B67" t="str">
        <v>Paket Terasi 1 (Es Teh / S-tee / Lemon Tea)</v>
      </c>
      <c r="C67" t="str">
        <f>B67</f>
        <v>Paket Terasi 1 (Es Teh / S-tee / Lemon Tea)</v>
      </c>
      <c r="N67">
        <f>SUM(D67:M67)</f>
        <v>0</v>
      </c>
      <c r="O67">
        <f>N67*S67</f>
        <v>0</v>
      </c>
      <c r="P67" t="e">
        <f>(O67/O273)*100</f>
        <v>#DIV/0!</v>
      </c>
      <c r="Q67">
        <v>0.512</v>
      </c>
      <c r="R67" t="e">
        <f>P67*Q67</f>
        <v>#DIV/0!</v>
      </c>
      <c r="S67">
        <v>21000</v>
      </c>
      <c r="W67">
        <f>D67*S67</f>
        <v>0</v>
      </c>
      <c r="X67">
        <f>E67*S67</f>
        <v>0</v>
      </c>
      <c r="Y67">
        <f>F67*S67</f>
        <v>0</v>
      </c>
      <c r="Z67">
        <f>G67*S67</f>
        <v>0</v>
      </c>
      <c r="AA67">
        <f>H67*S67</f>
        <v>0</v>
      </c>
      <c r="AB67">
        <f>I67*S67</f>
        <v>0</v>
      </c>
      <c r="AC67">
        <f>J67*S67</f>
        <v>0</v>
      </c>
      <c r="AD67">
        <f>K67*S67</f>
        <v>0</v>
      </c>
      <c r="AE67">
        <f>L67*S67</f>
        <v>0</v>
      </c>
      <c r="AF67">
        <f>M67*S67</f>
        <v>0</v>
      </c>
    </row>
    <row r="68">
      <c r="A68">
        <v>54</v>
      </c>
      <c r="B68" t="str">
        <v>Paket Terasi 2 (Es Teh / S-tee / Lemon Tea)</v>
      </c>
      <c r="C68" t="str">
        <f>B68</f>
        <v>Paket Terasi 2 (Es Teh / S-tee / Lemon Tea)</v>
      </c>
      <c r="N68">
        <f>SUM(D68:M68)</f>
        <v>0</v>
      </c>
      <c r="O68">
        <f>N68*S68</f>
        <v>0</v>
      </c>
      <c r="P68" t="e">
        <f>(O68/O273)*100</f>
        <v>#DIV/0!</v>
      </c>
      <c r="Q68">
        <v>0.453</v>
      </c>
      <c r="R68" t="e">
        <f>P68*Q68</f>
        <v>#DIV/0!</v>
      </c>
      <c r="S68">
        <v>22000</v>
      </c>
      <c r="W68">
        <f>D68*S68</f>
        <v>0</v>
      </c>
      <c r="X68">
        <f>E68*S68</f>
        <v>0</v>
      </c>
      <c r="Y68">
        <f>F68*S68</f>
        <v>0</v>
      </c>
      <c r="Z68">
        <f>G68*S68</f>
        <v>0</v>
      </c>
      <c r="AA68">
        <f>H68*S68</f>
        <v>0</v>
      </c>
      <c r="AB68">
        <f>I68*S68</f>
        <v>0</v>
      </c>
      <c r="AC68">
        <f>J68*S68</f>
        <v>0</v>
      </c>
      <c r="AD68">
        <f>K68*S68</f>
        <v>0</v>
      </c>
      <c r="AE68">
        <f>L68*S68</f>
        <v>0</v>
      </c>
      <c r="AF68">
        <f>M68*S68</f>
        <v>0</v>
      </c>
    </row>
    <row r="69">
      <c r="A69">
        <v>55</v>
      </c>
      <c r="B69" t="str">
        <v>Paket Terasi 3 (Es Teh / S-tee / Lemon Tea)</v>
      </c>
      <c r="C69" t="str">
        <f>B69</f>
        <v>Paket Terasi 3 (Es Teh / S-tee / Lemon Tea)</v>
      </c>
      <c r="N69">
        <f>SUM(D69:M69)</f>
        <v>0</v>
      </c>
      <c r="O69">
        <f>N69*S69</f>
        <v>0</v>
      </c>
      <c r="P69" t="e">
        <f>(O69/O273)*100</f>
        <v>#DIV/0!</v>
      </c>
      <c r="Q69">
        <v>0.557</v>
      </c>
      <c r="R69" t="e">
        <f>P69*Q69</f>
        <v>#DIV/0!</v>
      </c>
      <c r="S69">
        <v>24000</v>
      </c>
      <c r="W69">
        <f>D69*S69</f>
        <v>0</v>
      </c>
      <c r="X69">
        <f>E69*S69</f>
        <v>0</v>
      </c>
      <c r="Y69">
        <f>F69*S69</f>
        <v>0</v>
      </c>
      <c r="Z69">
        <f>G69*S69</f>
        <v>0</v>
      </c>
      <c r="AA69">
        <f>H69*S69</f>
        <v>0</v>
      </c>
      <c r="AB69">
        <f>I69*S69</f>
        <v>0</v>
      </c>
      <c r="AC69">
        <f>J69*S69</f>
        <v>0</v>
      </c>
      <c r="AD69">
        <f>K69*S69</f>
        <v>0</v>
      </c>
      <c r="AE69">
        <f>L69*S69</f>
        <v>0</v>
      </c>
      <c r="AF69">
        <f>M69*S69</f>
        <v>0</v>
      </c>
    </row>
    <row r="70">
      <c r="A70">
        <v>56</v>
      </c>
      <c r="B70" t="str">
        <v xml:space="preserve">Sayap Terasi  </v>
      </c>
      <c r="C70" t="str">
        <f>B70</f>
        <v xml:space="preserve">Sayap Terasi  </v>
      </c>
      <c r="N70">
        <f>SUM(D70:M70)</f>
        <v>0</v>
      </c>
      <c r="O70">
        <f>N70*S70</f>
        <v>0</v>
      </c>
      <c r="P70" t="e">
        <f>(O70/O273)*100</f>
        <v>#DIV/0!</v>
      </c>
      <c r="Q70">
        <v>0.537</v>
      </c>
      <c r="R70" t="e">
        <f>P70*Q70</f>
        <v>#DIV/0!</v>
      </c>
      <c r="S70">
        <v>14000</v>
      </c>
      <c r="W70">
        <f>D70*S70</f>
        <v>0</v>
      </c>
      <c r="X70">
        <f>E70*S70</f>
        <v>0</v>
      </c>
      <c r="Y70">
        <f>F70*S70</f>
        <v>0</v>
      </c>
      <c r="Z70">
        <f>G70*S70</f>
        <v>0</v>
      </c>
      <c r="AA70">
        <f>H70*S70</f>
        <v>0</v>
      </c>
      <c r="AB70">
        <f>I70*S70</f>
        <v>0</v>
      </c>
      <c r="AC70">
        <f>J70*S70</f>
        <v>0</v>
      </c>
      <c r="AD70">
        <f>K70*S70</f>
        <v>0</v>
      </c>
      <c r="AE70">
        <f>L70*S70</f>
        <v>0</v>
      </c>
      <c r="AF70">
        <f>M70*S70</f>
        <v>0</v>
      </c>
    </row>
    <row r="71">
      <c r="A71">
        <v>57</v>
      </c>
      <c r="B71" t="str">
        <v xml:space="preserve">Paha Bawah Terasi </v>
      </c>
      <c r="C71" t="str">
        <f>B71</f>
        <v xml:space="preserve">Paha Bawah Terasi </v>
      </c>
      <c r="N71">
        <f>SUM(D71:M71)</f>
        <v>0</v>
      </c>
      <c r="O71">
        <f>N71*S71</f>
        <v>0</v>
      </c>
      <c r="P71" t="e">
        <f>(O71/O273)*100</f>
        <v>#DIV/0!</v>
      </c>
      <c r="Q71">
        <v>0.442</v>
      </c>
      <c r="R71" t="e">
        <f>P71*Q71</f>
        <v>#DIV/0!</v>
      </c>
      <c r="S71">
        <v>15000</v>
      </c>
      <c r="W71">
        <f>D71*S71</f>
        <v>0</v>
      </c>
      <c r="X71">
        <f>E71*S71</f>
        <v>0</v>
      </c>
      <c r="Y71">
        <f>F71*S71</f>
        <v>0</v>
      </c>
      <c r="Z71">
        <f>G71*S71</f>
        <v>0</v>
      </c>
      <c r="AA71">
        <f>H71*S71</f>
        <v>0</v>
      </c>
      <c r="AB71">
        <f>I71*S71</f>
        <v>0</v>
      </c>
      <c r="AC71">
        <f>J71*S71</f>
        <v>0</v>
      </c>
      <c r="AD71">
        <f>K71*S71</f>
        <v>0</v>
      </c>
      <c r="AE71">
        <f>L71*S71</f>
        <v>0</v>
      </c>
      <c r="AF71">
        <f>M71*S71</f>
        <v>0</v>
      </c>
    </row>
    <row r="72">
      <c r="A72">
        <v>58</v>
      </c>
      <c r="B72" t="str">
        <v xml:space="preserve">Paha Atas / Dada Terasi </v>
      </c>
      <c r="C72" t="str">
        <f>B72</f>
        <v xml:space="preserve">Paha Atas / Dada Terasi </v>
      </c>
      <c r="N72">
        <f>SUM(D72:M72)</f>
        <v>0</v>
      </c>
      <c r="O72">
        <f>N72*S72</f>
        <v>0</v>
      </c>
      <c r="P72" t="e">
        <f>(O72/O273)*100</f>
        <v>#DIV/0!</v>
      </c>
      <c r="Q72">
        <v>0.6</v>
      </c>
      <c r="R72" t="e">
        <f>P72*Q72</f>
        <v>#DIV/0!</v>
      </c>
      <c r="S72">
        <v>17000</v>
      </c>
      <c r="W72">
        <f>D72*S72</f>
        <v>0</v>
      </c>
      <c r="X72">
        <f>E72*S72</f>
        <v>0</v>
      </c>
      <c r="Y72">
        <f>F72*S72</f>
        <v>0</v>
      </c>
      <c r="Z72">
        <f>G72*S72</f>
        <v>0</v>
      </c>
      <c r="AA72">
        <f>H72*S72</f>
        <v>0</v>
      </c>
      <c r="AB72">
        <f>I72*S72</f>
        <v>0</v>
      </c>
      <c r="AC72">
        <f>J72*S72</f>
        <v>0</v>
      </c>
      <c r="AD72">
        <f>K72*S72</f>
        <v>0</v>
      </c>
      <c r="AE72">
        <f>L72*S72</f>
        <v>0</v>
      </c>
      <c r="AF72">
        <f>M72*S72</f>
        <v>0</v>
      </c>
    </row>
    <row r="73">
      <c r="A73">
        <v>59</v>
      </c>
      <c r="B73" t="str">
        <v>Sambal  Terasi</v>
      </c>
      <c r="C73" t="str">
        <f>B73</f>
        <v>Sambal  Terasi</v>
      </c>
      <c r="N73">
        <f>SUM(D73:M73)</f>
        <v>0</v>
      </c>
      <c r="O73">
        <f>N73*S73</f>
        <v>0</v>
      </c>
      <c r="P73" t="e">
        <f>(O73/O273)*100</f>
        <v>#DIV/0!</v>
      </c>
      <c r="Q73">
        <v>0.286</v>
      </c>
      <c r="R73" t="e">
        <f>P73*Q73</f>
        <v>#DIV/0!</v>
      </c>
      <c r="S73">
        <v>5000</v>
      </c>
      <c r="W73">
        <f>D73*S73</f>
        <v>0</v>
      </c>
      <c r="X73">
        <f>E73*S73</f>
        <v>0</v>
      </c>
      <c r="Y73">
        <f>F73*S73</f>
        <v>0</v>
      </c>
      <c r="Z73">
        <f>G73*S73</f>
        <v>0</v>
      </c>
      <c r="AA73">
        <f>H73*S73</f>
        <v>0</v>
      </c>
      <c r="AB73">
        <f>I73*S73</f>
        <v>0</v>
      </c>
      <c r="AC73">
        <f>J73*S73</f>
        <v>0</v>
      </c>
      <c r="AD73">
        <f>K73*S73</f>
        <v>0</v>
      </c>
      <c r="AE73">
        <f>L73*S73</f>
        <v>0</v>
      </c>
      <c r="AF73">
        <f>M73*S73</f>
        <v>0</v>
      </c>
    </row>
    <row r="74">
      <c r="N74">
        <f>SUM(D74:M74)</f>
        <v>0</v>
      </c>
      <c r="O74">
        <f>N74*S74</f>
        <v>0</v>
      </c>
      <c r="P74" t="e">
        <f>(O74/O273)*100</f>
        <v>#DIV/0!</v>
      </c>
      <c r="R74" t="e">
        <f>P74*Q74</f>
        <v>#DIV/0!</v>
      </c>
      <c r="W74">
        <f>D74*S74</f>
        <v>0</v>
      </c>
      <c r="X74">
        <f>E74*S74</f>
        <v>0</v>
      </c>
      <c r="Y74">
        <f>F74*S74</f>
        <v>0</v>
      </c>
      <c r="Z74">
        <f>G74*S74</f>
        <v>0</v>
      </c>
      <c r="AA74">
        <f>H74*S74</f>
        <v>0</v>
      </c>
      <c r="AB74">
        <f>I74*S74</f>
        <v>0</v>
      </c>
      <c r="AC74">
        <f>J74*S74</f>
        <v>0</v>
      </c>
      <c r="AD74">
        <f>K74*S74</f>
        <v>0</v>
      </c>
      <c r="AE74">
        <f>L74*S74</f>
        <v>0</v>
      </c>
      <c r="AF74">
        <f>M74*S74</f>
        <v>0</v>
      </c>
    </row>
    <row r="75">
      <c r="A75">
        <v>60</v>
      </c>
      <c r="B75" t="str">
        <v>Paket 1 Hot Cheesy (Es Teh / S-tee / Lemon Tea)</v>
      </c>
      <c r="C75" t="str">
        <f>B75</f>
        <v>Paket 1 Hot Cheesy (Es Teh / S-tee / Lemon Tea)</v>
      </c>
      <c r="N75">
        <f>SUM(D75:M75)</f>
        <v>0</v>
      </c>
      <c r="O75">
        <f>N75*S75</f>
        <v>0</v>
      </c>
      <c r="P75" t="e">
        <f>(O75/O273)*100</f>
        <v>#DIV/0!</v>
      </c>
      <c r="Q75">
        <v>0.621</v>
      </c>
      <c r="R75" t="e">
        <f>P75*Q75</f>
        <v>#DIV/0!</v>
      </c>
      <c r="S75">
        <v>21000</v>
      </c>
      <c r="W75">
        <f>D75*S75</f>
        <v>0</v>
      </c>
      <c r="X75">
        <f>E75*S75</f>
        <v>0</v>
      </c>
      <c r="Y75">
        <f>F75*S75</f>
        <v>0</v>
      </c>
      <c r="Z75">
        <f>G75*S75</f>
        <v>0</v>
      </c>
      <c r="AA75">
        <f>H75*S75</f>
        <v>0</v>
      </c>
      <c r="AB75">
        <f>I75*S75</f>
        <v>0</v>
      </c>
      <c r="AC75">
        <f>J75*S75</f>
        <v>0</v>
      </c>
      <c r="AD75">
        <f>K75*S75</f>
        <v>0</v>
      </c>
      <c r="AE75">
        <f>L75*S75</f>
        <v>0</v>
      </c>
      <c r="AF75">
        <f>M75*S75</f>
        <v>0</v>
      </c>
    </row>
    <row r="76">
      <c r="A76">
        <v>61</v>
      </c>
      <c r="B76" t="str">
        <v>Paket 2 Hot Cheesy (Es Teh / S-tee / Lemon Tea)</v>
      </c>
      <c r="C76" t="str">
        <f>B76</f>
        <v>Paket 2 Hot Cheesy (Es Teh / S-tee / Lemon Tea)</v>
      </c>
      <c r="N76">
        <f>SUM(D76:M76)</f>
        <v>0</v>
      </c>
      <c r="O76">
        <f>N76*S76</f>
        <v>0</v>
      </c>
      <c r="P76" t="e">
        <f>(O76/O273)*100</f>
        <v>#DIV/0!</v>
      </c>
      <c r="Q76">
        <v>0.43</v>
      </c>
      <c r="R76" t="e">
        <f>P76*Q76</f>
        <v>#DIV/0!</v>
      </c>
      <c r="S76">
        <v>22000</v>
      </c>
      <c r="W76">
        <f>D76*S76</f>
        <v>0</v>
      </c>
      <c r="X76">
        <f>E76*S76</f>
        <v>0</v>
      </c>
      <c r="Y76">
        <f>F76*S76</f>
        <v>0</v>
      </c>
      <c r="Z76">
        <f>G76*S76</f>
        <v>0</v>
      </c>
      <c r="AA76">
        <f>H76*S76</f>
        <v>0</v>
      </c>
      <c r="AB76">
        <f>I76*S76</f>
        <v>0</v>
      </c>
      <c r="AC76">
        <f>J76*S76</f>
        <v>0</v>
      </c>
      <c r="AD76">
        <f>K76*S76</f>
        <v>0</v>
      </c>
      <c r="AE76">
        <f>L76*S76</f>
        <v>0</v>
      </c>
      <c r="AF76">
        <f>M76*S76</f>
        <v>0</v>
      </c>
    </row>
    <row r="77">
      <c r="A77">
        <v>62</v>
      </c>
      <c r="B77" t="str">
        <v>Paket 3 Hot Cheesy (Es Teh / S-tee / Lemon Tea)</v>
      </c>
      <c r="C77" t="str">
        <f>B77</f>
        <v>Paket 3 Hot Cheesy (Es Teh / S-tee / Lemon Tea)</v>
      </c>
      <c r="N77">
        <f>SUM(D77:M77)</f>
        <v>0</v>
      </c>
      <c r="O77">
        <f>N77*S77</f>
        <v>0</v>
      </c>
      <c r="P77" t="e">
        <f>(O77/O273)*100</f>
        <v>#DIV/0!</v>
      </c>
      <c r="Q77">
        <v>0.487</v>
      </c>
      <c r="R77" t="e">
        <f>P77*Q77</f>
        <v>#DIV/0!</v>
      </c>
      <c r="S77">
        <v>24000</v>
      </c>
      <c r="W77">
        <f>D77*S77</f>
        <v>0</v>
      </c>
      <c r="X77">
        <f>E77*S77</f>
        <v>0</v>
      </c>
      <c r="Y77">
        <f>F77*S77</f>
        <v>0</v>
      </c>
      <c r="Z77">
        <f>G77*S77</f>
        <v>0</v>
      </c>
      <c r="AA77">
        <f>H77*S77</f>
        <v>0</v>
      </c>
      <c r="AB77">
        <f>I77*S77</f>
        <v>0</v>
      </c>
      <c r="AC77">
        <f>J77*S77</f>
        <v>0</v>
      </c>
      <c r="AD77">
        <f>K77*S77</f>
        <v>0</v>
      </c>
      <c r="AE77">
        <f>L77*S77</f>
        <v>0</v>
      </c>
      <c r="AF77">
        <f>M77*S77</f>
        <v>0</v>
      </c>
    </row>
    <row r="78">
      <c r="A78">
        <v>63</v>
      </c>
      <c r="B78" t="str">
        <v>Sayap Hot Cheesy</v>
      </c>
      <c r="C78" t="str">
        <f>B78</f>
        <v>Sayap Hot Cheesy</v>
      </c>
      <c r="N78">
        <f>SUM(D78:M78)</f>
        <v>0</v>
      </c>
      <c r="O78">
        <f>N78*S78</f>
        <v>0</v>
      </c>
      <c r="P78" t="e">
        <f>(O78/O273)*100</f>
        <v>#DIV/0!</v>
      </c>
      <c r="Q78">
        <v>0.598</v>
      </c>
      <c r="R78" t="e">
        <f>P78*Q78</f>
        <v>#DIV/0!</v>
      </c>
      <c r="S78">
        <v>14000</v>
      </c>
      <c r="W78">
        <f>D78*S78</f>
        <v>0</v>
      </c>
      <c r="X78">
        <f>E78*S78</f>
        <v>0</v>
      </c>
      <c r="Y78">
        <f>F78*S78</f>
        <v>0</v>
      </c>
      <c r="Z78">
        <f>G78*S78</f>
        <v>0</v>
      </c>
      <c r="AA78">
        <f>H78*S78</f>
        <v>0</v>
      </c>
      <c r="AB78">
        <f>I78*S78</f>
        <v>0</v>
      </c>
      <c r="AC78">
        <f>J78*S78</f>
        <v>0</v>
      </c>
      <c r="AD78">
        <f>K78*S78</f>
        <v>0</v>
      </c>
      <c r="AE78">
        <f>L78*S78</f>
        <v>0</v>
      </c>
      <c r="AF78">
        <f>M78*S78</f>
        <v>0</v>
      </c>
    </row>
    <row r="79">
      <c r="A79">
        <v>64</v>
      </c>
      <c r="B79" t="str">
        <v>Paha Bawah Hot Cheesy</v>
      </c>
      <c r="C79" t="str">
        <f>B79</f>
        <v>Paha Bawah Hot Cheesy</v>
      </c>
      <c r="N79">
        <f>SUM(D79:M79)</f>
        <v>0</v>
      </c>
      <c r="O79">
        <f>N79*S79</f>
        <v>0</v>
      </c>
      <c r="P79" t="e">
        <f>(O79/O273)*100</f>
        <v>#DIV/0!</v>
      </c>
      <c r="Q79">
        <v>0.515</v>
      </c>
      <c r="R79" t="e">
        <f>P79*Q79</f>
        <v>#DIV/0!</v>
      </c>
      <c r="S79">
        <v>15000</v>
      </c>
      <c r="W79">
        <f>D79*S79</f>
        <v>0</v>
      </c>
      <c r="X79">
        <f>E79*S79</f>
        <v>0</v>
      </c>
      <c r="Y79">
        <f>F79*S79</f>
        <v>0</v>
      </c>
      <c r="Z79">
        <f>G79*S79</f>
        <v>0</v>
      </c>
      <c r="AA79">
        <f>H79*S79</f>
        <v>0</v>
      </c>
      <c r="AB79">
        <f>I79*S79</f>
        <v>0</v>
      </c>
      <c r="AC79">
        <f>J79*S79</f>
        <v>0</v>
      </c>
      <c r="AD79">
        <f>K79*S79</f>
        <v>0</v>
      </c>
      <c r="AE79">
        <f>L79*S79</f>
        <v>0</v>
      </c>
      <c r="AF79">
        <f>M79*S79</f>
        <v>0</v>
      </c>
    </row>
    <row r="80">
      <c r="A80">
        <v>65</v>
      </c>
      <c r="B80" t="str">
        <v>Paha Atas / Dada Hot Cheesy</v>
      </c>
      <c r="C80" t="str">
        <f>B80</f>
        <v>Paha Atas / Dada Hot Cheesy</v>
      </c>
      <c r="N80">
        <f>SUM(D80:M80)</f>
        <v>0</v>
      </c>
      <c r="O80">
        <f>N80*S80</f>
        <v>0</v>
      </c>
      <c r="P80" t="e">
        <f>(O80/O273)*100</f>
        <v>#DIV/0!</v>
      </c>
      <c r="Q80">
        <v>0.668</v>
      </c>
      <c r="R80" t="e">
        <f>P80*Q80</f>
        <v>#DIV/0!</v>
      </c>
      <c r="S80">
        <v>17000</v>
      </c>
      <c r="W80">
        <f>D80*S80</f>
        <v>0</v>
      </c>
      <c r="X80">
        <f>E80*S80</f>
        <v>0</v>
      </c>
      <c r="Y80">
        <f>F80*S80</f>
        <v>0</v>
      </c>
      <c r="Z80">
        <f>G80*S80</f>
        <v>0</v>
      </c>
      <c r="AA80">
        <f>H80*S80</f>
        <v>0</v>
      </c>
      <c r="AB80">
        <f>I80*S80</f>
        <v>0</v>
      </c>
      <c r="AC80">
        <f>J80*S80</f>
        <v>0</v>
      </c>
      <c r="AD80">
        <f>K80*S80</f>
        <v>0</v>
      </c>
      <c r="AE80">
        <f>L80*S80</f>
        <v>0</v>
      </c>
      <c r="AF80">
        <f>M80*S80</f>
        <v>0</v>
      </c>
    </row>
    <row r="81">
      <c r="A81">
        <v>66</v>
      </c>
      <c r="B81" t="str">
        <v>Saos  Hot Cheesy</v>
      </c>
      <c r="C81" t="str">
        <f>B81</f>
        <v>Saos  Hot Cheesy</v>
      </c>
      <c r="N81">
        <f>SUM(D81:M81)</f>
        <v>0</v>
      </c>
      <c r="O81">
        <f>N81*S81</f>
        <v>0</v>
      </c>
      <c r="P81" t="e">
        <f>(O81/O273)*100</f>
        <v>#DIV/0!</v>
      </c>
      <c r="Q81">
        <v>0.327</v>
      </c>
      <c r="R81" t="e">
        <f>P81*Q81</f>
        <v>#DIV/0!</v>
      </c>
      <c r="S81">
        <v>5000</v>
      </c>
      <c r="W81">
        <f>D81*S81</f>
        <v>0</v>
      </c>
      <c r="X81">
        <f>E81*S81</f>
        <v>0</v>
      </c>
      <c r="Y81">
        <f>F81*S81</f>
        <v>0</v>
      </c>
      <c r="Z81">
        <f>G81*S81</f>
        <v>0</v>
      </c>
      <c r="AA81">
        <f>H81*S81</f>
        <v>0</v>
      </c>
      <c r="AB81">
        <f>I81*S81</f>
        <v>0</v>
      </c>
      <c r="AC81">
        <f>J81*S81</f>
        <v>0</v>
      </c>
      <c r="AD81">
        <f>K81*S81</f>
        <v>0</v>
      </c>
      <c r="AE81">
        <f>L81*S81</f>
        <v>0</v>
      </c>
      <c r="AF81">
        <f>M81*S81</f>
        <v>0</v>
      </c>
    </row>
    <row r="82">
      <c r="N82">
        <f>SUM(D82:M82)</f>
        <v>0</v>
      </c>
      <c r="O82">
        <f>N82*S82</f>
        <v>0</v>
      </c>
      <c r="P82" t="e">
        <f>(O82/O273)*100</f>
        <v>#DIV/0!</v>
      </c>
      <c r="R82" t="e">
        <f>P82*Q82</f>
        <v>#DIV/0!</v>
      </c>
      <c r="W82">
        <f>D82*S82</f>
        <v>0</v>
      </c>
      <c r="X82">
        <f>E82*S82</f>
        <v>0</v>
      </c>
      <c r="Y82">
        <f>F82*S82</f>
        <v>0</v>
      </c>
      <c r="Z82">
        <f>G82*S82</f>
        <v>0</v>
      </c>
      <c r="AA82">
        <f>H82*S82</f>
        <v>0</v>
      </c>
      <c r="AB82">
        <f>I82*S82</f>
        <v>0</v>
      </c>
      <c r="AC82">
        <f>J82*S82</f>
        <v>0</v>
      </c>
      <c r="AD82">
        <f>K82*S82</f>
        <v>0</v>
      </c>
      <c r="AE82">
        <f>L82*S82</f>
        <v>0</v>
      </c>
      <c r="AF82">
        <f>M82*S82</f>
        <v>0</v>
      </c>
    </row>
    <row r="83">
      <c r="A83">
        <v>67</v>
      </c>
      <c r="B83" t="str">
        <v>Paket Sehat 1</v>
      </c>
      <c r="C83" t="str">
        <f>B83</f>
        <v>Paket Sehat 1</v>
      </c>
      <c r="N83">
        <f>SUM(D83:M83)</f>
        <v>0</v>
      </c>
      <c r="O83">
        <f>N83*S83</f>
        <v>0</v>
      </c>
      <c r="P83" t="e">
        <f>(O83/O273)*100</f>
        <v>#DIV/0!</v>
      </c>
      <c r="Q83">
        <v>0.585</v>
      </c>
      <c r="R83" t="e">
        <f>P83*Q83</f>
        <v>#DIV/0!</v>
      </c>
      <c r="S83">
        <v>20000</v>
      </c>
      <c r="W83">
        <f>D83*S83</f>
        <v>0</v>
      </c>
      <c r="X83">
        <f>E83*S83</f>
        <v>0</v>
      </c>
      <c r="Y83">
        <f>F83*S83</f>
        <v>0</v>
      </c>
      <c r="Z83">
        <f>G83*S83</f>
        <v>0</v>
      </c>
      <c r="AA83">
        <f>H83*S83</f>
        <v>0</v>
      </c>
      <c r="AB83">
        <f>I83*S83</f>
        <v>0</v>
      </c>
      <c r="AC83">
        <f>J83*S83</f>
        <v>0</v>
      </c>
      <c r="AD83">
        <f>K83*S83</f>
        <v>0</v>
      </c>
      <c r="AE83">
        <f>L83*S83</f>
        <v>0</v>
      </c>
      <c r="AF83">
        <f>M83*S83</f>
        <v>0</v>
      </c>
    </row>
    <row r="84">
      <c r="A84">
        <v>68</v>
      </c>
      <c r="B84" t="str">
        <v>Paket Sehat 2</v>
      </c>
      <c r="C84" t="str">
        <f>B84</f>
        <v>Paket Sehat 2</v>
      </c>
      <c r="N84">
        <f>SUM(D84:M84)</f>
        <v>0</v>
      </c>
      <c r="O84">
        <f>N84*S84</f>
        <v>0</v>
      </c>
      <c r="P84" t="e">
        <f>(O84/O273)*100</f>
        <v>#DIV/0!</v>
      </c>
      <c r="Q84">
        <v>0.539</v>
      </c>
      <c r="R84" t="e">
        <f>P84*Q84</f>
        <v>#DIV/0!</v>
      </c>
      <c r="S84">
        <v>22000</v>
      </c>
      <c r="W84">
        <f>D84*S84</f>
        <v>0</v>
      </c>
      <c r="X84">
        <f>E84*S84</f>
        <v>0</v>
      </c>
      <c r="Y84">
        <f>F84*S84</f>
        <v>0</v>
      </c>
      <c r="Z84">
        <f>G84*S84</f>
        <v>0</v>
      </c>
      <c r="AA84">
        <f>H84*S84</f>
        <v>0</v>
      </c>
      <c r="AB84">
        <f>I84*S84</f>
        <v>0</v>
      </c>
      <c r="AC84">
        <f>J84*S84</f>
        <v>0</v>
      </c>
      <c r="AD84">
        <f>K84*S84</f>
        <v>0</v>
      </c>
      <c r="AE84">
        <f>L84*S84</f>
        <v>0</v>
      </c>
      <c r="AF84">
        <f>M84*S84</f>
        <v>0</v>
      </c>
    </row>
    <row r="85">
      <c r="A85">
        <v>69</v>
      </c>
      <c r="B85" t="str">
        <v>Paket Sehat 3</v>
      </c>
      <c r="C85" t="str">
        <f>B85</f>
        <v>Paket Sehat 3</v>
      </c>
      <c r="N85">
        <f>SUM(D85:M85)</f>
        <v>0</v>
      </c>
      <c r="O85">
        <f>N85*S85</f>
        <v>0</v>
      </c>
      <c r="P85" t="e">
        <f>(O85/O273)*100</f>
        <v>#DIV/0!</v>
      </c>
      <c r="Q85">
        <f>'[1]FC ITEM KELAS 3A'!G74</f>
        <v>0.598394034743057</v>
      </c>
      <c r="R85" t="e">
        <f>P85*Q85</f>
        <v>#DIV/0!</v>
      </c>
      <c r="S85">
        <v>24000</v>
      </c>
      <c r="W85">
        <f>D85*S85</f>
        <v>0</v>
      </c>
      <c r="X85">
        <f>E85*S85</f>
        <v>0</v>
      </c>
      <c r="Y85">
        <f>F85*S85</f>
        <v>0</v>
      </c>
      <c r="Z85">
        <f>G85*S85</f>
        <v>0</v>
      </c>
      <c r="AA85">
        <f>H85*S85</f>
        <v>0</v>
      </c>
      <c r="AB85">
        <f>I85*S85</f>
        <v>0</v>
      </c>
      <c r="AC85">
        <f>J85*S85</f>
        <v>0</v>
      </c>
      <c r="AD85">
        <f>K85*S85</f>
        <v>0</v>
      </c>
      <c r="AE85">
        <f>L85*S85</f>
        <v>0</v>
      </c>
      <c r="AF85">
        <f>M85*S85</f>
        <v>0</v>
      </c>
    </row>
    <row r="86">
      <c r="A86">
        <v>70</v>
      </c>
      <c r="B86" t="str">
        <v>Paket Sehat 4</v>
      </c>
      <c r="C86" t="str">
        <f>B86</f>
        <v>Paket Sehat 4</v>
      </c>
      <c r="N86">
        <f>SUM(D86:M86)</f>
        <v>0</v>
      </c>
      <c r="O86">
        <f>N86*S86</f>
        <v>0</v>
      </c>
      <c r="P86" t="e">
        <f>(O86/O273)*100</f>
        <v>#DIV/0!</v>
      </c>
      <c r="Q86">
        <v>0.476</v>
      </c>
      <c r="R86" t="e">
        <f>P86*Q86</f>
        <v>#DIV/0!</v>
      </c>
      <c r="S86">
        <v>23000</v>
      </c>
      <c r="W86">
        <f>D86*S86</f>
        <v>0</v>
      </c>
      <c r="X86">
        <f>E86*S86</f>
        <v>0</v>
      </c>
      <c r="Y86">
        <f>F86*S86</f>
        <v>0</v>
      </c>
      <c r="Z86">
        <f>G86*S86</f>
        <v>0</v>
      </c>
      <c r="AA86">
        <f>H86*S86</f>
        <v>0</v>
      </c>
      <c r="AB86">
        <f>I86*S86</f>
        <v>0</v>
      </c>
      <c r="AC86">
        <f>J86*S86</f>
        <v>0</v>
      </c>
      <c r="AD86">
        <f>K86*S86</f>
        <v>0</v>
      </c>
      <c r="AE86">
        <f>L86*S86</f>
        <v>0</v>
      </c>
      <c r="AF86">
        <f>M86*S86</f>
        <v>0</v>
      </c>
    </row>
    <row r="87">
      <c r="N87">
        <f>SUM(D87:M87)</f>
        <v>0</v>
      </c>
      <c r="O87">
        <f>N87*S87</f>
        <v>0</v>
      </c>
      <c r="P87" t="e">
        <f>(O87/O273)*100</f>
        <v>#DIV/0!</v>
      </c>
      <c r="R87" t="e">
        <f>P87*Q87</f>
        <v>#DIV/0!</v>
      </c>
      <c r="U87" t="str">
        <v>PRINT LEMBAR 2</v>
      </c>
      <c r="W87">
        <f>D87*S87</f>
        <v>0</v>
      </c>
      <c r="X87">
        <f>E87*S87</f>
        <v>0</v>
      </c>
      <c r="Y87">
        <f>F87*S87</f>
        <v>0</v>
      </c>
      <c r="Z87">
        <f>G87*S87</f>
        <v>0</v>
      </c>
      <c r="AA87">
        <f>H87*S87</f>
        <v>0</v>
      </c>
      <c r="AB87">
        <f>I87*S87</f>
        <v>0</v>
      </c>
      <c r="AC87">
        <f>J87*S87</f>
        <v>0</v>
      </c>
      <c r="AD87">
        <f>K87*S87</f>
        <v>0</v>
      </c>
      <c r="AE87">
        <f>L87*S87</f>
        <v>0</v>
      </c>
      <c r="AF87">
        <f>M87*S87</f>
        <v>0</v>
      </c>
    </row>
    <row r="88">
      <c r="A88">
        <v>71</v>
      </c>
      <c r="B88" t="str">
        <v>Paket Catering 1</v>
      </c>
      <c r="C88" t="str">
        <f>B88</f>
        <v>Paket Catering 1</v>
      </c>
      <c r="N88">
        <f>SUM(D88:M88)</f>
        <v>0</v>
      </c>
      <c r="O88">
        <f>N88*S88</f>
        <v>0</v>
      </c>
      <c r="P88" t="e">
        <f>(O88/O273)*100</f>
        <v>#DIV/0!</v>
      </c>
      <c r="Q88">
        <v>0.711</v>
      </c>
      <c r="R88" t="e">
        <f>P88*Q88</f>
        <v>#DIV/0!</v>
      </c>
      <c r="S88">
        <v>13000</v>
      </c>
      <c r="W88">
        <f>D88*S88</f>
        <v>0</v>
      </c>
      <c r="X88">
        <f>E88*S88</f>
        <v>0</v>
      </c>
      <c r="Y88">
        <f>F88*S88</f>
        <v>0</v>
      </c>
      <c r="Z88">
        <f>G88*S88</f>
        <v>0</v>
      </c>
      <c r="AA88">
        <f>H88*S88</f>
        <v>0</v>
      </c>
      <c r="AB88">
        <f>I88*S88</f>
        <v>0</v>
      </c>
      <c r="AC88">
        <f>J88*S88</f>
        <v>0</v>
      </c>
      <c r="AD88">
        <f>K88*S88</f>
        <v>0</v>
      </c>
      <c r="AE88">
        <f>L88*S88</f>
        <v>0</v>
      </c>
      <c r="AF88">
        <f>M88*S88</f>
        <v>0</v>
      </c>
    </row>
    <row r="89">
      <c r="A89">
        <v>72</v>
      </c>
      <c r="B89" t="str">
        <v>Paket Catering 2</v>
      </c>
      <c r="C89" t="str">
        <f>B89</f>
        <v>Paket Catering 2</v>
      </c>
      <c r="N89">
        <f>SUM(D89:M89)</f>
        <v>0</v>
      </c>
      <c r="O89">
        <f>N89*S89</f>
        <v>0</v>
      </c>
      <c r="P89" t="e">
        <f>(O89/O273)*100</f>
        <v>#DIV/0!</v>
      </c>
      <c r="Q89">
        <v>0.629</v>
      </c>
      <c r="R89" t="e">
        <f>P89*Q89</f>
        <v>#DIV/0!</v>
      </c>
      <c r="S89">
        <v>14000</v>
      </c>
      <c r="W89">
        <f>D89*S89</f>
        <v>0</v>
      </c>
      <c r="X89">
        <f>E89*S89</f>
        <v>0</v>
      </c>
      <c r="Y89">
        <f>F89*S89</f>
        <v>0</v>
      </c>
      <c r="Z89">
        <f>G89*S89</f>
        <v>0</v>
      </c>
      <c r="AA89">
        <f>H89*S89</f>
        <v>0</v>
      </c>
      <c r="AB89">
        <f>I89*S89</f>
        <v>0</v>
      </c>
      <c r="AC89">
        <f>J89*S89</f>
        <v>0</v>
      </c>
      <c r="AD89">
        <f>K89*S89</f>
        <v>0</v>
      </c>
      <c r="AE89">
        <f>L89*S89</f>
        <v>0</v>
      </c>
      <c r="AF89">
        <f>M89*S89</f>
        <v>0</v>
      </c>
    </row>
    <row r="90">
      <c r="A90">
        <v>73</v>
      </c>
      <c r="B90" t="str">
        <v>Paket Catering 3</v>
      </c>
      <c r="C90" t="str">
        <f>B90</f>
        <v>Paket Catering 3</v>
      </c>
      <c r="N90">
        <f>SUM(D90:M90)</f>
        <v>0</v>
      </c>
      <c r="O90">
        <f>N90*S90</f>
        <v>0</v>
      </c>
      <c r="P90" t="e">
        <f>(O90/O273)*100</f>
        <v>#DIV/0!</v>
      </c>
      <c r="Q90">
        <v>0.62</v>
      </c>
      <c r="R90" t="e">
        <f>P90*Q90</f>
        <v>#DIV/0!</v>
      </c>
      <c r="S90">
        <v>18000</v>
      </c>
      <c r="W90">
        <f>D90*S90</f>
        <v>0</v>
      </c>
      <c r="X90">
        <f>E90*S90</f>
        <v>0</v>
      </c>
      <c r="Y90">
        <f>F90*S90</f>
        <v>0</v>
      </c>
      <c r="Z90">
        <f>G90*S90</f>
        <v>0</v>
      </c>
      <c r="AA90">
        <f>H90*S90</f>
        <v>0</v>
      </c>
      <c r="AB90">
        <f>I90*S90</f>
        <v>0</v>
      </c>
      <c r="AC90">
        <f>J90*S90</f>
        <v>0</v>
      </c>
      <c r="AD90">
        <f>K90*S90</f>
        <v>0</v>
      </c>
      <c r="AE90">
        <f>L90*S90</f>
        <v>0</v>
      </c>
      <c r="AF90">
        <f>M90*S90</f>
        <v>0</v>
      </c>
    </row>
    <row r="91">
      <c r="A91">
        <v>74</v>
      </c>
      <c r="B91" t="str">
        <v>Paket Catering 4</v>
      </c>
      <c r="C91" t="str">
        <f>B91</f>
        <v>Paket Catering 4</v>
      </c>
      <c r="N91">
        <f>SUM(D91:M91)</f>
        <v>0</v>
      </c>
      <c r="O91">
        <f>N91*S91</f>
        <v>0</v>
      </c>
      <c r="P91" t="e">
        <f>(O91/O273)*100</f>
        <v>#DIV/0!</v>
      </c>
      <c r="R91" t="e">
        <f>P91*Q91</f>
        <v>#DIV/0!</v>
      </c>
      <c r="W91">
        <f>D91*S91</f>
        <v>0</v>
      </c>
      <c r="X91">
        <f>E91*S91</f>
        <v>0</v>
      </c>
      <c r="Y91">
        <f>F91*S91</f>
        <v>0</v>
      </c>
      <c r="Z91">
        <f>G91*S91</f>
        <v>0</v>
      </c>
      <c r="AA91">
        <f>H91*S91</f>
        <v>0</v>
      </c>
      <c r="AB91">
        <f>I91*S91</f>
        <v>0</v>
      </c>
      <c r="AC91">
        <f>J91*S91</f>
        <v>0</v>
      </c>
      <c r="AD91">
        <f>K91*S91</f>
        <v>0</v>
      </c>
      <c r="AE91">
        <f>L91*S91</f>
        <v>0</v>
      </c>
      <c r="AF91">
        <f>M91*S91</f>
        <v>0</v>
      </c>
    </row>
    <row r="92">
      <c r="N92">
        <f>SUM(D92:M92)</f>
        <v>0</v>
      </c>
      <c r="O92">
        <f>N92*S92</f>
        <v>0</v>
      </c>
      <c r="P92" t="e">
        <f>(O92/O273)*100</f>
        <v>#DIV/0!</v>
      </c>
      <c r="R92" t="e">
        <f>P92*Q92</f>
        <v>#DIV/0!</v>
      </c>
      <c r="W92">
        <f>D92*S92</f>
        <v>0</v>
      </c>
      <c r="X92">
        <f>E92*S92</f>
        <v>0</v>
      </c>
      <c r="Y92">
        <f>F92*S92</f>
        <v>0</v>
      </c>
      <c r="Z92">
        <f>G92*S92</f>
        <v>0</v>
      </c>
      <c r="AA92">
        <f>H92*S92</f>
        <v>0</v>
      </c>
      <c r="AB92">
        <f>I92*S92</f>
        <v>0</v>
      </c>
      <c r="AC92">
        <f>J92*S92</f>
        <v>0</v>
      </c>
      <c r="AD92">
        <f>K92*S92</f>
        <v>0</v>
      </c>
      <c r="AE92">
        <f>L92*S92</f>
        <v>0</v>
      </c>
      <c r="AF92">
        <f>M92*S92</f>
        <v>0</v>
      </c>
    </row>
    <row r="93">
      <c r="A93">
        <v>73</v>
      </c>
      <c r="B93" t="str">
        <v>Paket Takjil 1</v>
      </c>
      <c r="C93" t="str">
        <f>B93</f>
        <v>Paket Takjil 1</v>
      </c>
      <c r="N93">
        <f>SUM(D93:M93)</f>
        <v>0</v>
      </c>
      <c r="O93">
        <f>N93*S93</f>
        <v>0</v>
      </c>
      <c r="P93" t="e">
        <f>(O93/O273)*100</f>
        <v>#DIV/0!</v>
      </c>
      <c r="R93" t="e">
        <f>P93*Q93</f>
        <v>#DIV/0!</v>
      </c>
      <c r="W93">
        <f>D93*S93</f>
        <v>0</v>
      </c>
      <c r="X93">
        <f>E93*S93</f>
        <v>0</v>
      </c>
      <c r="Y93">
        <f>F93*S93</f>
        <v>0</v>
      </c>
      <c r="Z93">
        <f>G93*S93</f>
        <v>0</v>
      </c>
      <c r="AA93">
        <f>H93*S93</f>
        <v>0</v>
      </c>
      <c r="AB93">
        <f>I93*S93</f>
        <v>0</v>
      </c>
      <c r="AC93">
        <f>J93*S93</f>
        <v>0</v>
      </c>
      <c r="AD93">
        <f>K93*S93</f>
        <v>0</v>
      </c>
      <c r="AE93">
        <f>L93*S93</f>
        <v>0</v>
      </c>
      <c r="AF93">
        <f>M93*S93</f>
        <v>0</v>
      </c>
    </row>
    <row r="94">
      <c r="A94">
        <v>74</v>
      </c>
      <c r="B94" t="str">
        <v>Paket Takjil 2</v>
      </c>
      <c r="C94" t="str">
        <f>B94</f>
        <v>Paket Takjil 2</v>
      </c>
      <c r="N94">
        <f>SUM(D94:M94)</f>
        <v>0</v>
      </c>
      <c r="O94">
        <f>N94*S94</f>
        <v>0</v>
      </c>
      <c r="P94" t="e">
        <f>(O94/O273)*100</f>
        <v>#DIV/0!</v>
      </c>
      <c r="R94" t="e">
        <f>P94*Q94</f>
        <v>#DIV/0!</v>
      </c>
      <c r="W94">
        <f>D94*S94</f>
        <v>0</v>
      </c>
      <c r="X94">
        <f>E94*S94</f>
        <v>0</v>
      </c>
      <c r="Y94">
        <f>F94*S94</f>
        <v>0</v>
      </c>
      <c r="Z94">
        <f>G94*S94</f>
        <v>0</v>
      </c>
      <c r="AA94">
        <f>H94*S94</f>
        <v>0</v>
      </c>
      <c r="AB94">
        <f>I94*S94</f>
        <v>0</v>
      </c>
      <c r="AC94">
        <f>J94*S94</f>
        <v>0</v>
      </c>
      <c r="AD94">
        <f>K94*S94</f>
        <v>0</v>
      </c>
      <c r="AE94">
        <f>L94*S94</f>
        <v>0</v>
      </c>
      <c r="AF94">
        <f>M94*S94</f>
        <v>0</v>
      </c>
    </row>
    <row r="95">
      <c r="A95">
        <v>75</v>
      </c>
      <c r="B95" t="str">
        <v>Paket Takjil 3</v>
      </c>
      <c r="C95" t="str">
        <f>B95</f>
        <v>Paket Takjil 3</v>
      </c>
      <c r="N95">
        <f>SUM(D95:M95)</f>
        <v>0</v>
      </c>
      <c r="O95">
        <f>N95*S95</f>
        <v>0</v>
      </c>
      <c r="P95" t="e">
        <f>(O95/O273)*100</f>
        <v>#DIV/0!</v>
      </c>
      <c r="R95" t="e">
        <f>P95*Q95</f>
        <v>#DIV/0!</v>
      </c>
      <c r="W95">
        <f>D95*S95</f>
        <v>0</v>
      </c>
      <c r="X95">
        <f>E95*S95</f>
        <v>0</v>
      </c>
      <c r="Y95">
        <f>F95*S95</f>
        <v>0</v>
      </c>
      <c r="Z95">
        <f>G95*S95</f>
        <v>0</v>
      </c>
      <c r="AA95">
        <f>H95*S95</f>
        <v>0</v>
      </c>
      <c r="AB95">
        <f>I95*S95</f>
        <v>0</v>
      </c>
      <c r="AC95">
        <f>J95*S95</f>
        <v>0</v>
      </c>
      <c r="AD95">
        <f>K95*S95</f>
        <v>0</v>
      </c>
      <c r="AE95">
        <f>L95*S95</f>
        <v>0</v>
      </c>
      <c r="AF95">
        <f>M95*S95</f>
        <v>0</v>
      </c>
    </row>
    <row r="96">
      <c r="A96">
        <v>76</v>
      </c>
      <c r="B96" t="str">
        <v>Paket Takjil 4</v>
      </c>
      <c r="C96" t="str">
        <f>B96</f>
        <v>Paket Takjil 4</v>
      </c>
      <c r="N96">
        <f>SUM(D96:M96)</f>
        <v>0</v>
      </c>
      <c r="O96">
        <f>N96*S96</f>
        <v>0</v>
      </c>
      <c r="P96" t="e">
        <f>(O96/O273)*100</f>
        <v>#DIV/0!</v>
      </c>
      <c r="R96" t="e">
        <f>P96*Q96</f>
        <v>#DIV/0!</v>
      </c>
      <c r="S96">
        <v>13000</v>
      </c>
      <c r="W96">
        <f>D96*S96</f>
        <v>0</v>
      </c>
      <c r="X96">
        <f>E96*S96</f>
        <v>0</v>
      </c>
      <c r="Y96">
        <f>F96*S96</f>
        <v>0</v>
      </c>
      <c r="Z96">
        <f>G96*S96</f>
        <v>0</v>
      </c>
      <c r="AA96">
        <f>H96*S96</f>
        <v>0</v>
      </c>
      <c r="AB96">
        <f>I96*S96</f>
        <v>0</v>
      </c>
      <c r="AC96">
        <f>J96*S96</f>
        <v>0</v>
      </c>
      <c r="AD96">
        <f>K96*S96</f>
        <v>0</v>
      </c>
      <c r="AE96">
        <f>L96*S96</f>
        <v>0</v>
      </c>
      <c r="AF96">
        <f>M96*S96</f>
        <v>0</v>
      </c>
    </row>
    <row r="97">
      <c r="A97">
        <v>77</v>
      </c>
      <c r="B97" t="str">
        <v>Paket Takjil 5</v>
      </c>
      <c r="C97" t="str">
        <f>B97</f>
        <v>Paket Takjil 5</v>
      </c>
      <c r="N97">
        <f>SUM(D97:M97)</f>
        <v>0</v>
      </c>
      <c r="O97">
        <f>N97*S97</f>
        <v>0</v>
      </c>
      <c r="P97" t="e">
        <f>(O97/O273)*100</f>
        <v>#DIV/0!</v>
      </c>
      <c r="R97" t="e">
        <f>P97*Q97</f>
        <v>#DIV/0!</v>
      </c>
      <c r="W97">
        <f>D97*S97</f>
        <v>0</v>
      </c>
      <c r="X97">
        <f>E97*S97</f>
        <v>0</v>
      </c>
      <c r="Y97">
        <f>F97*S97</f>
        <v>0</v>
      </c>
      <c r="Z97">
        <f>G97*S97</f>
        <v>0</v>
      </c>
      <c r="AA97">
        <f>H97*S97</f>
        <v>0</v>
      </c>
      <c r="AB97">
        <f>I97*S97</f>
        <v>0</v>
      </c>
      <c r="AC97">
        <f>J97*S97</f>
        <v>0</v>
      </c>
      <c r="AD97">
        <f>K97*S97</f>
        <v>0</v>
      </c>
      <c r="AE97">
        <f>L97*S97</f>
        <v>0</v>
      </c>
      <c r="AF97">
        <f>M97*S97</f>
        <v>0</v>
      </c>
    </row>
    <row r="98">
      <c r="A98">
        <v>78</v>
      </c>
      <c r="B98" t="str">
        <v>Paket Takjil 6</v>
      </c>
      <c r="C98" t="str">
        <f>B98</f>
        <v>Paket Takjil 6</v>
      </c>
      <c r="N98">
        <f>SUM(D98:M98)</f>
        <v>0</v>
      </c>
      <c r="O98">
        <f>N98*S98</f>
        <v>0</v>
      </c>
      <c r="P98" t="e">
        <f>(O98/O273)*100</f>
        <v>#DIV/0!</v>
      </c>
      <c r="R98" t="e">
        <f>P98*Q98</f>
        <v>#DIV/0!</v>
      </c>
      <c r="W98">
        <f>D98*S98</f>
        <v>0</v>
      </c>
      <c r="X98">
        <f>E98*S98</f>
        <v>0</v>
      </c>
      <c r="Y98">
        <f>F98*S98</f>
        <v>0</v>
      </c>
      <c r="Z98">
        <f>G98*S98</f>
        <v>0</v>
      </c>
      <c r="AA98">
        <f>H98*S98</f>
        <v>0</v>
      </c>
      <c r="AB98">
        <f>I98*S98</f>
        <v>0</v>
      </c>
      <c r="AC98">
        <f>J98*S98</f>
        <v>0</v>
      </c>
      <c r="AD98">
        <f>K98*S98</f>
        <v>0</v>
      </c>
      <c r="AE98">
        <f>L98*S98</f>
        <v>0</v>
      </c>
      <c r="AF98">
        <f>M98*S98</f>
        <v>0</v>
      </c>
    </row>
    <row r="99">
      <c r="A99">
        <v>79</v>
      </c>
      <c r="B99" t="str">
        <v>Paket Takjil 7</v>
      </c>
      <c r="C99" t="str">
        <f>B99</f>
        <v>Paket Takjil 7</v>
      </c>
      <c r="N99">
        <f>SUM(D99:M99)</f>
        <v>0</v>
      </c>
      <c r="O99">
        <f>N99*S99</f>
        <v>0</v>
      </c>
      <c r="P99" t="e">
        <f>(O99/O273)*100</f>
        <v>#DIV/0!</v>
      </c>
      <c r="R99" t="e">
        <f>P99*Q99</f>
        <v>#DIV/0!</v>
      </c>
      <c r="S99">
        <v>11500</v>
      </c>
      <c r="W99">
        <f>D99*S99</f>
        <v>0</v>
      </c>
      <c r="X99">
        <f>E99*S99</f>
        <v>0</v>
      </c>
      <c r="Y99">
        <f>F99*S99</f>
        <v>0</v>
      </c>
      <c r="Z99">
        <f>G99*S99</f>
        <v>0</v>
      </c>
      <c r="AA99">
        <f>H99*S99</f>
        <v>0</v>
      </c>
      <c r="AB99">
        <f>I99*S99</f>
        <v>0</v>
      </c>
      <c r="AC99">
        <f>J99*S99</f>
        <v>0</v>
      </c>
      <c r="AD99">
        <f>K99*S99</f>
        <v>0</v>
      </c>
      <c r="AE99">
        <f>L99*S99</f>
        <v>0</v>
      </c>
      <c r="AF99">
        <f>M99*S99</f>
        <v>0</v>
      </c>
    </row>
    <row r="100">
      <c r="A100">
        <v>80</v>
      </c>
      <c r="B100" t="str">
        <v>Paket Takjil 8</v>
      </c>
      <c r="C100" t="str">
        <f>B100</f>
        <v>Paket Takjil 8</v>
      </c>
      <c r="N100">
        <f>SUM(D100:M100)</f>
        <v>0</v>
      </c>
      <c r="O100">
        <f>N100*S100</f>
        <v>0</v>
      </c>
      <c r="P100" t="e">
        <f>(O100/O273)*100</f>
        <v>#DIV/0!</v>
      </c>
      <c r="R100" t="e">
        <f>P100*Q100</f>
        <v>#DIV/0!</v>
      </c>
      <c r="W100">
        <f>D100*S100</f>
        <v>0</v>
      </c>
      <c r="X100">
        <f>E100*S100</f>
        <v>0</v>
      </c>
      <c r="Y100">
        <f>F100*S100</f>
        <v>0</v>
      </c>
      <c r="Z100">
        <f>G100*S100</f>
        <v>0</v>
      </c>
      <c r="AA100">
        <f>H100*S100</f>
        <v>0</v>
      </c>
      <c r="AB100">
        <f>I100*S100</f>
        <v>0</v>
      </c>
      <c r="AC100">
        <f>J100*S100</f>
        <v>0</v>
      </c>
      <c r="AD100">
        <f>K100*S100</f>
        <v>0</v>
      </c>
      <c r="AE100">
        <f>L100*S100</f>
        <v>0</v>
      </c>
      <c r="AF100">
        <f>M100*S100</f>
        <v>0</v>
      </c>
    </row>
    <row r="101">
      <c r="N101">
        <f>SUM(D101:M101)</f>
        <v>0</v>
      </c>
      <c r="O101">
        <f>N101*S101</f>
        <v>0</v>
      </c>
      <c r="P101" t="e">
        <f>(O101/O273)*100</f>
        <v>#DIV/0!</v>
      </c>
      <c r="R101" t="e">
        <f>P101*Q101</f>
        <v>#DIV/0!</v>
      </c>
      <c r="W101">
        <f>D101*S101</f>
        <v>0</v>
      </c>
      <c r="X101">
        <f>E101*S101</f>
        <v>0</v>
      </c>
      <c r="Y101">
        <f>F101*S101</f>
        <v>0</v>
      </c>
      <c r="Z101">
        <f>G101*S101</f>
        <v>0</v>
      </c>
      <c r="AA101">
        <f>H101*S101</f>
        <v>0</v>
      </c>
      <c r="AB101">
        <f>I101*S101</f>
        <v>0</v>
      </c>
      <c r="AC101">
        <f>J101*S101</f>
        <v>0</v>
      </c>
      <c r="AD101">
        <f>K101*S101</f>
        <v>0</v>
      </c>
      <c r="AE101">
        <f>L101*S101</f>
        <v>0</v>
      </c>
      <c r="AF101">
        <f>M101*S101</f>
        <v>0</v>
      </c>
    </row>
    <row r="102">
      <c r="A102">
        <v>81</v>
      </c>
      <c r="B102" t="str">
        <v>Ayam Utuh Original</v>
      </c>
      <c r="C102" t="str">
        <f>B102</f>
        <v>Ayam Utuh Original</v>
      </c>
      <c r="N102">
        <f>SUM(D102:M102)</f>
        <v>0</v>
      </c>
      <c r="O102">
        <f>N102*S102</f>
        <v>0</v>
      </c>
      <c r="P102" t="e">
        <f>(O102/O273)*100</f>
        <v>#DIV/0!</v>
      </c>
      <c r="Q102">
        <v>0.609</v>
      </c>
      <c r="R102" t="e">
        <f>P102*Q102</f>
        <v>#DIV/0!</v>
      </c>
      <c r="S102">
        <v>70000</v>
      </c>
      <c r="W102">
        <f>D102*S102</f>
        <v>0</v>
      </c>
      <c r="X102">
        <f>E102*S102</f>
        <v>0</v>
      </c>
      <c r="Y102">
        <f>F102*S102</f>
        <v>0</v>
      </c>
      <c r="Z102">
        <f>G102*S102</f>
        <v>0</v>
      </c>
      <c r="AA102">
        <f>H102*S102</f>
        <v>0</v>
      </c>
      <c r="AB102">
        <f>I102*S102</f>
        <v>0</v>
      </c>
      <c r="AC102">
        <f>J102*S102</f>
        <v>0</v>
      </c>
      <c r="AD102">
        <f>K102*S102</f>
        <v>0</v>
      </c>
      <c r="AE102">
        <f>L102*S102</f>
        <v>0</v>
      </c>
      <c r="AF102">
        <f>M102*S102</f>
        <v>0</v>
      </c>
    </row>
    <row r="103">
      <c r="A103">
        <v>82</v>
      </c>
      <c r="B103" t="str">
        <v xml:space="preserve">Ayam Utuh Hot Cheesy </v>
      </c>
      <c r="C103" t="str">
        <f>B103</f>
        <v xml:space="preserve">Ayam Utuh Hot Cheesy </v>
      </c>
      <c r="N103">
        <f>SUM(D103:M103)</f>
        <v>0</v>
      </c>
      <c r="O103">
        <f>N103*S103</f>
        <v>0</v>
      </c>
      <c r="P103" t="e">
        <f>(O103/O273)*100</f>
        <v>#DIV/0!</v>
      </c>
      <c r="Q103">
        <v>0.568</v>
      </c>
      <c r="R103" t="e">
        <f>P103*Q103</f>
        <v>#DIV/0!</v>
      </c>
      <c r="S103">
        <v>80000</v>
      </c>
      <c r="W103">
        <f>D103*S103</f>
        <v>0</v>
      </c>
      <c r="X103">
        <f>E103*S103</f>
        <v>0</v>
      </c>
      <c r="Y103">
        <f>F103*S103</f>
        <v>0</v>
      </c>
      <c r="Z103">
        <f>G103*S103</f>
        <v>0</v>
      </c>
      <c r="AA103">
        <f>H103*S103</f>
        <v>0</v>
      </c>
      <c r="AB103">
        <f>I103*S103</f>
        <v>0</v>
      </c>
      <c r="AC103">
        <f>J103*S103</f>
        <v>0</v>
      </c>
      <c r="AD103">
        <f>K103*S103</f>
        <v>0</v>
      </c>
      <c r="AE103">
        <f>L103*S103</f>
        <v>0</v>
      </c>
      <c r="AF103">
        <f>M103*S103</f>
        <v>0</v>
      </c>
    </row>
    <row r="104">
      <c r="A104">
        <v>83</v>
      </c>
      <c r="B104" t="str">
        <v>Ayam Utuh Geprek</v>
      </c>
      <c r="C104" t="str">
        <f>B104</f>
        <v>Ayam Utuh Geprek</v>
      </c>
      <c r="N104">
        <f>SUM(D104:M104)</f>
        <v>0</v>
      </c>
      <c r="O104">
        <f>N104*S104</f>
        <v>0</v>
      </c>
      <c r="P104" t="e">
        <f>(O104/O273)*100</f>
        <v>#DIV/0!</v>
      </c>
      <c r="Q104">
        <v>0.543</v>
      </c>
      <c r="R104" t="e">
        <f>P104*Q104</f>
        <v>#DIV/0!</v>
      </c>
      <c r="S104">
        <v>80000</v>
      </c>
      <c r="W104">
        <f>D104*S104</f>
        <v>0</v>
      </c>
      <c r="X104">
        <f>E104*S104</f>
        <v>0</v>
      </c>
      <c r="Y104">
        <f>F104*S104</f>
        <v>0</v>
      </c>
      <c r="Z104">
        <f>G104*S104</f>
        <v>0</v>
      </c>
      <c r="AA104">
        <f>H104*S104</f>
        <v>0</v>
      </c>
      <c r="AB104">
        <f>I104*S104</f>
        <v>0</v>
      </c>
      <c r="AC104">
        <f>J104*S104</f>
        <v>0</v>
      </c>
      <c r="AD104">
        <f>K104*S104</f>
        <v>0</v>
      </c>
      <c r="AE104">
        <f>L104*S104</f>
        <v>0</v>
      </c>
      <c r="AF104">
        <f>M104*S104</f>
        <v>0</v>
      </c>
    </row>
    <row r="105">
      <c r="A105">
        <v>84</v>
      </c>
      <c r="B105" t="str">
        <v>P. Ayam Utuh Original</v>
      </c>
      <c r="C105" t="str">
        <f>B105</f>
        <v>P. Ayam Utuh Original</v>
      </c>
      <c r="N105">
        <f>SUM(D105:M105)</f>
        <v>0</v>
      </c>
      <c r="O105">
        <f>N105*S105</f>
        <v>0</v>
      </c>
      <c r="P105" t="e">
        <f>(O105/O273)*100</f>
        <v>#DIV/0!</v>
      </c>
      <c r="Q105">
        <v>0.587</v>
      </c>
      <c r="R105" t="e">
        <f>P105*Q105</f>
        <v>#DIV/0!</v>
      </c>
      <c r="S105">
        <v>95000</v>
      </c>
      <c r="W105">
        <f>D105*S105</f>
        <v>0</v>
      </c>
      <c r="X105">
        <f>E105*S105</f>
        <v>0</v>
      </c>
      <c r="Y105">
        <f>F105*S105</f>
        <v>0</v>
      </c>
      <c r="Z105">
        <f>G105*S105</f>
        <v>0</v>
      </c>
      <c r="AA105">
        <f>H105*S105</f>
        <v>0</v>
      </c>
      <c r="AB105">
        <f>I105*S105</f>
        <v>0</v>
      </c>
      <c r="AC105">
        <f>J105*S105</f>
        <v>0</v>
      </c>
      <c r="AD105">
        <f>K105*S105</f>
        <v>0</v>
      </c>
      <c r="AE105">
        <f>L105*S105</f>
        <v>0</v>
      </c>
      <c r="AF105">
        <f>M105*S105</f>
        <v>0</v>
      </c>
    </row>
    <row r="106">
      <c r="A106">
        <v>85</v>
      </c>
      <c r="B106" t="str">
        <v>P. Ayam Utuh Hot Cheesy</v>
      </c>
      <c r="C106" t="str">
        <f>B106</f>
        <v>P. Ayam Utuh Hot Cheesy</v>
      </c>
      <c r="N106">
        <f>SUM(D106:M106)</f>
        <v>0</v>
      </c>
      <c r="O106">
        <f>N106*S106</f>
        <v>0</v>
      </c>
      <c r="P106" t="e">
        <f>(O106/O273)*100</f>
        <v>#DIV/0!</v>
      </c>
      <c r="Q106">
        <v>0.558</v>
      </c>
      <c r="R106" t="e">
        <f>P106*Q106</f>
        <v>#DIV/0!</v>
      </c>
      <c r="S106">
        <v>105000</v>
      </c>
      <c r="W106">
        <f>D106*S106</f>
        <v>0</v>
      </c>
      <c r="X106">
        <f>E106*S106</f>
        <v>0</v>
      </c>
      <c r="Y106">
        <f>F106*S106</f>
        <v>0</v>
      </c>
      <c r="Z106">
        <f>G106*S106</f>
        <v>0</v>
      </c>
      <c r="AA106">
        <f>H106*S106</f>
        <v>0</v>
      </c>
      <c r="AB106">
        <f>I106*S106</f>
        <v>0</v>
      </c>
      <c r="AC106">
        <f>J106*S106</f>
        <v>0</v>
      </c>
      <c r="AD106">
        <f>K106*S106</f>
        <v>0</v>
      </c>
      <c r="AE106">
        <f>L106*S106</f>
        <v>0</v>
      </c>
      <c r="AF106">
        <f>M106*S106</f>
        <v>0</v>
      </c>
    </row>
    <row r="107">
      <c r="A107">
        <v>86</v>
      </c>
      <c r="B107" t="str">
        <v>P. Ayam Utuh Geprek</v>
      </c>
      <c r="C107" t="str">
        <f>B107</f>
        <v>P. Ayam Utuh Geprek</v>
      </c>
      <c r="N107">
        <f>SUM(D107:M107)</f>
        <v>0</v>
      </c>
      <c r="O107">
        <f>N107*S107</f>
        <v>0</v>
      </c>
      <c r="P107" t="e">
        <f>(O107/O273)*100</f>
        <v>#DIV/0!</v>
      </c>
      <c r="Q107">
        <v>0.539</v>
      </c>
      <c r="R107" t="e">
        <f>P107*Q107</f>
        <v>#DIV/0!</v>
      </c>
      <c r="S107">
        <v>105000</v>
      </c>
      <c r="W107">
        <f>D107*S107</f>
        <v>0</v>
      </c>
      <c r="X107">
        <f>E107*S107</f>
        <v>0</v>
      </c>
      <c r="Y107">
        <f>F107*S107</f>
        <v>0</v>
      </c>
      <c r="Z107">
        <f>G107*S107</f>
        <v>0</v>
      </c>
      <c r="AA107">
        <f>H107*S107</f>
        <v>0</v>
      </c>
      <c r="AB107">
        <f>I107*S107</f>
        <v>0</v>
      </c>
      <c r="AC107">
        <f>J107*S107</f>
        <v>0</v>
      </c>
      <c r="AD107">
        <f>K107*S107</f>
        <v>0</v>
      </c>
      <c r="AE107">
        <f>L107*S107</f>
        <v>0</v>
      </c>
      <c r="AF107">
        <f>M107*S107</f>
        <v>0</v>
      </c>
    </row>
    <row r="108">
      <c r="A108">
        <v>87</v>
      </c>
      <c r="B108" t="str">
        <v>Ayam Utuh Hot Spicy</v>
      </c>
      <c r="C108" t="str">
        <f>B108</f>
        <v>Ayam Utuh Hot Spicy</v>
      </c>
      <c r="N108">
        <f>SUM(D108:M108)</f>
        <v>0</v>
      </c>
      <c r="O108">
        <f>N108*S108</f>
        <v>0</v>
      </c>
      <c r="P108" t="e">
        <f>(O108/O273)*100</f>
        <v>#DIV/0!</v>
      </c>
      <c r="R108" t="e">
        <f>P108*Q108</f>
        <v>#DIV/0!</v>
      </c>
      <c r="S108">
        <v>80000</v>
      </c>
      <c r="W108">
        <f>D108*S108</f>
        <v>0</v>
      </c>
      <c r="X108">
        <f>E108*S108</f>
        <v>0</v>
      </c>
      <c r="Y108">
        <f>F108*S108</f>
        <v>0</v>
      </c>
      <c r="Z108">
        <f>G108*S108</f>
        <v>0</v>
      </c>
      <c r="AA108">
        <f>H108*S108</f>
        <v>0</v>
      </c>
      <c r="AB108">
        <f>I108*S108</f>
        <v>0</v>
      </c>
      <c r="AC108">
        <f>J108*S108</f>
        <v>0</v>
      </c>
      <c r="AD108">
        <f>K108*S108</f>
        <v>0</v>
      </c>
      <c r="AE108">
        <f>L108*S108</f>
        <v>0</v>
      </c>
      <c r="AF108">
        <f>M108*S108</f>
        <v>0</v>
      </c>
    </row>
    <row r="109">
      <c r="A109">
        <v>88</v>
      </c>
      <c r="B109" t="str">
        <v>Paket Ayam Utuh Hot Spicy</v>
      </c>
      <c r="C109" t="str">
        <f>B109</f>
        <v>Paket Ayam Utuh Hot Spicy</v>
      </c>
      <c r="N109">
        <f>SUM(D109:M109)</f>
        <v>0</v>
      </c>
      <c r="O109">
        <f>N109*S109</f>
        <v>0</v>
      </c>
      <c r="P109" t="e">
        <f>(O109/O273)*100</f>
        <v>#DIV/0!</v>
      </c>
      <c r="R109" t="e">
        <f>P109*Q109</f>
        <v>#DIV/0!</v>
      </c>
      <c r="W109">
        <f>D109*S109</f>
        <v>0</v>
      </c>
      <c r="X109">
        <f>E109*S109</f>
        <v>0</v>
      </c>
      <c r="Y109">
        <f>F109*S109</f>
        <v>0</v>
      </c>
      <c r="Z109">
        <f>G109*S109</f>
        <v>0</v>
      </c>
      <c r="AA109">
        <f>H109*S109</f>
        <v>0</v>
      </c>
      <c r="AB109">
        <f>I109*S109</f>
        <v>0</v>
      </c>
      <c r="AC109">
        <f>J109*S109</f>
        <v>0</v>
      </c>
      <c r="AD109">
        <f>K109*S109</f>
        <v>0</v>
      </c>
      <c r="AE109">
        <f>L109*S109</f>
        <v>0</v>
      </c>
      <c r="AF109">
        <f>M109*S109</f>
        <v>0</v>
      </c>
    </row>
    <row r="110">
      <c r="N110">
        <f>SUM(D110:M110)</f>
        <v>0</v>
      </c>
      <c r="O110">
        <f>N110*S110</f>
        <v>0</v>
      </c>
      <c r="P110" t="e">
        <f>(O110/O273)*100</f>
        <v>#DIV/0!</v>
      </c>
      <c r="R110" t="e">
        <f>P110*Q110</f>
        <v>#DIV/0!</v>
      </c>
      <c r="W110">
        <f>D110*S110</f>
        <v>0</v>
      </c>
      <c r="X110">
        <f>E110*S110</f>
        <v>0</v>
      </c>
      <c r="Y110">
        <f>F110*S110</f>
        <v>0</v>
      </c>
      <c r="Z110">
        <f>G110*S110</f>
        <v>0</v>
      </c>
      <c r="AA110">
        <f>H110*S110</f>
        <v>0</v>
      </c>
      <c r="AB110">
        <f>I110*S110</f>
        <v>0</v>
      </c>
      <c r="AC110">
        <f>J110*S110</f>
        <v>0</v>
      </c>
      <c r="AD110">
        <f>K110*S110</f>
        <v>0</v>
      </c>
      <c r="AE110">
        <f>L110*S110</f>
        <v>0</v>
      </c>
      <c r="AF110">
        <f>M110*S110</f>
        <v>0</v>
      </c>
    </row>
    <row r="111">
      <c r="A111">
        <v>89</v>
      </c>
      <c r="B111" t="str">
        <v>Beef Burger</v>
      </c>
      <c r="C111" t="str">
        <f>B111</f>
        <v>Beef Burger</v>
      </c>
      <c r="N111">
        <f>SUM(D111:M111)</f>
        <v>0</v>
      </c>
      <c r="O111">
        <f>N111*S111</f>
        <v>0</v>
      </c>
      <c r="P111" t="e">
        <f>(O111/O273)*100</f>
        <v>#DIV/0!</v>
      </c>
      <c r="R111" t="e">
        <f>P111*Q111</f>
        <v>#DIV/0!</v>
      </c>
      <c r="W111">
        <f>D111*S111</f>
        <v>0</v>
      </c>
      <c r="X111">
        <f>E111*S111</f>
        <v>0</v>
      </c>
      <c r="Y111">
        <f>F111*S111</f>
        <v>0</v>
      </c>
      <c r="Z111">
        <f>G111*S111</f>
        <v>0</v>
      </c>
      <c r="AA111">
        <f>H111*S111</f>
        <v>0</v>
      </c>
      <c r="AB111">
        <f>I111*S111</f>
        <v>0</v>
      </c>
      <c r="AC111">
        <f>J111*S111</f>
        <v>0</v>
      </c>
      <c r="AD111">
        <f>K111*S111</f>
        <v>0</v>
      </c>
      <c r="AE111">
        <f>L111*S111</f>
        <v>0</v>
      </c>
      <c r="AF111">
        <f>M111*S111</f>
        <v>0</v>
      </c>
    </row>
    <row r="112">
      <c r="A112">
        <v>90</v>
      </c>
      <c r="B112" t="str">
        <v>Beef Burger + Lemon Tea</v>
      </c>
      <c r="C112" t="str">
        <f>B112</f>
        <v>Beef Burger + Lemon Tea</v>
      </c>
      <c r="N112">
        <f>SUM(D112:M112)</f>
        <v>0</v>
      </c>
      <c r="O112">
        <f>N112*S112</f>
        <v>0</v>
      </c>
      <c r="P112" t="e">
        <f>(O112/O273)*100</f>
        <v>#DIV/0!</v>
      </c>
      <c r="R112" t="e">
        <f>P112*Q112</f>
        <v>#DIV/0!</v>
      </c>
      <c r="W112">
        <f>D112*S112</f>
        <v>0</v>
      </c>
      <c r="X112">
        <f>E112*S112</f>
        <v>0</v>
      </c>
      <c r="Y112">
        <f>F112*S112</f>
        <v>0</v>
      </c>
      <c r="Z112">
        <f>G112*S112</f>
        <v>0</v>
      </c>
      <c r="AA112">
        <f>H112*S112</f>
        <v>0</v>
      </c>
      <c r="AB112">
        <f>I112*S112</f>
        <v>0</v>
      </c>
      <c r="AC112">
        <f>J112*S112</f>
        <v>0</v>
      </c>
      <c r="AD112">
        <f>K112*S112</f>
        <v>0</v>
      </c>
      <c r="AE112">
        <f>L112*S112</f>
        <v>0</v>
      </c>
      <c r="AF112">
        <f>M112*S112</f>
        <v>0</v>
      </c>
    </row>
    <row r="113">
      <c r="A113">
        <v>91</v>
      </c>
      <c r="B113" t="str">
        <v>Beef cheese Burger</v>
      </c>
      <c r="C113" t="str">
        <f>B113</f>
        <v>Beef cheese Burger</v>
      </c>
      <c r="N113">
        <f>SUM(D113:M113)</f>
        <v>0</v>
      </c>
      <c r="O113">
        <f>N113*S113</f>
        <v>0</v>
      </c>
      <c r="P113" t="e">
        <f>(O113/O273)*100</f>
        <v>#DIV/0!</v>
      </c>
      <c r="R113" t="e">
        <f>P113*Q113</f>
        <v>#DIV/0!</v>
      </c>
      <c r="W113">
        <f>D113*S113</f>
        <v>0</v>
      </c>
      <c r="X113">
        <f>E113*S113</f>
        <v>0</v>
      </c>
      <c r="Y113">
        <f>F113*S113</f>
        <v>0</v>
      </c>
      <c r="Z113">
        <f>G113*S113</f>
        <v>0</v>
      </c>
      <c r="AA113">
        <f>H113*S113</f>
        <v>0</v>
      </c>
      <c r="AB113">
        <f>I113*S113</f>
        <v>0</v>
      </c>
      <c r="AC113">
        <f>J113*S113</f>
        <v>0</v>
      </c>
      <c r="AD113">
        <f>K113*S113</f>
        <v>0</v>
      </c>
      <c r="AE113">
        <f>L113*S113</f>
        <v>0</v>
      </c>
      <c r="AF113">
        <f>M113*S113</f>
        <v>0</v>
      </c>
    </row>
    <row r="114">
      <c r="A114">
        <v>92</v>
      </c>
      <c r="B114" t="str">
        <v xml:space="preserve">Beef cheese Burger + Lemon Tea </v>
      </c>
      <c r="C114" t="str">
        <f>B114</f>
        <v xml:space="preserve">Beef cheese Burger + Lemon Tea </v>
      </c>
      <c r="N114">
        <f>SUM(D114:M114)</f>
        <v>0</v>
      </c>
      <c r="O114">
        <f>N114*S114</f>
        <v>0</v>
      </c>
      <c r="P114" t="e">
        <f>(O114/O273)*100</f>
        <v>#DIV/0!</v>
      </c>
      <c r="R114" t="e">
        <f>P114*Q114</f>
        <v>#DIV/0!</v>
      </c>
      <c r="W114">
        <f>D114*S114</f>
        <v>0</v>
      </c>
      <c r="X114">
        <f>E114*S114</f>
        <v>0</v>
      </c>
      <c r="Y114">
        <f>F114*S114</f>
        <v>0</v>
      </c>
      <c r="Z114">
        <f>G114*S114</f>
        <v>0</v>
      </c>
      <c r="AA114">
        <f>H114*S114</f>
        <v>0</v>
      </c>
      <c r="AB114">
        <f>I114*S114</f>
        <v>0</v>
      </c>
      <c r="AC114">
        <f>J114*S114</f>
        <v>0</v>
      </c>
      <c r="AD114">
        <f>K114*S114</f>
        <v>0</v>
      </c>
      <c r="AE114">
        <f>L114*S114</f>
        <v>0</v>
      </c>
      <c r="AF114">
        <f>M114*S114</f>
        <v>0</v>
      </c>
    </row>
    <row r="115">
      <c r="A115">
        <v>93</v>
      </c>
      <c r="B115" t="str">
        <v xml:space="preserve">Beef Steak </v>
      </c>
      <c r="C115" t="str">
        <f>B115</f>
        <v xml:space="preserve">Beef Steak </v>
      </c>
      <c r="N115">
        <f>SUM(D115:M115)</f>
        <v>0</v>
      </c>
      <c r="O115">
        <f>N115*S115</f>
        <v>0</v>
      </c>
      <c r="P115" t="e">
        <f>(O115/O273)*100</f>
        <v>#DIV/0!</v>
      </c>
      <c r="R115" t="e">
        <f>P115*Q115</f>
        <v>#DIV/0!</v>
      </c>
      <c r="W115">
        <f>D115*S115</f>
        <v>0</v>
      </c>
      <c r="X115">
        <f>E115*S115</f>
        <v>0</v>
      </c>
      <c r="Y115">
        <f>F115*S115</f>
        <v>0</v>
      </c>
      <c r="Z115">
        <f>G115*S115</f>
        <v>0</v>
      </c>
      <c r="AA115">
        <f>H115*S115</f>
        <v>0</v>
      </c>
      <c r="AB115">
        <f>I115*S115</f>
        <v>0</v>
      </c>
      <c r="AC115">
        <f>J115*S115</f>
        <v>0</v>
      </c>
      <c r="AD115">
        <f>K115*S115</f>
        <v>0</v>
      </c>
      <c r="AE115">
        <f>L115*S115</f>
        <v>0</v>
      </c>
      <c r="AF115">
        <f>M115*S115</f>
        <v>0</v>
      </c>
    </row>
    <row r="116">
      <c r="A116">
        <v>94</v>
      </c>
      <c r="B116" t="str">
        <v>Beef Steak + Lemon Tea</v>
      </c>
      <c r="C116" t="str">
        <f>B116</f>
        <v>Beef Steak + Lemon Tea</v>
      </c>
      <c r="N116">
        <f>SUM(D116:M116)</f>
        <v>0</v>
      </c>
      <c r="O116">
        <f>N116*S116</f>
        <v>0</v>
      </c>
      <c r="P116" t="e">
        <f>(O116/O273)*100</f>
        <v>#DIV/0!</v>
      </c>
      <c r="R116" t="e">
        <f>P116*Q116</f>
        <v>#DIV/0!</v>
      </c>
      <c r="W116">
        <f>D116*S116</f>
        <v>0</v>
      </c>
      <c r="X116">
        <f>E116*S116</f>
        <v>0</v>
      </c>
      <c r="Y116">
        <f>F116*S116</f>
        <v>0</v>
      </c>
      <c r="Z116">
        <f>G116*S116</f>
        <v>0</v>
      </c>
      <c r="AA116">
        <f>H116*S116</f>
        <v>0</v>
      </c>
      <c r="AB116">
        <f>I116*S116</f>
        <v>0</v>
      </c>
      <c r="AC116">
        <f>J116*S116</f>
        <v>0</v>
      </c>
      <c r="AD116">
        <f>K116*S116</f>
        <v>0</v>
      </c>
      <c r="AE116">
        <f>L116*S116</f>
        <v>0</v>
      </c>
      <c r="AF116">
        <f>M116*S116</f>
        <v>0</v>
      </c>
    </row>
    <row r="117">
      <c r="A117">
        <v>95</v>
      </c>
      <c r="B117" t="str">
        <v>Beef Steak + Lemon Tea + Nasi</v>
      </c>
      <c r="C117" t="str">
        <f>B117</f>
        <v>Beef Steak + Lemon Tea + Nasi</v>
      </c>
      <c r="N117">
        <f>SUM(D117:M117)</f>
        <v>0</v>
      </c>
      <c r="O117">
        <f>N117*S117</f>
        <v>0</v>
      </c>
      <c r="P117" t="e">
        <f>(O117/O273)*100</f>
        <v>#DIV/0!</v>
      </c>
      <c r="R117" t="e">
        <f>P117*Q117</f>
        <v>#DIV/0!</v>
      </c>
      <c r="W117">
        <f>D117*S117</f>
        <v>0</v>
      </c>
      <c r="X117">
        <f>E117*S117</f>
        <v>0</v>
      </c>
      <c r="Y117">
        <f>F117*S117</f>
        <v>0</v>
      </c>
      <c r="Z117">
        <f>G117*S117</f>
        <v>0</v>
      </c>
      <c r="AA117">
        <f>H117*S117</f>
        <v>0</v>
      </c>
      <c r="AB117">
        <f>I117*S117</f>
        <v>0</v>
      </c>
      <c r="AC117">
        <f>J117*S117</f>
        <v>0</v>
      </c>
      <c r="AD117">
        <f>K117*S117</f>
        <v>0</v>
      </c>
      <c r="AE117">
        <f>L117*S117</f>
        <v>0</v>
      </c>
      <c r="AF117">
        <f>M117*S117</f>
        <v>0</v>
      </c>
    </row>
    <row r="118">
      <c r="N118">
        <f>SUM(D118:M118)</f>
        <v>0</v>
      </c>
      <c r="O118">
        <f>N118*S118</f>
        <v>0</v>
      </c>
      <c r="P118" t="e">
        <f>(O118/O273)*100</f>
        <v>#DIV/0!</v>
      </c>
      <c r="R118" t="e">
        <f>P118*Q118</f>
        <v>#DIV/0!</v>
      </c>
      <c r="W118">
        <f>D118*S118</f>
        <v>0</v>
      </c>
      <c r="X118">
        <f>E118*S118</f>
        <v>0</v>
      </c>
      <c r="Y118">
        <f>F118*S118</f>
        <v>0</v>
      </c>
      <c r="Z118">
        <f>G118*S118</f>
        <v>0</v>
      </c>
      <c r="AA118">
        <f>H118*S118</f>
        <v>0</v>
      </c>
      <c r="AB118">
        <f>I118*S118</f>
        <v>0</v>
      </c>
      <c r="AC118">
        <f>J118*S118</f>
        <v>0</v>
      </c>
      <c r="AD118">
        <f>K118*S118</f>
        <v>0</v>
      </c>
      <c r="AE118">
        <f>L118*S118</f>
        <v>0</v>
      </c>
      <c r="AF118">
        <f>M118*S118</f>
        <v>0</v>
      </c>
    </row>
    <row r="119">
      <c r="A119">
        <v>96</v>
      </c>
      <c r="B119" t="str">
        <v>Dada / Paha Atas Hot Spicy</v>
      </c>
      <c r="C119" t="str">
        <f>B119</f>
        <v>Dada / Paha Atas Hot Spicy</v>
      </c>
      <c r="N119">
        <f>SUM(D119:M119)</f>
        <v>0</v>
      </c>
      <c r="O119">
        <f>N119*S119</f>
        <v>0</v>
      </c>
      <c r="P119" t="e">
        <f>(O119/O273)*100</f>
        <v>#DIV/0!</v>
      </c>
      <c r="Q119">
        <v>0.675</v>
      </c>
      <c r="R119" t="e">
        <f>P119*Q119</f>
        <v>#DIV/0!</v>
      </c>
      <c r="S119">
        <v>14000</v>
      </c>
      <c r="W119">
        <f>D119*S119</f>
        <v>0</v>
      </c>
      <c r="X119">
        <f>E119*S119</f>
        <v>0</v>
      </c>
      <c r="Y119">
        <f>F119*S119</f>
        <v>0</v>
      </c>
      <c r="Z119">
        <f>G119*S119</f>
        <v>0</v>
      </c>
      <c r="AA119">
        <f>H119*S119</f>
        <v>0</v>
      </c>
      <c r="AB119">
        <f>I119*S119</f>
        <v>0</v>
      </c>
      <c r="AC119">
        <f>J119*S119</f>
        <v>0</v>
      </c>
      <c r="AD119">
        <f>K119*S119</f>
        <v>0</v>
      </c>
      <c r="AE119">
        <f>L119*S119</f>
        <v>0</v>
      </c>
      <c r="AF119">
        <f>M119*S119</f>
        <v>0</v>
      </c>
    </row>
    <row r="120">
      <c r="A120">
        <v>97</v>
      </c>
      <c r="B120" t="str">
        <v>Paha Bawah Hot Spicy</v>
      </c>
      <c r="C120" t="str">
        <f>B120</f>
        <v>Paha Bawah Hot Spicy</v>
      </c>
      <c r="N120">
        <f>SUM(D120:M120)</f>
        <v>0</v>
      </c>
      <c r="O120">
        <f>N120*S120</f>
        <v>0</v>
      </c>
      <c r="P120" t="e">
        <f>(O120/O273)*100</f>
        <v>#DIV/0!</v>
      </c>
      <c r="Q120">
        <v>0.54</v>
      </c>
      <c r="R120" t="e">
        <f>P120*Q120</f>
        <v>#DIV/0!</v>
      </c>
      <c r="S120">
        <v>12000</v>
      </c>
      <c r="W120">
        <f>D120*S120</f>
        <v>0</v>
      </c>
      <c r="X120">
        <f>E120*S120</f>
        <v>0</v>
      </c>
      <c r="Y120">
        <f>F120*S120</f>
        <v>0</v>
      </c>
      <c r="Z120">
        <f>G120*S120</f>
        <v>0</v>
      </c>
      <c r="AA120">
        <f>H120*S120</f>
        <v>0</v>
      </c>
      <c r="AB120">
        <f>I120*S120</f>
        <v>0</v>
      </c>
      <c r="AC120">
        <f>J120*S120</f>
        <v>0</v>
      </c>
      <c r="AD120">
        <f>K120*S120</f>
        <v>0</v>
      </c>
      <c r="AE120">
        <f>L120*S120</f>
        <v>0</v>
      </c>
      <c r="AF120">
        <f>M120*S120</f>
        <v>0</v>
      </c>
    </row>
    <row r="121">
      <c r="A121">
        <v>98</v>
      </c>
      <c r="B121" t="str">
        <v>Sayap Hot Spicy</v>
      </c>
      <c r="C121" t="str">
        <f>B121</f>
        <v>Sayap Hot Spicy</v>
      </c>
      <c r="N121">
        <f>SUM(D121:M121)</f>
        <v>0</v>
      </c>
      <c r="O121">
        <f>N121*S121</f>
        <v>0</v>
      </c>
      <c r="P121" t="e">
        <f>(O121/O273)*100</f>
        <v>#DIV/0!</v>
      </c>
      <c r="Q121">
        <v>0.621</v>
      </c>
      <c r="R121" t="e">
        <f>P121*Q121</f>
        <v>#DIV/0!</v>
      </c>
      <c r="S121">
        <v>11000</v>
      </c>
      <c r="W121">
        <f>D121*S121</f>
        <v>0</v>
      </c>
      <c r="X121">
        <f>E121*S121</f>
        <v>0</v>
      </c>
      <c r="Y121">
        <f>F121*S121</f>
        <v>0</v>
      </c>
      <c r="Z121">
        <f>G121*S121</f>
        <v>0</v>
      </c>
      <c r="AA121">
        <f>H121*S121</f>
        <v>0</v>
      </c>
      <c r="AB121">
        <f>I121*S121</f>
        <v>0</v>
      </c>
      <c r="AC121">
        <f>J121*S121</f>
        <v>0</v>
      </c>
      <c r="AD121">
        <f>K121*S121</f>
        <v>0</v>
      </c>
      <c r="AE121">
        <f>L121*S121</f>
        <v>0</v>
      </c>
      <c r="AF121">
        <f>M121*S121</f>
        <v>0</v>
      </c>
    </row>
    <row r="122">
      <c r="A122">
        <v>99</v>
      </c>
      <c r="B122" t="str">
        <v>P. Hot Spicy 1 (Lemon Tea)</v>
      </c>
      <c r="C122" t="str">
        <f>B122</f>
        <v>P. Hot Spicy 1 (Lemon Tea)</v>
      </c>
      <c r="N122">
        <f>SUM(D122:M122)</f>
        <v>0</v>
      </c>
      <c r="O122">
        <f>N122*S122</f>
        <v>0</v>
      </c>
      <c r="P122" t="e">
        <f>(O122/O273)*100</f>
        <v>#DIV/0!</v>
      </c>
      <c r="Q122">
        <v>0.788</v>
      </c>
      <c r="R122" t="e">
        <f>P122*Q122</f>
        <v>#DIV/0!</v>
      </c>
      <c r="S122">
        <v>20000</v>
      </c>
      <c r="W122">
        <f>D122*S122</f>
        <v>0</v>
      </c>
      <c r="X122">
        <f>E122*S122</f>
        <v>0</v>
      </c>
      <c r="Y122">
        <f>F122*S122</f>
        <v>0</v>
      </c>
      <c r="Z122">
        <f>G122*S122</f>
        <v>0</v>
      </c>
      <c r="AA122">
        <f>H122*S122</f>
        <v>0</v>
      </c>
      <c r="AB122">
        <f>I122*S122</f>
        <v>0</v>
      </c>
      <c r="AC122">
        <f>J122*S122</f>
        <v>0</v>
      </c>
      <c r="AD122">
        <f>K122*S122</f>
        <v>0</v>
      </c>
      <c r="AE122">
        <f>L122*S122</f>
        <v>0</v>
      </c>
      <c r="AF122">
        <f>M122*S122</f>
        <v>0</v>
      </c>
    </row>
    <row r="123">
      <c r="A123">
        <v>100</v>
      </c>
      <c r="B123" t="str">
        <v>P. Hot Spicy 2 (Lemon Tea)</v>
      </c>
      <c r="C123" t="str">
        <f>B123</f>
        <v>P. Hot Spicy 2 (Lemon Tea)</v>
      </c>
      <c r="N123">
        <f>SUM(D123:M123)</f>
        <v>0</v>
      </c>
      <c r="O123">
        <f>N123*S123</f>
        <v>0</v>
      </c>
      <c r="P123" t="e">
        <f>(O123/O273)*100</f>
        <v>#DIV/0!</v>
      </c>
      <c r="Q123">
        <v>0.712</v>
      </c>
      <c r="R123" t="e">
        <f>P123*Q123</f>
        <v>#DIV/0!</v>
      </c>
      <c r="S123">
        <v>22000</v>
      </c>
      <c r="W123">
        <f>D123*S123</f>
        <v>0</v>
      </c>
      <c r="X123">
        <f>E123*S123</f>
        <v>0</v>
      </c>
      <c r="Y123">
        <f>F123*S123</f>
        <v>0</v>
      </c>
      <c r="Z123">
        <f>G123*S123</f>
        <v>0</v>
      </c>
      <c r="AA123">
        <f>H123*S123</f>
        <v>0</v>
      </c>
      <c r="AB123">
        <f>I123*S123</f>
        <v>0</v>
      </c>
      <c r="AC123">
        <f>J123*S123</f>
        <v>0</v>
      </c>
      <c r="AD123">
        <f>K123*S123</f>
        <v>0</v>
      </c>
      <c r="AE123">
        <f>L123*S123</f>
        <v>0</v>
      </c>
      <c r="AF123">
        <f>M123*S123</f>
        <v>0</v>
      </c>
    </row>
    <row r="124">
      <c r="A124">
        <v>101</v>
      </c>
      <c r="B124" t="str">
        <v>P. Hot Spicy 3 (Lemon Tea)</v>
      </c>
      <c r="C124" t="str">
        <f>B124</f>
        <v>P. Hot Spicy 3 (Lemon Tea)</v>
      </c>
      <c r="N124">
        <f>SUM(D124:M124)</f>
        <v>0</v>
      </c>
      <c r="O124">
        <f>N124*S124</f>
        <v>0</v>
      </c>
      <c r="P124" t="e">
        <f>(O124/O273)*100</f>
        <v>#DIV/0!</v>
      </c>
      <c r="Q124">
        <v>0.682</v>
      </c>
      <c r="R124" t="e">
        <f>P124*Q124</f>
        <v>#DIV/0!</v>
      </c>
      <c r="S124">
        <v>24000</v>
      </c>
      <c r="W124">
        <f>D124*S124</f>
        <v>0</v>
      </c>
      <c r="X124">
        <f>E124*S124</f>
        <v>0</v>
      </c>
      <c r="Y124">
        <f>F124*S124</f>
        <v>0</v>
      </c>
      <c r="Z124">
        <f>G124*S124</f>
        <v>0</v>
      </c>
      <c r="AA124">
        <f>H124*S124</f>
        <v>0</v>
      </c>
      <c r="AB124">
        <f>I124*S124</f>
        <v>0</v>
      </c>
      <c r="AC124">
        <f>J124*S124</f>
        <v>0</v>
      </c>
      <c r="AD124">
        <f>K124*S124</f>
        <v>0</v>
      </c>
      <c r="AE124">
        <f>L124*S124</f>
        <v>0</v>
      </c>
      <c r="AF124">
        <f>M124*S124</f>
        <v>0</v>
      </c>
    </row>
    <row r="125">
      <c r="A125">
        <v>102</v>
      </c>
      <c r="B125" t="str">
        <v>P. Hot Spicy 1 Green Crispy (Es Teh / S-tee)</v>
      </c>
      <c r="C125" t="str">
        <f>B125</f>
        <v>P. Hot Spicy 1 Green Crispy (Es Teh / S-tee)</v>
      </c>
      <c r="N125">
        <f>SUM(D125:M125)</f>
        <v>0</v>
      </c>
      <c r="O125">
        <f>N125*S125</f>
        <v>0</v>
      </c>
      <c r="P125" t="e">
        <f>(O125/O273)*100</f>
        <v>#DIV/0!</v>
      </c>
      <c r="Q125">
        <v>0.694</v>
      </c>
      <c r="R125" t="e">
        <f>P125*Q125</f>
        <v>#DIV/0!</v>
      </c>
      <c r="S125">
        <v>14000</v>
      </c>
      <c r="W125">
        <f>D125*S125</f>
        <v>0</v>
      </c>
      <c r="X125">
        <f>E125*S125</f>
        <v>0</v>
      </c>
      <c r="Y125">
        <f>F125*S125</f>
        <v>0</v>
      </c>
      <c r="Z125">
        <f>G125*S125</f>
        <v>0</v>
      </c>
      <c r="AA125">
        <f>H125*S125</f>
        <v>0</v>
      </c>
      <c r="AB125">
        <f>I125*S125</f>
        <v>0</v>
      </c>
      <c r="AC125">
        <f>J125*S125</f>
        <v>0</v>
      </c>
      <c r="AD125">
        <f>K125*S125</f>
        <v>0</v>
      </c>
      <c r="AE125">
        <f>L125*S125</f>
        <v>0</v>
      </c>
      <c r="AF125">
        <f>M125*S125</f>
        <v>0</v>
      </c>
    </row>
    <row r="126">
      <c r="A126">
        <v>103</v>
      </c>
      <c r="B126" t="str">
        <v>P. Hot Spicy 2 Green Crispy (Es Teh / S-tee)</v>
      </c>
      <c r="C126" t="str">
        <f>B126</f>
        <v>P. Hot Spicy 2 Green Crispy (Es Teh / S-tee)</v>
      </c>
      <c r="N126">
        <f>SUM(D126:M126)</f>
        <v>0</v>
      </c>
      <c r="O126">
        <f>N126*S126</f>
        <v>0</v>
      </c>
      <c r="P126" t="e">
        <f>(O126/O273)*100</f>
        <v>#DIV/0!</v>
      </c>
      <c r="Q126">
        <v>0.624</v>
      </c>
      <c r="R126" t="e">
        <f>P126*Q126</f>
        <v>#DIV/0!</v>
      </c>
      <c r="S126">
        <v>15000</v>
      </c>
      <c r="W126">
        <f>D126*S126</f>
        <v>0</v>
      </c>
      <c r="X126">
        <f>E126*S126</f>
        <v>0</v>
      </c>
      <c r="Y126">
        <f>F126*S126</f>
        <v>0</v>
      </c>
      <c r="Z126">
        <f>G126*S126</f>
        <v>0</v>
      </c>
      <c r="AA126">
        <f>H126*S126</f>
        <v>0</v>
      </c>
      <c r="AB126">
        <f>I126*S126</f>
        <v>0</v>
      </c>
      <c r="AC126">
        <f>J126*S126</f>
        <v>0</v>
      </c>
      <c r="AD126">
        <f>K126*S126</f>
        <v>0</v>
      </c>
      <c r="AE126">
        <f>L126*S126</f>
        <v>0</v>
      </c>
      <c r="AF126">
        <f>M126*S126</f>
        <v>0</v>
      </c>
    </row>
    <row r="127">
      <c r="A127">
        <v>104</v>
      </c>
      <c r="B127" t="str">
        <v>P. Hot Spicy 3 Green Crispy (Es Teh / S-tee)</v>
      </c>
      <c r="C127" t="str">
        <f>B127</f>
        <v>P. Hot Spicy 3 Green Crispy (Es Teh / S-tee)</v>
      </c>
      <c r="N127">
        <f>SUM(D127:M127)</f>
        <v>0</v>
      </c>
      <c r="O127">
        <f>N127*S127</f>
        <v>0</v>
      </c>
      <c r="P127" t="e">
        <f>(O127/O273)*100</f>
        <v>#DIV/0!</v>
      </c>
      <c r="Q127">
        <v>0.616</v>
      </c>
      <c r="R127" t="e">
        <f>P127*Q127</f>
        <v>#DIV/0!</v>
      </c>
      <c r="S127">
        <v>20000</v>
      </c>
      <c r="W127">
        <f>D127*S127</f>
        <v>0</v>
      </c>
      <c r="X127">
        <f>E127*S127</f>
        <v>0</v>
      </c>
      <c r="Y127">
        <f>F127*S127</f>
        <v>0</v>
      </c>
      <c r="Z127">
        <f>G127*S127</f>
        <v>0</v>
      </c>
      <c r="AA127">
        <f>H127*S127</f>
        <v>0</v>
      </c>
      <c r="AB127">
        <f>I127*S127</f>
        <v>0</v>
      </c>
      <c r="AC127">
        <f>J127*S127</f>
        <v>0</v>
      </c>
      <c r="AD127">
        <f>K127*S127</f>
        <v>0</v>
      </c>
      <c r="AE127">
        <f>L127*S127</f>
        <v>0</v>
      </c>
      <c r="AF127">
        <f>M127*S127</f>
        <v>0</v>
      </c>
    </row>
    <row r="128">
      <c r="N128">
        <f>SUM(D128:M128)</f>
        <v>0</v>
      </c>
      <c r="O128">
        <f>N128*S128</f>
        <v>0</v>
      </c>
      <c r="P128" t="e">
        <f>(O128/O273)*100</f>
        <v>#DIV/0!</v>
      </c>
      <c r="R128" t="e">
        <f>P128*Q128</f>
        <v>#DIV/0!</v>
      </c>
      <c r="W128">
        <f>D128*S128</f>
        <v>0</v>
      </c>
      <c r="X128">
        <f>E128*S128</f>
        <v>0</v>
      </c>
      <c r="Y128">
        <f>F128*S128</f>
        <v>0</v>
      </c>
      <c r="Z128">
        <f>G128*S128</f>
        <v>0</v>
      </c>
      <c r="AA128">
        <f>H128*S128</f>
        <v>0</v>
      </c>
      <c r="AB128">
        <f>I128*S128</f>
        <v>0</v>
      </c>
      <c r="AC128">
        <f>J128*S128</f>
        <v>0</v>
      </c>
      <c r="AD128">
        <f>K128*S128</f>
        <v>0</v>
      </c>
      <c r="AE128">
        <f>L128*S128</f>
        <v>0</v>
      </c>
      <c r="AF128">
        <f>M128*S128</f>
        <v>0</v>
      </c>
    </row>
    <row r="129">
      <c r="A129">
        <v>105</v>
      </c>
      <c r="B129" t="str">
        <v>P. Hot Cheesy 1 Green Crispy  (Es Teh / S-tee)</v>
      </c>
      <c r="C129" t="str">
        <f>B129</f>
        <v>P. Hot Cheesy 1 Green Crispy  (Es Teh / S-tee)</v>
      </c>
      <c r="N129">
        <f>SUM(D129:M129)</f>
        <v>0</v>
      </c>
      <c r="O129">
        <f>N129*S129</f>
        <v>0</v>
      </c>
      <c r="P129" t="e">
        <f>(O129/O273)*100</f>
        <v>#DIV/0!</v>
      </c>
      <c r="R129" t="e">
        <f>P129*Q129</f>
        <v>#DIV/0!</v>
      </c>
      <c r="W129">
        <f>D129*S129</f>
        <v>0</v>
      </c>
      <c r="X129">
        <f>E129*S129</f>
        <v>0</v>
      </c>
      <c r="Y129">
        <f>F129*S129</f>
        <v>0</v>
      </c>
      <c r="Z129">
        <f>G129*S129</f>
        <v>0</v>
      </c>
      <c r="AA129">
        <f>H129*S129</f>
        <v>0</v>
      </c>
      <c r="AB129">
        <f>I129*S129</f>
        <v>0</v>
      </c>
      <c r="AC129">
        <f>J129*S129</f>
        <v>0</v>
      </c>
      <c r="AD129">
        <f>K129*S129</f>
        <v>0</v>
      </c>
      <c r="AE129">
        <f>L129*S129</f>
        <v>0</v>
      </c>
      <c r="AF129">
        <f>M129*S129</f>
        <v>0</v>
      </c>
    </row>
    <row r="130">
      <c r="A130">
        <v>106</v>
      </c>
      <c r="B130" t="str">
        <v>P. Hot Cheesy 2 Green Crispy (Es Teh / S-tee)</v>
      </c>
      <c r="C130" t="str">
        <f>B130</f>
        <v>P. Hot Cheesy 2 Green Crispy (Es Teh / S-tee)</v>
      </c>
      <c r="N130">
        <f>SUM(D130:M130)</f>
        <v>0</v>
      </c>
      <c r="O130">
        <f>N130*S130</f>
        <v>0</v>
      </c>
      <c r="P130" t="e">
        <f>(O130/O273)*100</f>
        <v>#DIV/0!</v>
      </c>
      <c r="R130" t="e">
        <f>P130*Q130</f>
        <v>#DIV/0!</v>
      </c>
      <c r="W130">
        <f>D130*S130</f>
        <v>0</v>
      </c>
      <c r="X130">
        <f>E130*S130</f>
        <v>0</v>
      </c>
      <c r="Y130">
        <f>F130*S130</f>
        <v>0</v>
      </c>
      <c r="Z130">
        <f>G130*S130</f>
        <v>0</v>
      </c>
      <c r="AA130">
        <f>H130*S130</f>
        <v>0</v>
      </c>
      <c r="AB130">
        <f>I130*S130</f>
        <v>0</v>
      </c>
      <c r="AC130">
        <f>J130*S130</f>
        <v>0</v>
      </c>
      <c r="AD130">
        <f>K130*S130</f>
        <v>0</v>
      </c>
      <c r="AE130">
        <f>L130*S130</f>
        <v>0</v>
      </c>
      <c r="AF130">
        <f>M130*S130</f>
        <v>0</v>
      </c>
    </row>
    <row r="131">
      <c r="A131">
        <v>107</v>
      </c>
      <c r="B131" t="str">
        <v>P. Hot Cheesy 3 Green Crispy (Es Teh / S-tee)</v>
      </c>
      <c r="C131" t="str">
        <f>B131</f>
        <v>P. Hot Cheesy 3 Green Crispy (Es Teh / S-tee)</v>
      </c>
      <c r="N131">
        <f>SUM(D131:M131)</f>
        <v>0</v>
      </c>
      <c r="O131">
        <f>N131*S131</f>
        <v>0</v>
      </c>
      <c r="P131" t="e">
        <f>(O131/O273)*100</f>
        <v>#DIV/0!</v>
      </c>
      <c r="R131" t="e">
        <f>P131*Q131</f>
        <v>#DIV/0!</v>
      </c>
      <c r="W131">
        <f>D131*S131</f>
        <v>0</v>
      </c>
      <c r="X131">
        <f>E131*S131</f>
        <v>0</v>
      </c>
      <c r="Y131">
        <f>F131*S131</f>
        <v>0</v>
      </c>
      <c r="Z131">
        <f>G131*S131</f>
        <v>0</v>
      </c>
      <c r="AA131">
        <f>H131*S131</f>
        <v>0</v>
      </c>
      <c r="AB131">
        <f>I131*S131</f>
        <v>0</v>
      </c>
      <c r="AC131">
        <f>J131*S131</f>
        <v>0</v>
      </c>
      <c r="AD131">
        <f>K131*S131</f>
        <v>0</v>
      </c>
      <c r="AE131">
        <f>L131*S131</f>
        <v>0</v>
      </c>
      <c r="AF131">
        <f>M131*S131</f>
        <v>0</v>
      </c>
    </row>
    <row r="132">
      <c r="A132">
        <v>108</v>
      </c>
      <c r="B132" t="str">
        <v>Green Crispy</v>
      </c>
      <c r="C132" t="str">
        <f>B132</f>
        <v>Green Crispy</v>
      </c>
      <c r="N132">
        <f>SUM(D132:M132)</f>
        <v>0</v>
      </c>
      <c r="O132">
        <f>N132*S132</f>
        <v>0</v>
      </c>
      <c r="P132" t="e">
        <f>(O132/O273)*100</f>
        <v>#DIV/0!</v>
      </c>
      <c r="R132" t="e">
        <f>P132*Q132</f>
        <v>#DIV/0!</v>
      </c>
      <c r="W132">
        <f>D132*S132</f>
        <v>0</v>
      </c>
      <c r="X132">
        <f>E132*S132</f>
        <v>0</v>
      </c>
      <c r="Y132">
        <f>F132*S132</f>
        <v>0</v>
      </c>
      <c r="Z132">
        <f>G132*S132</f>
        <v>0</v>
      </c>
      <c r="AA132">
        <f>H132*S132</f>
        <v>0</v>
      </c>
      <c r="AB132">
        <f>I132*S132</f>
        <v>0</v>
      </c>
      <c r="AC132">
        <f>J132*S132</f>
        <v>0</v>
      </c>
      <c r="AD132">
        <f>K132*S132</f>
        <v>0</v>
      </c>
      <c r="AE132">
        <f>L132*S132</f>
        <v>0</v>
      </c>
      <c r="AF132">
        <f>M132*S132</f>
        <v>0</v>
      </c>
    </row>
    <row r="133">
      <c r="N133">
        <f>SUM(D133:M133)</f>
        <v>0</v>
      </c>
      <c r="O133">
        <f>N133*S133</f>
        <v>0</v>
      </c>
      <c r="P133" t="e">
        <f>(O133/O273)*100</f>
        <v>#DIV/0!</v>
      </c>
      <c r="R133" t="e">
        <f>P133*Q133</f>
        <v>#DIV/0!</v>
      </c>
      <c r="W133">
        <f>D133*S133</f>
        <v>0</v>
      </c>
      <c r="X133">
        <f>E133*S133</f>
        <v>0</v>
      </c>
      <c r="Y133">
        <f>F133*S133</f>
        <v>0</v>
      </c>
      <c r="Z133">
        <f>G133*S133</f>
        <v>0</v>
      </c>
      <c r="AA133">
        <f>H133*S133</f>
        <v>0</v>
      </c>
      <c r="AB133">
        <f>I133*S133</f>
        <v>0</v>
      </c>
      <c r="AC133">
        <f>J133*S133</f>
        <v>0</v>
      </c>
      <c r="AD133">
        <f>K133*S133</f>
        <v>0</v>
      </c>
      <c r="AE133">
        <f>L133*S133</f>
        <v>0</v>
      </c>
      <c r="AF133">
        <f>M133*S133</f>
        <v>0</v>
      </c>
    </row>
    <row r="134">
      <c r="A134">
        <v>109</v>
      </c>
      <c r="B134" t="str">
        <v>Paket Bucket 1</v>
      </c>
      <c r="C134" t="str">
        <f>B134</f>
        <v>Paket Bucket 1</v>
      </c>
      <c r="N134">
        <f>SUM(D134:M134)</f>
        <v>0</v>
      </c>
      <c r="O134">
        <f>N134*S134</f>
        <v>0</v>
      </c>
      <c r="P134" t="e">
        <f>(O134/O273)*100</f>
        <v>#DIV/0!</v>
      </c>
      <c r="Q134">
        <v>0.61</v>
      </c>
      <c r="R134" t="e">
        <f>P134*Q134</f>
        <v>#DIV/0!</v>
      </c>
      <c r="S134">
        <v>100000</v>
      </c>
      <c r="W134">
        <f>D134*S134</f>
        <v>0</v>
      </c>
      <c r="X134">
        <f>E134*S134</f>
        <v>0</v>
      </c>
      <c r="Y134">
        <f>F134*S134</f>
        <v>0</v>
      </c>
      <c r="Z134">
        <f>G134*S134</f>
        <v>0</v>
      </c>
      <c r="AA134">
        <f>H134*S134</f>
        <v>0</v>
      </c>
      <c r="AB134">
        <f>I134*S134</f>
        <v>0</v>
      </c>
      <c r="AC134">
        <f>J134*S134</f>
        <v>0</v>
      </c>
      <c r="AD134">
        <f>K134*S134</f>
        <v>0</v>
      </c>
      <c r="AE134">
        <f>L134*S134</f>
        <v>0</v>
      </c>
      <c r="AF134">
        <f>M134*S134</f>
        <v>0</v>
      </c>
    </row>
    <row r="135">
      <c r="A135">
        <v>110</v>
      </c>
      <c r="B135" t="str">
        <v>Paket Bucket 2</v>
      </c>
      <c r="C135" t="str">
        <f>B135</f>
        <v>Paket Bucket 2</v>
      </c>
      <c r="N135">
        <f>SUM(D135:M135)</f>
        <v>0</v>
      </c>
      <c r="O135">
        <f>N135*S135</f>
        <v>0</v>
      </c>
      <c r="P135" t="e">
        <f>(O135/O273)*100</f>
        <v>#DIV/0!</v>
      </c>
      <c r="R135" t="e">
        <f>P135*Q135</f>
        <v>#DIV/0!</v>
      </c>
      <c r="S135">
        <v>130000</v>
      </c>
      <c r="W135">
        <f>D135*S135</f>
        <v>0</v>
      </c>
      <c r="X135">
        <f>E135*S135</f>
        <v>0</v>
      </c>
      <c r="Y135">
        <f>F135*S135</f>
        <v>0</v>
      </c>
      <c r="Z135">
        <f>G135*S135</f>
        <v>0</v>
      </c>
      <c r="AA135">
        <f>H135*S135</f>
        <v>0</v>
      </c>
      <c r="AB135">
        <f>I135*S135</f>
        <v>0</v>
      </c>
      <c r="AC135">
        <f>J135*S135</f>
        <v>0</v>
      </c>
      <c r="AD135">
        <f>K135*S135</f>
        <v>0</v>
      </c>
      <c r="AE135">
        <f>L135*S135</f>
        <v>0</v>
      </c>
      <c r="AF135">
        <f>M135*S135</f>
        <v>0</v>
      </c>
    </row>
    <row r="136">
      <c r="A136">
        <v>111</v>
      </c>
      <c r="B136" t="str">
        <v>Paket Bucket 3</v>
      </c>
      <c r="C136" t="str">
        <f>B136</f>
        <v>Paket Bucket 3</v>
      </c>
      <c r="N136">
        <f>SUM(D136:M136)</f>
        <v>0</v>
      </c>
      <c r="O136">
        <f>N136*S136</f>
        <v>0</v>
      </c>
      <c r="P136" t="e">
        <f>(O136/O273)*100</f>
        <v>#DIV/0!</v>
      </c>
      <c r="R136" t="e">
        <f>P136*Q136</f>
        <v>#DIV/0!</v>
      </c>
      <c r="S136">
        <v>70000</v>
      </c>
      <c r="W136">
        <f>D136*S136</f>
        <v>0</v>
      </c>
      <c r="X136">
        <f>E136*S136</f>
        <v>0</v>
      </c>
      <c r="Y136">
        <f>F136*S136</f>
        <v>0</v>
      </c>
      <c r="Z136">
        <f>G136*S136</f>
        <v>0</v>
      </c>
      <c r="AA136">
        <f>H136*S136</f>
        <v>0</v>
      </c>
      <c r="AB136">
        <f>I136*S136</f>
        <v>0</v>
      </c>
      <c r="AC136">
        <f>J136*S136</f>
        <v>0</v>
      </c>
      <c r="AD136">
        <f>K136*S136</f>
        <v>0</v>
      </c>
      <c r="AE136">
        <f>L136*S136</f>
        <v>0</v>
      </c>
      <c r="AF136">
        <f>M136*S136</f>
        <v>0</v>
      </c>
    </row>
    <row r="137">
      <c r="A137">
        <v>112</v>
      </c>
      <c r="B137" t="str">
        <v>Paket Bucket 4 (Sambal Geprek)</v>
      </c>
      <c r="C137" t="str">
        <f>B137</f>
        <v>Paket Bucket 4 (Sambal Geprek)</v>
      </c>
      <c r="N137">
        <f>SUM(D137:M137)</f>
        <v>0</v>
      </c>
      <c r="O137">
        <f>N137*S137</f>
        <v>0</v>
      </c>
      <c r="P137" t="e">
        <f>(O137/O273)*100</f>
        <v>#DIV/0!</v>
      </c>
      <c r="R137" t="e">
        <f>P137*Q137</f>
        <v>#DIV/0!</v>
      </c>
      <c r="S137">
        <v>80000</v>
      </c>
      <c r="W137">
        <f>D137*S137</f>
        <v>0</v>
      </c>
      <c r="X137">
        <f>E137*S137</f>
        <v>0</v>
      </c>
      <c r="Y137">
        <f>F137*S137</f>
        <v>0</v>
      </c>
      <c r="Z137">
        <f>G137*S137</f>
        <v>0</v>
      </c>
      <c r="AA137">
        <f>H137*S137</f>
        <v>0</v>
      </c>
      <c r="AB137">
        <f>I137*S137</f>
        <v>0</v>
      </c>
      <c r="AC137">
        <f>J137*S137</f>
        <v>0</v>
      </c>
      <c r="AD137">
        <f>K137*S137</f>
        <v>0</v>
      </c>
      <c r="AE137">
        <f>L137*S137</f>
        <v>0</v>
      </c>
      <c r="AF137">
        <f>M137*S137</f>
        <v>0</v>
      </c>
    </row>
    <row r="138">
      <c r="A138">
        <v>113</v>
      </c>
      <c r="B138" t="str">
        <v>Paket Bucket 4 (Hot Cheesy)</v>
      </c>
      <c r="C138" t="str">
        <f>B138</f>
        <v>Paket Bucket 4 (Hot Cheesy)</v>
      </c>
      <c r="N138">
        <f>SUM(D138:M138)</f>
        <v>0</v>
      </c>
      <c r="O138">
        <f>N138*S138</f>
        <v>0</v>
      </c>
      <c r="P138" t="e">
        <f>(O138/O273)*100</f>
        <v>#DIV/0!</v>
      </c>
      <c r="R138" t="e">
        <f>P138*Q138</f>
        <v>#DIV/0!</v>
      </c>
      <c r="W138">
        <f>D138*S138</f>
        <v>0</v>
      </c>
      <c r="X138">
        <f>E138*S138</f>
        <v>0</v>
      </c>
      <c r="Y138">
        <f>F138*S138</f>
        <v>0</v>
      </c>
      <c r="Z138">
        <f>G138*S138</f>
        <v>0</v>
      </c>
      <c r="AA138">
        <f>H138*S138</f>
        <v>0</v>
      </c>
      <c r="AB138">
        <f>I138*S138</f>
        <v>0</v>
      </c>
      <c r="AC138">
        <f>J138*S138</f>
        <v>0</v>
      </c>
      <c r="AD138">
        <f>K138*S138</f>
        <v>0</v>
      </c>
      <c r="AE138">
        <f>L138*S138</f>
        <v>0</v>
      </c>
      <c r="AF138">
        <f>M138*S138</f>
        <v>0</v>
      </c>
    </row>
    <row r="139">
      <c r="N139">
        <f>SUM(D139:M139)</f>
        <v>0</v>
      </c>
      <c r="O139">
        <f>N139*S139</f>
        <v>0</v>
      </c>
      <c r="P139" t="e">
        <f>(O139/O273)*100</f>
        <v>#DIV/0!</v>
      </c>
      <c r="R139" t="e">
        <f>P139*Q139</f>
        <v>#DIV/0!</v>
      </c>
      <c r="W139">
        <f>D139*S139</f>
        <v>0</v>
      </c>
      <c r="X139">
        <f>E139*S139</f>
        <v>0</v>
      </c>
      <c r="Y139">
        <f>F139*S139</f>
        <v>0</v>
      </c>
      <c r="Z139">
        <f>G139*S139</f>
        <v>0</v>
      </c>
      <c r="AA139">
        <f>H139*S139</f>
        <v>0</v>
      </c>
      <c r="AB139">
        <f>I139*S139</f>
        <v>0</v>
      </c>
      <c r="AC139">
        <f>J139*S139</f>
        <v>0</v>
      </c>
      <c r="AD139">
        <f>K139*S139</f>
        <v>0</v>
      </c>
      <c r="AE139">
        <f>L139*S139</f>
        <v>0</v>
      </c>
      <c r="AF139">
        <f>M139*S139</f>
        <v>0</v>
      </c>
    </row>
    <row r="140">
      <c r="A140">
        <v>114</v>
      </c>
      <c r="B140" t="str">
        <v>Paket Ultah 1</v>
      </c>
      <c r="C140" t="str">
        <f>B140</f>
        <v>Paket Ultah 1</v>
      </c>
      <c r="N140">
        <f>SUM(D140:M140)</f>
        <v>0</v>
      </c>
      <c r="O140">
        <f>N140*S140</f>
        <v>0</v>
      </c>
      <c r="P140" t="e">
        <f>(O140/O273)*100</f>
        <v>#DIV/0!</v>
      </c>
      <c r="R140" t="e">
        <f>P140*Q140</f>
        <v>#DIV/0!</v>
      </c>
      <c r="W140">
        <f>D140*S140</f>
        <v>0</v>
      </c>
      <c r="X140">
        <f>E140*S140</f>
        <v>0</v>
      </c>
      <c r="Y140">
        <f>F140*S140</f>
        <v>0</v>
      </c>
      <c r="Z140">
        <f>G140*S140</f>
        <v>0</v>
      </c>
      <c r="AA140">
        <f>H140*S140</f>
        <v>0</v>
      </c>
      <c r="AB140">
        <f>I140*S140</f>
        <v>0</v>
      </c>
      <c r="AC140">
        <f>J140*S140</f>
        <v>0</v>
      </c>
      <c r="AD140">
        <f>K140*S140</f>
        <v>0</v>
      </c>
      <c r="AE140">
        <f>L140*S140</f>
        <v>0</v>
      </c>
      <c r="AF140">
        <f>M140*S140</f>
        <v>0</v>
      </c>
    </row>
    <row r="141">
      <c r="A141">
        <v>115</v>
      </c>
      <c r="B141" t="str">
        <v>Paket Ultah 2</v>
      </c>
      <c r="C141" t="str">
        <f>B141</f>
        <v>Paket Ultah 2</v>
      </c>
      <c r="N141">
        <f>SUM(D141:M141)</f>
        <v>0</v>
      </c>
      <c r="O141">
        <f>N141*S141</f>
        <v>0</v>
      </c>
      <c r="P141" t="e">
        <f>(O141/O273)*100</f>
        <v>#DIV/0!</v>
      </c>
      <c r="R141" t="e">
        <f>P141*Q141</f>
        <v>#DIV/0!</v>
      </c>
      <c r="W141">
        <f>D141*S141</f>
        <v>0</v>
      </c>
      <c r="X141">
        <f>E141*S141</f>
        <v>0</v>
      </c>
      <c r="Y141">
        <f>F141*S141</f>
        <v>0</v>
      </c>
      <c r="Z141">
        <f>G141*S141</f>
        <v>0</v>
      </c>
      <c r="AA141">
        <f>H141*S141</f>
        <v>0</v>
      </c>
      <c r="AB141">
        <f>I141*S141</f>
        <v>0</v>
      </c>
      <c r="AC141">
        <f>J141*S141</f>
        <v>0</v>
      </c>
      <c r="AD141">
        <f>K141*S141</f>
        <v>0</v>
      </c>
      <c r="AE141">
        <f>L141*S141</f>
        <v>0</v>
      </c>
      <c r="AF141">
        <f>M141*S141</f>
        <v>0</v>
      </c>
    </row>
    <row r="142">
      <c r="N142">
        <f>SUM(D142:M142)</f>
        <v>0</v>
      </c>
      <c r="O142">
        <f>N142*S142</f>
        <v>0</v>
      </c>
      <c r="P142" t="e">
        <f>(O142/O273)*100</f>
        <v>#DIV/0!</v>
      </c>
      <c r="R142" t="e">
        <f>P142*Q142</f>
        <v>#DIV/0!</v>
      </c>
      <c r="W142">
        <f>D142*S142</f>
        <v>0</v>
      </c>
      <c r="X142">
        <f>E142*S142</f>
        <v>0</v>
      </c>
      <c r="Y142">
        <f>F142*S142</f>
        <v>0</v>
      </c>
      <c r="Z142">
        <f>G142*S142</f>
        <v>0</v>
      </c>
      <c r="AA142">
        <f>H142*S142</f>
        <v>0</v>
      </c>
      <c r="AB142">
        <f>I142*S142</f>
        <v>0</v>
      </c>
      <c r="AC142">
        <f>J142*S142</f>
        <v>0</v>
      </c>
      <c r="AD142">
        <f>K142*S142</f>
        <v>0</v>
      </c>
      <c r="AE142">
        <f>L142*S142</f>
        <v>0</v>
      </c>
      <c r="AF142">
        <f>M142*S142</f>
        <v>0</v>
      </c>
    </row>
    <row r="143">
      <c r="A143">
        <v>116</v>
      </c>
      <c r="B143" t="str">
        <v>Paket Rocket Kids 1</v>
      </c>
      <c r="C143" t="str">
        <f>B143</f>
        <v>Paket Rocket Kids 1</v>
      </c>
      <c r="N143">
        <f>SUM(D143:M143)</f>
        <v>0</v>
      </c>
      <c r="O143">
        <f>N143*S143</f>
        <v>0</v>
      </c>
      <c r="P143" t="e">
        <f>(O143/O273)*100</f>
        <v>#DIV/0!</v>
      </c>
      <c r="R143" t="e">
        <f>P143*Q143</f>
        <v>#DIV/0!</v>
      </c>
      <c r="W143">
        <f>D143*S143</f>
        <v>0</v>
      </c>
      <c r="X143">
        <f>E143*S143</f>
        <v>0</v>
      </c>
      <c r="Y143">
        <f>F143*S143</f>
        <v>0</v>
      </c>
      <c r="Z143">
        <f>G143*S143</f>
        <v>0</v>
      </c>
      <c r="AA143">
        <f>H143*S143</f>
        <v>0</v>
      </c>
      <c r="AB143">
        <f>I143*S143</f>
        <v>0</v>
      </c>
      <c r="AC143">
        <f>J143*S143</f>
        <v>0</v>
      </c>
      <c r="AD143">
        <f>K143*S143</f>
        <v>0</v>
      </c>
      <c r="AE143">
        <f>L143*S143</f>
        <v>0</v>
      </c>
      <c r="AF143">
        <f>M143*S143</f>
        <v>0</v>
      </c>
    </row>
    <row r="144">
      <c r="A144">
        <v>117</v>
      </c>
      <c r="B144" t="str">
        <v>Paket Rocket Kids 2</v>
      </c>
      <c r="C144" t="str">
        <f>B144</f>
        <v>Paket Rocket Kids 2</v>
      </c>
      <c r="N144">
        <f>SUM(D144:M144)</f>
        <v>0</v>
      </c>
      <c r="O144">
        <f>N144*S144</f>
        <v>0</v>
      </c>
      <c r="P144" t="e">
        <f>(O144/O273)*100</f>
        <v>#DIV/0!</v>
      </c>
      <c r="R144" t="e">
        <f>P144*Q144</f>
        <v>#DIV/0!</v>
      </c>
      <c r="W144">
        <f>D144*S144</f>
        <v>0</v>
      </c>
      <c r="X144">
        <f>E144*S144</f>
        <v>0</v>
      </c>
      <c r="Y144">
        <f>F144*S144</f>
        <v>0</v>
      </c>
      <c r="Z144">
        <f>G144*S144</f>
        <v>0</v>
      </c>
      <c r="AA144">
        <f>H144*S144</f>
        <v>0</v>
      </c>
      <c r="AB144">
        <f>I144*S144</f>
        <v>0</v>
      </c>
      <c r="AC144">
        <f>J144*S144</f>
        <v>0</v>
      </c>
      <c r="AD144">
        <f>K144*S144</f>
        <v>0</v>
      </c>
      <c r="AE144">
        <f>L144*S144</f>
        <v>0</v>
      </c>
      <c r="AF144">
        <f>M144*S144</f>
        <v>0</v>
      </c>
    </row>
    <row r="145">
      <c r="A145">
        <v>118</v>
      </c>
      <c r="B145" t="str">
        <v>Paket Rocket Kids 3</v>
      </c>
      <c r="C145" t="str">
        <f>B145</f>
        <v>Paket Rocket Kids 3</v>
      </c>
      <c r="N145">
        <f>SUM(D145:M145)</f>
        <v>0</v>
      </c>
      <c r="O145">
        <f>N145*S145</f>
        <v>0</v>
      </c>
      <c r="P145" t="e">
        <f>(O145/O273)*100</f>
        <v>#DIV/0!</v>
      </c>
      <c r="R145" t="e">
        <f>P145*Q145</f>
        <v>#DIV/0!</v>
      </c>
      <c r="W145">
        <f>D145*S145</f>
        <v>0</v>
      </c>
      <c r="X145">
        <f>E145*S145</f>
        <v>0</v>
      </c>
      <c r="Y145">
        <f>F145*S145</f>
        <v>0</v>
      </c>
      <c r="Z145">
        <f>G145*S145</f>
        <v>0</v>
      </c>
      <c r="AA145">
        <f>H145*S145</f>
        <v>0</v>
      </c>
      <c r="AB145">
        <f>I145*S145</f>
        <v>0</v>
      </c>
      <c r="AC145">
        <f>J145*S145</f>
        <v>0</v>
      </c>
      <c r="AD145">
        <f>K145*S145</f>
        <v>0</v>
      </c>
      <c r="AE145">
        <f>L145*S145</f>
        <v>0</v>
      </c>
      <c r="AF145">
        <f>M145*S145</f>
        <v>0</v>
      </c>
    </row>
    <row r="146">
      <c r="N146">
        <f>SUM(D146:M146)</f>
        <v>0</v>
      </c>
      <c r="O146">
        <f>N146*S146</f>
        <v>0</v>
      </c>
      <c r="P146" t="e">
        <f>(O146/O273)*100</f>
        <v>#DIV/0!</v>
      </c>
      <c r="R146" t="e">
        <f>P146*Q146</f>
        <v>#DIV/0!</v>
      </c>
      <c r="W146">
        <f>D146*S146</f>
        <v>0</v>
      </c>
      <c r="X146">
        <f>E146*S146</f>
        <v>0</v>
      </c>
      <c r="Y146">
        <f>F146*S146</f>
        <v>0</v>
      </c>
      <c r="Z146">
        <f>G146*S146</f>
        <v>0</v>
      </c>
      <c r="AA146">
        <f>H146*S146</f>
        <v>0</v>
      </c>
      <c r="AB146">
        <f>I146*S146</f>
        <v>0</v>
      </c>
      <c r="AC146">
        <f>J146*S146</f>
        <v>0</v>
      </c>
      <c r="AD146">
        <f>K146*S146</f>
        <v>0</v>
      </c>
      <c r="AE146">
        <f>L146*S146</f>
        <v>0</v>
      </c>
      <c r="AF146">
        <f>M146*S146</f>
        <v>0</v>
      </c>
    </row>
    <row r="147">
      <c r="A147">
        <v>119</v>
      </c>
      <c r="C147" t="str">
        <v>Koin kids</v>
      </c>
      <c r="N147">
        <f>SUM(D147:M147)</f>
        <v>0</v>
      </c>
      <c r="O147">
        <f>N147*S147</f>
        <v>0</v>
      </c>
      <c r="P147" t="e">
        <f>(O147/O273)*100</f>
        <v>#DIV/0!</v>
      </c>
      <c r="R147" t="e">
        <f>P147*Q147</f>
        <v>#DIV/0!</v>
      </c>
      <c r="W147">
        <f>D147*S147</f>
        <v>0</v>
      </c>
      <c r="X147">
        <f>E147*S147</f>
        <v>0</v>
      </c>
      <c r="Y147">
        <f>F147*S147</f>
        <v>0</v>
      </c>
      <c r="Z147">
        <f>G147*S147</f>
        <v>0</v>
      </c>
      <c r="AA147">
        <f>H147*S147</f>
        <v>0</v>
      </c>
      <c r="AB147">
        <f>I147*S147</f>
        <v>0</v>
      </c>
      <c r="AC147">
        <f>J147*S147</f>
        <v>0</v>
      </c>
      <c r="AD147">
        <f>K147*S147</f>
        <v>0</v>
      </c>
      <c r="AE147">
        <f>L147*S147</f>
        <v>0</v>
      </c>
      <c r="AF147">
        <f>M147*S147</f>
        <v>0</v>
      </c>
    </row>
    <row r="148">
      <c r="N148">
        <f>SUM(D148:M148)</f>
        <v>0</v>
      </c>
      <c r="O148">
        <f>N148*S148</f>
        <v>0</v>
      </c>
      <c r="P148" t="e">
        <f>(O148/O273)*100</f>
        <v>#DIV/0!</v>
      </c>
      <c r="R148" t="e">
        <f>P148*Q148</f>
        <v>#DIV/0!</v>
      </c>
      <c r="W148">
        <f>D148*S148</f>
        <v>0</v>
      </c>
      <c r="X148">
        <f>E148*S148</f>
        <v>0</v>
      </c>
      <c r="Y148">
        <f>F148*S148</f>
        <v>0</v>
      </c>
      <c r="Z148">
        <f>G148*S148</f>
        <v>0</v>
      </c>
      <c r="AA148">
        <f>H148*S148</f>
        <v>0</v>
      </c>
      <c r="AB148">
        <f>I148*S148</f>
        <v>0</v>
      </c>
      <c r="AC148">
        <f>J148*S148</f>
        <v>0</v>
      </c>
      <c r="AD148">
        <f>K148*S148</f>
        <v>0</v>
      </c>
      <c r="AE148">
        <f>L148*S148</f>
        <v>0</v>
      </c>
      <c r="AF148">
        <f>M148*S148</f>
        <v>0</v>
      </c>
    </row>
    <row r="149">
      <c r="A149">
        <v>120</v>
      </c>
      <c r="C149" t="str">
        <v xml:space="preserve">Nasi Catering Karyawan Harian </v>
      </c>
      <c r="N149">
        <f>SUM(D149:M149)</f>
        <v>0</v>
      </c>
      <c r="O149">
        <f>N149*S149</f>
        <v>0</v>
      </c>
      <c r="P149" t="e">
        <f>(O149/O273)*100</f>
        <v>#DIV/0!</v>
      </c>
      <c r="R149" t="e">
        <f>P149*Q149</f>
        <v>#DIV/0!</v>
      </c>
      <c r="W149">
        <f>D149*S149</f>
        <v>0</v>
      </c>
      <c r="X149">
        <f>E149*S149</f>
        <v>0</v>
      </c>
      <c r="Y149">
        <f>F149*S149</f>
        <v>0</v>
      </c>
      <c r="Z149">
        <f>G149*S149</f>
        <v>0</v>
      </c>
      <c r="AA149">
        <f>H149*S149</f>
        <v>0</v>
      </c>
      <c r="AB149">
        <f>I149*S149</f>
        <v>0</v>
      </c>
      <c r="AC149">
        <f>J149*S149</f>
        <v>0</v>
      </c>
      <c r="AD149">
        <f>K149*S149</f>
        <v>0</v>
      </c>
      <c r="AE149">
        <f>L149*S149</f>
        <v>0</v>
      </c>
      <c r="AF149">
        <f>M149*S149</f>
        <v>0</v>
      </c>
    </row>
    <row r="150">
      <c r="A150">
        <v>125</v>
      </c>
      <c r="C150" t="str">
        <v>Dada / P. Atas Catering Karyawan Minggu</v>
      </c>
      <c r="N150">
        <f>SUM(D150:M150)</f>
        <v>0</v>
      </c>
      <c r="O150">
        <f>N150*S150</f>
        <v>0</v>
      </c>
      <c r="P150" t="e">
        <f>(O150/O273)*100</f>
        <v>#DIV/0!</v>
      </c>
      <c r="R150" t="e">
        <f>P150*Q150</f>
        <v>#DIV/0!</v>
      </c>
      <c r="W150">
        <f>D150*S150</f>
        <v>0</v>
      </c>
      <c r="X150">
        <f>E150*S150</f>
        <v>0</v>
      </c>
      <c r="Y150">
        <f>F150*S150</f>
        <v>0</v>
      </c>
      <c r="Z150">
        <f>G150*S150</f>
        <v>0</v>
      </c>
      <c r="AA150">
        <f>H150*S150</f>
        <v>0</v>
      </c>
      <c r="AB150">
        <f>I150*S150</f>
        <v>0</v>
      </c>
      <c r="AC150">
        <f>J150*S150</f>
        <v>0</v>
      </c>
      <c r="AD150">
        <f>K150*S150</f>
        <v>0</v>
      </c>
      <c r="AE150">
        <f>L150*S150</f>
        <v>0</v>
      </c>
      <c r="AF150">
        <f>M150*S150</f>
        <v>0</v>
      </c>
    </row>
    <row r="151">
      <c r="A151">
        <v>126</v>
      </c>
      <c r="C151" t="str">
        <v xml:space="preserve">Telur Karyawan Harian </v>
      </c>
      <c r="N151">
        <f>SUM(D151:M151)</f>
        <v>0</v>
      </c>
      <c r="O151">
        <f>N151*S151</f>
        <v>0</v>
      </c>
      <c r="P151" t="e">
        <f>(O151/O273)*100</f>
        <v>#DIV/0!</v>
      </c>
      <c r="R151" t="e">
        <f>P151*Q151</f>
        <v>#DIV/0!</v>
      </c>
      <c r="W151">
        <f>D151*S151</f>
        <v>0</v>
      </c>
      <c r="X151">
        <f>E151*S151</f>
        <v>0</v>
      </c>
      <c r="Y151">
        <f>F151*S151</f>
        <v>0</v>
      </c>
      <c r="Z151">
        <f>G151*S151</f>
        <v>0</v>
      </c>
      <c r="AA151">
        <f>H151*S151</f>
        <v>0</v>
      </c>
      <c r="AB151">
        <f>I151*S151</f>
        <v>0</v>
      </c>
      <c r="AC151">
        <f>J151*S151</f>
        <v>0</v>
      </c>
      <c r="AD151">
        <f>K151*S151</f>
        <v>0</v>
      </c>
      <c r="AE151">
        <f>L151*S151</f>
        <v>0</v>
      </c>
      <c r="AF151">
        <f>M151*S151</f>
        <v>0</v>
      </c>
    </row>
    <row r="152">
      <c r="A152">
        <v>127</v>
      </c>
      <c r="C152" t="str">
        <v xml:space="preserve">Catering Tanggal Merah </v>
      </c>
      <c r="N152">
        <f>SUM(D152:M152)</f>
        <v>0</v>
      </c>
      <c r="O152">
        <f>N152*S152</f>
        <v>0</v>
      </c>
      <c r="P152" t="e">
        <f>(O152/O273)*100</f>
        <v>#DIV/0!</v>
      </c>
      <c r="R152" t="e">
        <f>P152*Q152</f>
        <v>#DIV/0!</v>
      </c>
      <c r="W152">
        <f>D152*S152</f>
        <v>0</v>
      </c>
      <c r="X152">
        <f>E152*S152</f>
        <v>0</v>
      </c>
      <c r="Y152">
        <f>F152*S152</f>
        <v>0</v>
      </c>
      <c r="Z152">
        <f>G152*S152</f>
        <v>0</v>
      </c>
      <c r="AA152">
        <f>H152*S152</f>
        <v>0</v>
      </c>
      <c r="AB152">
        <f>I152*S152</f>
        <v>0</v>
      </c>
      <c r="AC152">
        <f>J152*S152</f>
        <v>0</v>
      </c>
      <c r="AD152">
        <f>K152*S152</f>
        <v>0</v>
      </c>
      <c r="AE152">
        <f>L152*S152</f>
        <v>0</v>
      </c>
      <c r="AF152">
        <f>M152*S152</f>
        <v>0</v>
      </c>
    </row>
    <row r="153">
      <c r="N153">
        <f>SUM(D153:M153)</f>
        <v>0</v>
      </c>
      <c r="O153">
        <f>N153*S153</f>
        <v>0</v>
      </c>
      <c r="P153" t="e">
        <f>(O153/O273)*100</f>
        <v>#DIV/0!</v>
      </c>
      <c r="R153" t="e">
        <f>P153*Q153</f>
        <v>#DIV/0!</v>
      </c>
      <c r="W153">
        <f>D153*S153</f>
        <v>0</v>
      </c>
      <c r="X153">
        <f>E153*S153</f>
        <v>0</v>
      </c>
      <c r="Y153">
        <f>F153*S153</f>
        <v>0</v>
      </c>
      <c r="Z153">
        <f>G153*S153</f>
        <v>0</v>
      </c>
      <c r="AA153">
        <f>H153*S153</f>
        <v>0</v>
      </c>
      <c r="AB153">
        <f>I153*S153</f>
        <v>0</v>
      </c>
      <c r="AC153">
        <f>J153*S153</f>
        <v>0</v>
      </c>
      <c r="AD153">
        <f>K153*S153</f>
        <v>0</v>
      </c>
      <c r="AE153">
        <f>L153*S153</f>
        <v>0</v>
      </c>
      <c r="AF153">
        <f>M153*S153</f>
        <v>0</v>
      </c>
    </row>
    <row r="154">
      <c r="C154" t="str">
        <v>PAKET PROMO REGION/AREA , DISKON KARYAWAN &amp; PAKET INDOMIE</v>
      </c>
      <c r="N154">
        <f>SUM(D154:M154)</f>
        <v>0</v>
      </c>
      <c r="O154">
        <f>N154*S154</f>
        <v>0</v>
      </c>
      <c r="P154" t="e">
        <f>(O154/O273)*100</f>
        <v>#DIV/0!</v>
      </c>
      <c r="R154" t="e">
        <f>P154*Q154</f>
        <v>#DIV/0!</v>
      </c>
      <c r="W154">
        <f>D154*S154</f>
        <v>0</v>
      </c>
      <c r="X154">
        <f>E154*S154</f>
        <v>0</v>
      </c>
      <c r="Y154">
        <f>F154*S154</f>
        <v>0</v>
      </c>
      <c r="Z154">
        <f>G154*S154</f>
        <v>0</v>
      </c>
      <c r="AA154">
        <f>H154*S154</f>
        <v>0</v>
      </c>
      <c r="AB154">
        <f>I154*S154</f>
        <v>0</v>
      </c>
      <c r="AC154">
        <f>J154*S154</f>
        <v>0</v>
      </c>
      <c r="AD154">
        <f>K154*S154</f>
        <v>0</v>
      </c>
      <c r="AE154">
        <f>L154*S154</f>
        <v>0</v>
      </c>
      <c r="AF154">
        <f>M154*S154</f>
        <v>0</v>
      </c>
    </row>
    <row r="155">
      <c r="A155">
        <v>1</v>
      </c>
      <c r="C155" t="str">
        <v>PAKET MANRE 1 IN</v>
      </c>
      <c r="N155">
        <f>SUM(D155:M155)</f>
        <v>0</v>
      </c>
      <c r="O155">
        <f>N155*S155</f>
        <v>0</v>
      </c>
      <c r="P155" t="e">
        <f>(O155/O273)*100</f>
        <v>#DIV/0!</v>
      </c>
      <c r="Q155">
        <v>0.63</v>
      </c>
      <c r="R155" t="e">
        <f>P155*Q155</f>
        <v>#DIV/0!</v>
      </c>
      <c r="S155">
        <v>9000</v>
      </c>
      <c r="W155">
        <f>D155*S155</f>
        <v>0</v>
      </c>
      <c r="X155">
        <f>E155*S155</f>
        <v>0</v>
      </c>
      <c r="Y155">
        <f>F155*S155</f>
        <v>0</v>
      </c>
      <c r="Z155">
        <f>G155*S155</f>
        <v>0</v>
      </c>
      <c r="AA155">
        <f>H155*S155</f>
        <v>0</v>
      </c>
      <c r="AB155">
        <f>I155*S155</f>
        <v>0</v>
      </c>
      <c r="AC155">
        <f>J155*S155</f>
        <v>0</v>
      </c>
      <c r="AD155">
        <f>K155*S155</f>
        <v>0</v>
      </c>
      <c r="AE155">
        <f>L155*S155</f>
        <v>0</v>
      </c>
      <c r="AF155">
        <f>M155*S155</f>
        <v>0</v>
      </c>
    </row>
    <row r="156">
      <c r="A156">
        <v>2</v>
      </c>
      <c r="C156" t="str">
        <v>PAKET MANRE 2 IN</v>
      </c>
      <c r="N156">
        <f>SUM(D156:M156)</f>
        <v>0</v>
      </c>
      <c r="O156">
        <f>N156*S156</f>
        <v>0</v>
      </c>
      <c r="P156" t="e">
        <f>(O156/O273)*100</f>
        <v>#DIV/0!</v>
      </c>
      <c r="Q156">
        <v>0.596</v>
      </c>
      <c r="R156" t="e">
        <f>P156*Q156</f>
        <v>#DIV/0!</v>
      </c>
      <c r="S156">
        <v>13000</v>
      </c>
      <c r="W156">
        <f>D156*S156</f>
        <v>0</v>
      </c>
      <c r="X156">
        <f>E156*S156</f>
        <v>0</v>
      </c>
      <c r="Y156">
        <f>F156*S156</f>
        <v>0</v>
      </c>
      <c r="Z156">
        <f>G156*S156</f>
        <v>0</v>
      </c>
      <c r="AA156">
        <f>H156*S156</f>
        <v>0</v>
      </c>
      <c r="AB156">
        <f>I156*S156</f>
        <v>0</v>
      </c>
      <c r="AC156">
        <f>J156*S156</f>
        <v>0</v>
      </c>
      <c r="AD156">
        <f>K156*S156</f>
        <v>0</v>
      </c>
      <c r="AE156">
        <f>L156*S156</f>
        <v>0</v>
      </c>
      <c r="AF156">
        <f>M156*S156</f>
        <v>0</v>
      </c>
    </row>
    <row r="157">
      <c r="A157">
        <v>3</v>
      </c>
      <c r="C157" t="str">
        <v xml:space="preserve">PAKET MANRE 3 IN </v>
      </c>
      <c r="N157">
        <f>SUM(D157:M157)</f>
        <v>0</v>
      </c>
      <c r="O157">
        <f>N157*S157</f>
        <v>0</v>
      </c>
      <c r="P157" t="e">
        <f>(O157/O273)*100</f>
        <v>#DIV/0!</v>
      </c>
      <c r="Q157">
        <v>0.511</v>
      </c>
      <c r="R157" t="e">
        <f>P157*Q157</f>
        <v>#DIV/0!</v>
      </c>
      <c r="S157">
        <v>13000</v>
      </c>
      <c r="W157">
        <f>D157*S157</f>
        <v>0</v>
      </c>
      <c r="X157">
        <f>E157*S157</f>
        <v>0</v>
      </c>
      <c r="Y157">
        <f>F157*S157</f>
        <v>0</v>
      </c>
      <c r="Z157">
        <f>G157*S157</f>
        <v>0</v>
      </c>
      <c r="AA157">
        <f>H157*S157</f>
        <v>0</v>
      </c>
      <c r="AB157">
        <f>I157*S157</f>
        <v>0</v>
      </c>
      <c r="AC157">
        <f>J157*S157</f>
        <v>0</v>
      </c>
      <c r="AD157">
        <f>K157*S157</f>
        <v>0</v>
      </c>
      <c r="AE157">
        <f>L157*S157</f>
        <v>0</v>
      </c>
      <c r="AF157">
        <f>M157*S157</f>
        <v>0</v>
      </c>
    </row>
    <row r="158">
      <c r="A158">
        <v>4</v>
      </c>
      <c r="C158" t="str">
        <v>PAKET MANRE 4 IN</v>
      </c>
      <c r="N158">
        <f>SUM(D158:M158)</f>
        <v>0</v>
      </c>
      <c r="O158">
        <f>N158*S158</f>
        <v>0</v>
      </c>
      <c r="P158" t="e">
        <f>(O158/O273)*100</f>
        <v>#DIV/0!</v>
      </c>
      <c r="Q158">
        <v>0.578</v>
      </c>
      <c r="R158" t="e">
        <f>P158*Q158</f>
        <v>#DIV/0!</v>
      </c>
      <c r="S158">
        <v>15000</v>
      </c>
      <c r="W158">
        <f>D158*S158</f>
        <v>0</v>
      </c>
      <c r="X158">
        <f>E158*S158</f>
        <v>0</v>
      </c>
      <c r="Y158">
        <f>F158*S158</f>
        <v>0</v>
      </c>
      <c r="Z158">
        <f>G158*S158</f>
        <v>0</v>
      </c>
      <c r="AA158">
        <f>H158*S158</f>
        <v>0</v>
      </c>
      <c r="AB158">
        <f>I158*S158</f>
        <v>0</v>
      </c>
      <c r="AC158">
        <f>J158*S158</f>
        <v>0</v>
      </c>
      <c r="AD158">
        <f>K158*S158</f>
        <v>0</v>
      </c>
      <c r="AE158">
        <f>L158*S158</f>
        <v>0</v>
      </c>
      <c r="AF158">
        <f>M158*S158</f>
        <v>0</v>
      </c>
    </row>
    <row r="159">
      <c r="A159">
        <v>5</v>
      </c>
      <c r="C159" t="str">
        <v>PAKET MANRE 1 TA</v>
      </c>
      <c r="N159">
        <f>SUM(D159:M159)</f>
        <v>0</v>
      </c>
      <c r="O159">
        <f>N159*S159</f>
        <v>0</v>
      </c>
      <c r="P159" t="e">
        <f>(O159/O273)*100</f>
        <v>#DIV/0!</v>
      </c>
      <c r="Q159">
        <v>0.63</v>
      </c>
      <c r="R159" t="e">
        <f>P159*Q159</f>
        <v>#DIV/0!</v>
      </c>
      <c r="S159">
        <v>10500</v>
      </c>
      <c r="W159">
        <f>D159*S159</f>
        <v>0</v>
      </c>
      <c r="X159">
        <f>E159*S159</f>
        <v>0</v>
      </c>
      <c r="Y159">
        <f>F159*S159</f>
        <v>0</v>
      </c>
      <c r="Z159">
        <f>G159*S159</f>
        <v>0</v>
      </c>
      <c r="AA159">
        <f>H159*S159</f>
        <v>0</v>
      </c>
      <c r="AB159">
        <f>I159*S159</f>
        <v>0</v>
      </c>
      <c r="AC159">
        <f>J159*S159</f>
        <v>0</v>
      </c>
      <c r="AD159">
        <f>K159*S159</f>
        <v>0</v>
      </c>
      <c r="AE159">
        <f>L159*S159</f>
        <v>0</v>
      </c>
      <c r="AF159">
        <f>M159*S159</f>
        <v>0</v>
      </c>
    </row>
    <row r="160">
      <c r="A160">
        <v>6</v>
      </c>
      <c r="C160" t="str">
        <v>PAKET MANRE 2 TA</v>
      </c>
      <c r="N160">
        <f>SUM(D160:M160)</f>
        <v>0</v>
      </c>
      <c r="O160">
        <f>N160*S160</f>
        <v>0</v>
      </c>
      <c r="P160" t="e">
        <f>(O160/O273)*100</f>
        <v>#DIV/0!</v>
      </c>
      <c r="Q160">
        <v>0.51</v>
      </c>
      <c r="R160" t="e">
        <f>P160*Q160</f>
        <v>#DIV/0!</v>
      </c>
      <c r="S160">
        <v>14500</v>
      </c>
      <c r="W160">
        <f>D160*S160</f>
        <v>0</v>
      </c>
      <c r="X160">
        <f>E160*S160</f>
        <v>0</v>
      </c>
      <c r="Y160">
        <f>F160*S160</f>
        <v>0</v>
      </c>
      <c r="Z160">
        <f>G160*S160</f>
        <v>0</v>
      </c>
      <c r="AA160">
        <f>H160*S160</f>
        <v>0</v>
      </c>
      <c r="AB160">
        <f>I160*S160</f>
        <v>0</v>
      </c>
      <c r="AC160">
        <f>J160*S160</f>
        <v>0</v>
      </c>
      <c r="AD160">
        <f>K160*S160</f>
        <v>0</v>
      </c>
      <c r="AE160">
        <f>L160*S160</f>
        <v>0</v>
      </c>
      <c r="AF160">
        <f>M160*S160</f>
        <v>0</v>
      </c>
    </row>
    <row r="161">
      <c r="A161">
        <v>7</v>
      </c>
      <c r="C161" t="str">
        <v>PAKET MANRE 3 TA</v>
      </c>
      <c r="N161">
        <f>SUM(D161:M161)</f>
        <v>0</v>
      </c>
      <c r="O161">
        <f>N161*S161</f>
        <v>0</v>
      </c>
      <c r="P161" t="e">
        <f>(O161/O273)*100</f>
        <v>#DIV/0!</v>
      </c>
      <c r="Q161">
        <v>0.51</v>
      </c>
      <c r="R161" t="e">
        <f>P161*Q161</f>
        <v>#DIV/0!</v>
      </c>
      <c r="S161">
        <v>14500</v>
      </c>
      <c r="W161">
        <f>D161*S161</f>
        <v>0</v>
      </c>
      <c r="X161">
        <f>E161*S161</f>
        <v>0</v>
      </c>
      <c r="Y161">
        <f>F161*S161</f>
        <v>0</v>
      </c>
      <c r="Z161">
        <f>G161*S161</f>
        <v>0</v>
      </c>
      <c r="AA161">
        <f>H161*S161</f>
        <v>0</v>
      </c>
      <c r="AB161">
        <f>I161*S161</f>
        <v>0</v>
      </c>
      <c r="AC161">
        <f>J161*S161</f>
        <v>0</v>
      </c>
      <c r="AD161">
        <f>K161*S161</f>
        <v>0</v>
      </c>
      <c r="AE161">
        <f>L161*S161</f>
        <v>0</v>
      </c>
      <c r="AF161">
        <f>M161*S161</f>
        <v>0</v>
      </c>
    </row>
    <row r="162">
      <c r="A162">
        <v>8</v>
      </c>
      <c r="C162" t="str">
        <v>PAKET MANRE 4 TA</v>
      </c>
      <c r="N162">
        <f>SUM(D162:M162)</f>
        <v>0</v>
      </c>
      <c r="O162">
        <f>N162*S162</f>
        <v>0</v>
      </c>
      <c r="P162" t="e">
        <f>(O162/O273)*100</f>
        <v>#DIV/0!</v>
      </c>
      <c r="Q162">
        <v>0.5</v>
      </c>
      <c r="R162" t="e">
        <f>P162*Q162</f>
        <v>#DIV/0!</v>
      </c>
      <c r="S162">
        <v>16500</v>
      </c>
      <c r="W162">
        <f>D162*S162</f>
        <v>0</v>
      </c>
      <c r="X162">
        <f>E162*S162</f>
        <v>0</v>
      </c>
      <c r="Y162">
        <f>F162*S162</f>
        <v>0</v>
      </c>
      <c r="Z162">
        <f>G162*S162</f>
        <v>0</v>
      </c>
      <c r="AA162">
        <f>H162*S162</f>
        <v>0</v>
      </c>
      <c r="AB162">
        <f>I162*S162</f>
        <v>0</v>
      </c>
      <c r="AC162">
        <f>J162*S162</f>
        <v>0</v>
      </c>
      <c r="AD162">
        <f>K162*S162</f>
        <v>0</v>
      </c>
      <c r="AE162">
        <f>L162*S162</f>
        <v>0</v>
      </c>
      <c r="AF162">
        <f>M162*S162</f>
        <v>0</v>
      </c>
    </row>
    <row r="163">
      <c r="A163">
        <v>9</v>
      </c>
      <c r="C163" t="str">
        <v xml:space="preserve">BASSORO 1 </v>
      </c>
      <c r="N163">
        <f>SUM(D163:M163)</f>
        <v>0</v>
      </c>
      <c r="O163">
        <f>N163*S163</f>
        <v>0</v>
      </c>
      <c r="P163" t="e">
        <f>(O163/O273)*100</f>
        <v>#DIV/0!</v>
      </c>
      <c r="Q163">
        <v>0.739</v>
      </c>
      <c r="R163" t="e">
        <f>P163*Q163</f>
        <v>#DIV/0!</v>
      </c>
      <c r="S163">
        <v>12000</v>
      </c>
      <c r="W163">
        <f>D163*S163</f>
        <v>0</v>
      </c>
      <c r="X163">
        <f>E163*S163</f>
        <v>0</v>
      </c>
      <c r="Y163">
        <f>F163*S163</f>
        <v>0</v>
      </c>
      <c r="Z163">
        <f>G163*S163</f>
        <v>0</v>
      </c>
      <c r="AA163">
        <f>H163*S163</f>
        <v>0</v>
      </c>
      <c r="AB163">
        <f>I163*S163</f>
        <v>0</v>
      </c>
      <c r="AC163">
        <f>J163*S163</f>
        <v>0</v>
      </c>
      <c r="AD163">
        <f>K163*S163</f>
        <v>0</v>
      </c>
      <c r="AE163">
        <f>L163*S163</f>
        <v>0</v>
      </c>
      <c r="AF163">
        <f>M163*S163</f>
        <v>0</v>
      </c>
    </row>
    <row r="164">
      <c r="A164">
        <v>10</v>
      </c>
      <c r="C164" t="str">
        <v>BASSORO 2</v>
      </c>
      <c r="N164">
        <f>SUM(D164:M164)</f>
        <v>0</v>
      </c>
      <c r="O164">
        <f>N164*S164</f>
        <v>0</v>
      </c>
      <c r="P164" t="e">
        <f>(O164/O273)*100</f>
        <v>#DIV/0!</v>
      </c>
      <c r="Q164">
        <v>0.79</v>
      </c>
      <c r="R164" t="e">
        <f>P164*Q164</f>
        <v>#DIV/0!</v>
      </c>
      <c r="S164">
        <v>16000</v>
      </c>
      <c r="W164">
        <f>D164*S164</f>
        <v>0</v>
      </c>
      <c r="X164">
        <f>E164*S164</f>
        <v>0</v>
      </c>
      <c r="Y164">
        <f>F164*S164</f>
        <v>0</v>
      </c>
      <c r="Z164">
        <f>G164*S164</f>
        <v>0</v>
      </c>
      <c r="AA164">
        <f>H164*S164</f>
        <v>0</v>
      </c>
      <c r="AB164">
        <f>I164*S164</f>
        <v>0</v>
      </c>
      <c r="AC164">
        <f>J164*S164</f>
        <v>0</v>
      </c>
      <c r="AD164">
        <f>K164*S164</f>
        <v>0</v>
      </c>
      <c r="AE164">
        <f>L164*S164</f>
        <v>0</v>
      </c>
      <c r="AF164">
        <f>M164*S164</f>
        <v>0</v>
      </c>
    </row>
    <row r="165">
      <c r="A165">
        <v>11</v>
      </c>
      <c r="C165" t="str">
        <v>BASSORO 3</v>
      </c>
      <c r="N165">
        <f>SUM(D165:M165)</f>
        <v>0</v>
      </c>
      <c r="O165">
        <f>N165*S165</f>
        <v>0</v>
      </c>
      <c r="P165" t="e">
        <f>(O165/O273)*100</f>
        <v>#DIV/0!</v>
      </c>
      <c r="Q165">
        <v>0.71</v>
      </c>
      <c r="R165" t="e">
        <f>P165*Q165</f>
        <v>#DIV/0!</v>
      </c>
      <c r="S165">
        <v>15000</v>
      </c>
      <c r="W165">
        <f>D165*S165</f>
        <v>0</v>
      </c>
      <c r="X165">
        <f>E165*S165</f>
        <v>0</v>
      </c>
      <c r="Y165">
        <f>F165*S165</f>
        <v>0</v>
      </c>
      <c r="Z165">
        <f>G165*S165</f>
        <v>0</v>
      </c>
      <c r="AA165">
        <f>H165*S165</f>
        <v>0</v>
      </c>
      <c r="AB165">
        <f>I165*S165</f>
        <v>0</v>
      </c>
      <c r="AC165">
        <f>J165*S165</f>
        <v>0</v>
      </c>
      <c r="AD165">
        <f>K165*S165</f>
        <v>0</v>
      </c>
      <c r="AE165">
        <f>L165*S165</f>
        <v>0</v>
      </c>
      <c r="AF165">
        <f>M165*S165</f>
        <v>0</v>
      </c>
    </row>
    <row r="166">
      <c r="A166">
        <v>12</v>
      </c>
      <c r="C166" t="str">
        <v>BASSORO 4</v>
      </c>
      <c r="N166">
        <f>SUM(D166:M166)</f>
        <v>0</v>
      </c>
      <c r="O166">
        <f>N166*S166</f>
        <v>0</v>
      </c>
      <c r="P166" t="e">
        <f>(O166/O273)*100</f>
        <v>#DIV/0!</v>
      </c>
      <c r="Q166">
        <v>0.729</v>
      </c>
      <c r="R166" t="e">
        <f>P166*Q166</f>
        <v>#DIV/0!</v>
      </c>
      <c r="S166">
        <v>24000</v>
      </c>
      <c r="W166">
        <f>D166*S166</f>
        <v>0</v>
      </c>
      <c r="X166">
        <f>E166*S166</f>
        <v>0</v>
      </c>
      <c r="Y166">
        <f>F166*S166</f>
        <v>0</v>
      </c>
      <c r="Z166">
        <f>G166*S166</f>
        <v>0</v>
      </c>
      <c r="AA166">
        <f>H166*S166</f>
        <v>0</v>
      </c>
      <c r="AB166">
        <f>I166*S166</f>
        <v>0</v>
      </c>
      <c r="AC166">
        <f>J166*S166</f>
        <v>0</v>
      </c>
      <c r="AD166">
        <f>K166*S166</f>
        <v>0</v>
      </c>
      <c r="AE166">
        <f>L166*S166</f>
        <v>0</v>
      </c>
      <c r="AF166">
        <f>M166*S166</f>
        <v>0</v>
      </c>
    </row>
    <row r="167">
      <c r="A167">
        <v>13</v>
      </c>
      <c r="C167" t="str">
        <v>DOBEL 1</v>
      </c>
      <c r="N167">
        <f>SUM(D167:M167)</f>
        <v>0</v>
      </c>
      <c r="O167">
        <f>N167*S167</f>
        <v>0</v>
      </c>
      <c r="P167" t="e">
        <f>(O167/O273)*100</f>
        <v>#DIV/0!</v>
      </c>
      <c r="Q167">
        <v>0.713</v>
      </c>
      <c r="R167" t="e">
        <f>P167*Q167</f>
        <v>#DIV/0!</v>
      </c>
      <c r="S167">
        <v>21000</v>
      </c>
      <c r="W167">
        <f>D167*S167</f>
        <v>0</v>
      </c>
      <c r="X167">
        <f>E167*S167</f>
        <v>0</v>
      </c>
      <c r="Y167">
        <f>F167*S167</f>
        <v>0</v>
      </c>
      <c r="Z167">
        <f>G167*S167</f>
        <v>0</v>
      </c>
      <c r="AA167">
        <f>H167*S167</f>
        <v>0</v>
      </c>
      <c r="AB167">
        <f>I167*S167</f>
        <v>0</v>
      </c>
      <c r="AC167">
        <f>J167*S167</f>
        <v>0</v>
      </c>
      <c r="AD167">
        <f>K167*S167</f>
        <v>0</v>
      </c>
      <c r="AE167">
        <f>L167*S167</f>
        <v>0</v>
      </c>
      <c r="AF167">
        <f>M167*S167</f>
        <v>0</v>
      </c>
    </row>
    <row r="168">
      <c r="A168">
        <v>14</v>
      </c>
      <c r="C168" t="str">
        <v>DOBEL 2</v>
      </c>
      <c r="N168">
        <f>SUM(D168:M168)</f>
        <v>0</v>
      </c>
      <c r="O168">
        <f>N168*S168</f>
        <v>0</v>
      </c>
      <c r="P168" t="e">
        <f>(O168/O273)*100</f>
        <v>#DIV/0!</v>
      </c>
      <c r="Q168">
        <v>0.917</v>
      </c>
      <c r="R168" t="e">
        <f>P168*Q168</f>
        <v>#DIV/0!</v>
      </c>
      <c r="S168">
        <v>23000</v>
      </c>
      <c r="W168">
        <f>D168*S168</f>
        <v>0</v>
      </c>
      <c r="X168">
        <f>E168*S168</f>
        <v>0</v>
      </c>
      <c r="Y168">
        <f>F168*S168</f>
        <v>0</v>
      </c>
      <c r="Z168">
        <f>G168*S168</f>
        <v>0</v>
      </c>
      <c r="AA168">
        <f>H168*S168</f>
        <v>0</v>
      </c>
      <c r="AB168">
        <f>I168*S168</f>
        <v>0</v>
      </c>
      <c r="AC168">
        <f>J168*S168</f>
        <v>0</v>
      </c>
      <c r="AD168">
        <f>K168*S168</f>
        <v>0</v>
      </c>
      <c r="AE168">
        <f>L168*S168</f>
        <v>0</v>
      </c>
      <c r="AF168">
        <f>M168*S168</f>
        <v>0</v>
      </c>
    </row>
    <row r="169">
      <c r="A169">
        <v>15</v>
      </c>
      <c r="C169" t="str">
        <v>DOBEL 3</v>
      </c>
      <c r="N169">
        <f>SUM(D169:M169)</f>
        <v>0</v>
      </c>
      <c r="O169">
        <f>N169*S169</f>
        <v>0</v>
      </c>
      <c r="P169" t="e">
        <f>(O169/O273)*100</f>
        <v>#DIV/0!</v>
      </c>
      <c r="Q169">
        <v>0.824</v>
      </c>
      <c r="R169" t="e">
        <f>P169*Q169</f>
        <v>#DIV/0!</v>
      </c>
      <c r="S169">
        <v>21000</v>
      </c>
      <c r="W169">
        <f>D169*S169</f>
        <v>0</v>
      </c>
      <c r="X169">
        <f>E169*S169</f>
        <v>0</v>
      </c>
      <c r="Y169">
        <f>F169*S169</f>
        <v>0</v>
      </c>
      <c r="Z169">
        <f>G169*S169</f>
        <v>0</v>
      </c>
      <c r="AA169">
        <f>H169*S169</f>
        <v>0</v>
      </c>
      <c r="AB169">
        <f>I169*S169</f>
        <v>0</v>
      </c>
      <c r="AC169">
        <f>J169*S169</f>
        <v>0</v>
      </c>
      <c r="AD169">
        <f>K169*S169</f>
        <v>0</v>
      </c>
      <c r="AE169">
        <f>L169*S169</f>
        <v>0</v>
      </c>
      <c r="AF169">
        <f>M169*S169</f>
        <v>0</v>
      </c>
    </row>
    <row r="170">
      <c r="A170">
        <v>16</v>
      </c>
      <c r="C170" t="str">
        <v>FREE SAMBAL GEPREK</v>
      </c>
      <c r="N170">
        <f>SUM(D170:M170)</f>
        <v>0</v>
      </c>
      <c r="O170">
        <f>N170*S170</f>
        <v>0</v>
      </c>
      <c r="P170" t="e">
        <f>(O170/O273)*100</f>
        <v>#DIV/0!</v>
      </c>
      <c r="Q170">
        <v>0.23</v>
      </c>
      <c r="R170" t="e">
        <f>P170*Q170</f>
        <v>#DIV/0!</v>
      </c>
      <c r="W170">
        <f>D170*S170</f>
        <v>0</v>
      </c>
      <c r="X170">
        <f>E170*S170</f>
        <v>0</v>
      </c>
      <c r="Y170">
        <f>F170*S170</f>
        <v>0</v>
      </c>
      <c r="Z170">
        <f>G170*S170</f>
        <v>0</v>
      </c>
      <c r="AA170">
        <f>H170*S170</f>
        <v>0</v>
      </c>
      <c r="AB170">
        <f>I170*S170</f>
        <v>0</v>
      </c>
      <c r="AC170">
        <f>J170*S170</f>
        <v>0</v>
      </c>
      <c r="AD170">
        <f>K170*S170</f>
        <v>0</v>
      </c>
      <c r="AE170">
        <f>L170*S170</f>
        <v>0</v>
      </c>
      <c r="AF170">
        <f>M170*S170</f>
        <v>0</v>
      </c>
    </row>
    <row r="171">
      <c r="A171">
        <v>17</v>
      </c>
      <c r="C171" t="str">
        <v>FREE SAMBAL MATAH</v>
      </c>
      <c r="N171">
        <f>SUM(D171:M171)</f>
        <v>0</v>
      </c>
      <c r="O171">
        <f>N171*S171</f>
        <v>0</v>
      </c>
      <c r="P171" t="e">
        <f>(O171/O273)*100</f>
        <v>#DIV/0!</v>
      </c>
      <c r="Q171">
        <v>0.327</v>
      </c>
      <c r="R171" t="e">
        <f>P171*Q171</f>
        <v>#DIV/0!</v>
      </c>
      <c r="W171">
        <f>D171*S171</f>
        <v>0</v>
      </c>
      <c r="X171">
        <f>E171*S171</f>
        <v>0</v>
      </c>
      <c r="Y171">
        <f>F171*S171</f>
        <v>0</v>
      </c>
      <c r="Z171">
        <f>G171*S171</f>
        <v>0</v>
      </c>
      <c r="AA171">
        <f>H171*S171</f>
        <v>0</v>
      </c>
      <c r="AB171">
        <f>I171*S171</f>
        <v>0</v>
      </c>
      <c r="AC171">
        <f>J171*S171</f>
        <v>0</v>
      </c>
      <c r="AD171">
        <f>K171*S171</f>
        <v>0</v>
      </c>
      <c r="AE171">
        <f>L171*S171</f>
        <v>0</v>
      </c>
      <c r="AF171">
        <f>M171*S171</f>
        <v>0</v>
      </c>
    </row>
    <row r="172">
      <c r="A172">
        <v>18</v>
      </c>
      <c r="C172" t="str">
        <v>FREE SAMBAL TERASI</v>
      </c>
      <c r="N172">
        <f>SUM(D172:M172)</f>
        <v>0</v>
      </c>
      <c r="O172">
        <f>N172*S172</f>
        <v>0</v>
      </c>
      <c r="P172" t="e">
        <f>(O172/O273)*100</f>
        <v>#DIV/0!</v>
      </c>
      <c r="Q172">
        <v>0.286</v>
      </c>
      <c r="R172" t="e">
        <f>P172*Q172</f>
        <v>#DIV/0!</v>
      </c>
      <c r="W172">
        <f>D172*S172</f>
        <v>0</v>
      </c>
      <c r="X172">
        <f>E172*S172</f>
        <v>0</v>
      </c>
      <c r="Y172">
        <f>F172*S172</f>
        <v>0</v>
      </c>
      <c r="Z172">
        <f>G172*S172</f>
        <v>0</v>
      </c>
      <c r="AA172">
        <f>H172*S172</f>
        <v>0</v>
      </c>
      <c r="AB172">
        <f>I172*S172</f>
        <v>0</v>
      </c>
      <c r="AC172">
        <f>J172*S172</f>
        <v>0</v>
      </c>
      <c r="AD172">
        <f>K172*S172</f>
        <v>0</v>
      </c>
      <c r="AE172">
        <f>L172*S172</f>
        <v>0</v>
      </c>
      <c r="AF172">
        <f>M172*S172</f>
        <v>0</v>
      </c>
    </row>
    <row r="173">
      <c r="A173">
        <v>19</v>
      </c>
      <c r="C173" t="str">
        <v>FREE AMB BASSORO</v>
      </c>
      <c r="N173">
        <f>SUM(D173:M173)</f>
        <v>0</v>
      </c>
      <c r="O173">
        <f>N173*S173</f>
        <v>0</v>
      </c>
      <c r="P173" t="e">
        <f>(O173/O273)*100</f>
        <v>#DIV/0!</v>
      </c>
      <c r="R173" t="e">
        <f>P173*Q173</f>
        <v>#DIV/0!</v>
      </c>
      <c r="W173">
        <f>D173*S173</f>
        <v>0</v>
      </c>
      <c r="X173">
        <f>E173*S173</f>
        <v>0</v>
      </c>
      <c r="Y173">
        <f>F173*S173</f>
        <v>0</v>
      </c>
      <c r="Z173">
        <f>G173*S173</f>
        <v>0</v>
      </c>
      <c r="AA173">
        <f>H173*S173</f>
        <v>0</v>
      </c>
      <c r="AB173">
        <f>I173*S173</f>
        <v>0</v>
      </c>
      <c r="AC173">
        <f>J173*S173</f>
        <v>0</v>
      </c>
      <c r="AD173">
        <f>K173*S173</f>
        <v>0</v>
      </c>
      <c r="AE173">
        <f>L173*S173</f>
        <v>0</v>
      </c>
      <c r="AF173">
        <f>M173*S173</f>
        <v>0</v>
      </c>
    </row>
    <row r="174">
      <c r="A174">
        <v>20</v>
      </c>
      <c r="C174" t="str">
        <v>ROCKET 1 STEE</v>
      </c>
      <c r="N174">
        <f>SUM(D174:M174)</f>
        <v>0</v>
      </c>
      <c r="O174">
        <f>N174*S174</f>
        <v>0</v>
      </c>
      <c r="P174" t="e">
        <f>(O174/O273)*100</f>
        <v>#DIV/0!</v>
      </c>
      <c r="Q174">
        <v>0.743</v>
      </c>
      <c r="R174" t="e">
        <f>P174*Q174</f>
        <v>#DIV/0!</v>
      </c>
      <c r="S174">
        <v>13000</v>
      </c>
      <c r="W174">
        <f>D174*S174</f>
        <v>0</v>
      </c>
      <c r="X174">
        <f>E174*S174</f>
        <v>0</v>
      </c>
      <c r="Y174">
        <f>F174*S174</f>
        <v>0</v>
      </c>
      <c r="Z174">
        <f>G174*S174</f>
        <v>0</v>
      </c>
      <c r="AA174">
        <f>H174*S174</f>
        <v>0</v>
      </c>
      <c r="AB174">
        <f>I174*S174</f>
        <v>0</v>
      </c>
      <c r="AC174">
        <f>J174*S174</f>
        <v>0</v>
      </c>
      <c r="AD174">
        <f>K174*S174</f>
        <v>0</v>
      </c>
      <c r="AE174">
        <f>L174*S174</f>
        <v>0</v>
      </c>
      <c r="AF174">
        <f>M174*S174</f>
        <v>0</v>
      </c>
    </row>
    <row r="175">
      <c r="A175">
        <v>21</v>
      </c>
      <c r="C175" t="str">
        <v>ROCKET 4 STEE</v>
      </c>
      <c r="N175">
        <f>SUM(D175:M175)</f>
        <v>0</v>
      </c>
      <c r="O175">
        <f>N175*S175</f>
        <v>0</v>
      </c>
      <c r="P175" t="e">
        <f>(O175/O273)*100</f>
        <v>#DIV/0!</v>
      </c>
      <c r="Q175">
        <v>0.704</v>
      </c>
      <c r="R175" t="e">
        <f>P175*Q175</f>
        <v>#DIV/0!</v>
      </c>
      <c r="S175">
        <v>15000</v>
      </c>
      <c r="W175">
        <f>D175*S175</f>
        <v>0</v>
      </c>
      <c r="X175">
        <f>E175*S175</f>
        <v>0</v>
      </c>
      <c r="Y175">
        <f>F175*S175</f>
        <v>0</v>
      </c>
      <c r="Z175">
        <f>G175*S175</f>
        <v>0</v>
      </c>
      <c r="AA175">
        <f>H175*S175</f>
        <v>0</v>
      </c>
      <c r="AB175">
        <f>I175*S175</f>
        <v>0</v>
      </c>
      <c r="AC175">
        <f>J175*S175</f>
        <v>0</v>
      </c>
      <c r="AD175">
        <f>K175*S175</f>
        <v>0</v>
      </c>
      <c r="AE175">
        <f>L175*S175</f>
        <v>0</v>
      </c>
      <c r="AF175">
        <f>M175*S175</f>
        <v>0</v>
      </c>
    </row>
    <row r="176">
      <c r="A176">
        <v>22</v>
      </c>
      <c r="C176" t="str">
        <v>ROCKET 7 STEE</v>
      </c>
      <c r="N176">
        <f>SUM(D176:M176)</f>
        <v>0</v>
      </c>
      <c r="O176">
        <f>N176*S176</f>
        <v>0</v>
      </c>
      <c r="P176" t="e">
        <f>(O176/O273)*100</f>
        <v>#DIV/0!</v>
      </c>
      <c r="Q176">
        <v>0.584</v>
      </c>
      <c r="R176" t="e">
        <f>P176*Q176</f>
        <v>#DIV/0!</v>
      </c>
      <c r="S176">
        <v>21000</v>
      </c>
      <c r="W176">
        <f>D176*S176</f>
        <v>0</v>
      </c>
      <c r="X176">
        <f>E176*S176</f>
        <v>0</v>
      </c>
      <c r="Y176">
        <f>F176*S176</f>
        <v>0</v>
      </c>
      <c r="Z176">
        <f>G176*S176</f>
        <v>0</v>
      </c>
      <c r="AA176">
        <f>H176*S176</f>
        <v>0</v>
      </c>
      <c r="AB176">
        <f>I176*S176</f>
        <v>0</v>
      </c>
      <c r="AC176">
        <f>J176*S176</f>
        <v>0</v>
      </c>
      <c r="AD176">
        <f>K176*S176</f>
        <v>0</v>
      </c>
      <c r="AE176">
        <f>L176*S176</f>
        <v>0</v>
      </c>
      <c r="AF176">
        <f>M176*S176</f>
        <v>0</v>
      </c>
    </row>
    <row r="177">
      <c r="A177">
        <v>23</v>
      </c>
      <c r="C177" t="str">
        <v>PAKET LIBAS 1</v>
      </c>
      <c r="N177">
        <f>SUM(D177:M177)</f>
        <v>0</v>
      </c>
      <c r="O177">
        <f>N177*S177</f>
        <v>0</v>
      </c>
      <c r="P177" t="e">
        <f>(O177/O273)*100</f>
        <v>#DIV/0!</v>
      </c>
      <c r="Q177">
        <v>0.606</v>
      </c>
      <c r="R177" t="e">
        <f>P177*Q177</f>
        <v>#DIV/0!</v>
      </c>
      <c r="S177">
        <v>12000</v>
      </c>
      <c r="W177">
        <f>D177*S177</f>
        <v>0</v>
      </c>
      <c r="X177">
        <f>E177*S177</f>
        <v>0</v>
      </c>
      <c r="Y177">
        <f>F177*S177</f>
        <v>0</v>
      </c>
      <c r="Z177">
        <f>G177*S177</f>
        <v>0</v>
      </c>
      <c r="AA177">
        <f>H177*S177</f>
        <v>0</v>
      </c>
      <c r="AB177">
        <f>I177*S177</f>
        <v>0</v>
      </c>
      <c r="AC177">
        <f>J177*S177</f>
        <v>0</v>
      </c>
      <c r="AD177">
        <f>K177*S177</f>
        <v>0</v>
      </c>
      <c r="AE177">
        <f>L177*S177</f>
        <v>0</v>
      </c>
      <c r="AF177">
        <f>M177*S177</f>
        <v>0</v>
      </c>
    </row>
    <row r="178">
      <c r="A178">
        <v>24</v>
      </c>
      <c r="C178" t="str">
        <v>PAKET LIBAS 2</v>
      </c>
      <c r="N178">
        <f>SUM(D178:M178)</f>
        <v>0</v>
      </c>
      <c r="O178">
        <f>N178*S178</f>
        <v>0</v>
      </c>
      <c r="P178" t="e">
        <f>(O178/O273)*100</f>
        <v>#DIV/0!</v>
      </c>
      <c r="Q178">
        <v>0.792</v>
      </c>
      <c r="R178" t="e">
        <f>P178*Q178</f>
        <v>#DIV/0!</v>
      </c>
      <c r="S178">
        <v>13000</v>
      </c>
      <c r="W178">
        <f>D178*S178</f>
        <v>0</v>
      </c>
      <c r="X178">
        <f>E178*S178</f>
        <v>0</v>
      </c>
      <c r="Y178">
        <f>F178*S178</f>
        <v>0</v>
      </c>
      <c r="Z178">
        <f>G178*S178</f>
        <v>0</v>
      </c>
      <c r="AA178">
        <f>H178*S178</f>
        <v>0</v>
      </c>
      <c r="AB178">
        <f>I178*S178</f>
        <v>0</v>
      </c>
      <c r="AC178">
        <f>J178*S178</f>
        <v>0</v>
      </c>
      <c r="AD178">
        <f>K178*S178</f>
        <v>0</v>
      </c>
      <c r="AE178">
        <f>L178*S178</f>
        <v>0</v>
      </c>
      <c r="AF178">
        <f>M178*S178</f>
        <v>0</v>
      </c>
    </row>
    <row r="179">
      <c r="A179">
        <v>25</v>
      </c>
      <c r="C179" t="str">
        <v>Manre 1</v>
      </c>
      <c r="N179">
        <f>SUM(D179:M179)</f>
        <v>0</v>
      </c>
      <c r="O179">
        <f>N179*S179</f>
        <v>0</v>
      </c>
      <c r="P179" t="e">
        <f>(O179/O273)*100</f>
        <v>#DIV/0!</v>
      </c>
      <c r="Q179">
        <v>0.74</v>
      </c>
      <c r="R179" t="e">
        <f>P179*Q179</f>
        <v>#DIV/0!</v>
      </c>
      <c r="S179">
        <v>10000</v>
      </c>
      <c r="W179">
        <f>D179*S179</f>
        <v>0</v>
      </c>
      <c r="X179">
        <f>E179*S179</f>
        <v>0</v>
      </c>
      <c r="Y179">
        <f>F179*S179</f>
        <v>0</v>
      </c>
      <c r="Z179">
        <f>G179*S179</f>
        <v>0</v>
      </c>
      <c r="AA179">
        <f>H179*S179</f>
        <v>0</v>
      </c>
      <c r="AB179">
        <f>I179*S179</f>
        <v>0</v>
      </c>
      <c r="AC179">
        <f>J179*S179</f>
        <v>0</v>
      </c>
      <c r="AD179">
        <f>K179*S179</f>
        <v>0</v>
      </c>
      <c r="AE179">
        <f>L179*S179</f>
        <v>0</v>
      </c>
      <c r="AF179">
        <f>M179*S179</f>
        <v>0</v>
      </c>
    </row>
    <row r="180">
      <c r="A180">
        <v>26</v>
      </c>
      <c r="C180" t="str">
        <v>FREE DADA</v>
      </c>
      <c r="N180">
        <f>SUM(D180:M180)</f>
        <v>0</v>
      </c>
      <c r="O180">
        <f>N180*S180</f>
        <v>0</v>
      </c>
      <c r="P180" t="e">
        <f>(O180/O273)*100</f>
        <v>#DIV/0!</v>
      </c>
      <c r="R180" t="e">
        <f>P180*Q180</f>
        <v>#DIV/0!</v>
      </c>
      <c r="S180">
        <v>0</v>
      </c>
      <c r="W180">
        <f>D180*S180</f>
        <v>0</v>
      </c>
      <c r="X180">
        <f>E180*S180</f>
        <v>0</v>
      </c>
      <c r="Y180">
        <f>F180*S180</f>
        <v>0</v>
      </c>
      <c r="Z180">
        <f>G180*S180</f>
        <v>0</v>
      </c>
      <c r="AA180">
        <f>H180*S180</f>
        <v>0</v>
      </c>
      <c r="AB180">
        <f>I180*S180</f>
        <v>0</v>
      </c>
      <c r="AC180">
        <f>J180*S180</f>
        <v>0</v>
      </c>
      <c r="AD180">
        <f>K180*S180</f>
        <v>0</v>
      </c>
      <c r="AE180">
        <f>L180*S180</f>
        <v>0</v>
      </c>
      <c r="AF180">
        <f>M180*S180</f>
        <v>0</v>
      </c>
    </row>
    <row r="181">
      <c r="A181">
        <v>27</v>
      </c>
      <c r="C181" t="str">
        <v>FREE NASI</v>
      </c>
      <c r="N181">
        <f>SUM(D181:M181)</f>
        <v>0</v>
      </c>
      <c r="O181">
        <f>N181*S181</f>
        <v>0</v>
      </c>
      <c r="P181" t="e">
        <f>(O181/O273)*100</f>
        <v>#DIV/0!</v>
      </c>
      <c r="R181" t="e">
        <f>P181*Q181</f>
        <v>#DIV/0!</v>
      </c>
      <c r="S181">
        <v>0</v>
      </c>
      <c r="W181">
        <f>D181*S181</f>
        <v>0</v>
      </c>
      <c r="X181">
        <f>E181*S181</f>
        <v>0</v>
      </c>
      <c r="Y181">
        <f>F181*S181</f>
        <v>0</v>
      </c>
      <c r="Z181">
        <f>G181*S181</f>
        <v>0</v>
      </c>
      <c r="AA181">
        <f>H181*S181</f>
        <v>0</v>
      </c>
      <c r="AB181">
        <f>I181*S181</f>
        <v>0</v>
      </c>
      <c r="AC181">
        <f>J181*S181</f>
        <v>0</v>
      </c>
      <c r="AD181">
        <f>K181*S181</f>
        <v>0</v>
      </c>
      <c r="AE181">
        <f>L181*S181</f>
        <v>0</v>
      </c>
      <c r="AF181">
        <f>M181*S181</f>
        <v>0</v>
      </c>
    </row>
    <row r="182">
      <c r="A182">
        <v>28</v>
      </c>
      <c r="C182" t="str">
        <v>FREE STEE</v>
      </c>
      <c r="N182">
        <f>SUM(D182:M182)</f>
        <v>0</v>
      </c>
      <c r="O182">
        <f>N182*S182</f>
        <v>0</v>
      </c>
      <c r="P182" t="e">
        <f>(O182/O273)*100</f>
        <v>#DIV/0!</v>
      </c>
      <c r="R182" t="e">
        <f>P182*Q182</f>
        <v>#DIV/0!</v>
      </c>
      <c r="S182">
        <v>0</v>
      </c>
      <c r="W182">
        <f>D182*S182</f>
        <v>0</v>
      </c>
      <c r="X182">
        <f>E182*S182</f>
        <v>0</v>
      </c>
      <c r="Y182">
        <f>F182*S182</f>
        <v>0</v>
      </c>
      <c r="Z182">
        <f>G182*S182</f>
        <v>0</v>
      </c>
      <c r="AA182">
        <f>H182*S182</f>
        <v>0</v>
      </c>
      <c r="AB182">
        <f>I182*S182</f>
        <v>0</v>
      </c>
      <c r="AC182">
        <f>J182*S182</f>
        <v>0</v>
      </c>
      <c r="AD182">
        <f>K182*S182</f>
        <v>0</v>
      </c>
      <c r="AE182">
        <f>L182*S182</f>
        <v>0</v>
      </c>
      <c r="AF182">
        <f>M182*S182</f>
        <v>0</v>
      </c>
    </row>
    <row r="183">
      <c r="A183">
        <v>29</v>
      </c>
      <c r="C183" t="str">
        <v>FREE TBO ATH</v>
      </c>
      <c r="N183">
        <f>SUM(D183:M183)</f>
        <v>0</v>
      </c>
      <c r="O183">
        <f>N183*S183</f>
        <v>0</v>
      </c>
      <c r="P183" t="e">
        <f>(O183/O273)*100</f>
        <v>#DIV/0!</v>
      </c>
      <c r="R183" t="e">
        <f>P183*Q183</f>
        <v>#DIV/0!</v>
      </c>
      <c r="S183">
        <v>0</v>
      </c>
      <c r="W183">
        <f>D183*S183</f>
        <v>0</v>
      </c>
      <c r="X183">
        <f>E183*S183</f>
        <v>0</v>
      </c>
      <c r="Y183">
        <f>F183*S183</f>
        <v>0</v>
      </c>
      <c r="Z183">
        <f>G183*S183</f>
        <v>0</v>
      </c>
      <c r="AA183">
        <f>H183*S183</f>
        <v>0</v>
      </c>
      <c r="AB183">
        <f>I183*S183</f>
        <v>0</v>
      </c>
      <c r="AC183">
        <f>J183*S183</f>
        <v>0</v>
      </c>
      <c r="AD183">
        <f>K183*S183</f>
        <v>0</v>
      </c>
      <c r="AE183">
        <f>L183*S183</f>
        <v>0</v>
      </c>
      <c r="AF183">
        <f>M183*S183</f>
        <v>0</v>
      </c>
    </row>
    <row r="184">
      <c r="A184">
        <v>30</v>
      </c>
      <c r="C184" t="str">
        <v>FREE PB</v>
      </c>
      <c r="N184">
        <f>SUM(D184:M184)</f>
        <v>0</v>
      </c>
      <c r="O184">
        <f>N184*S184</f>
        <v>0</v>
      </c>
      <c r="P184" t="e">
        <f>(O184/O273)*100</f>
        <v>#DIV/0!</v>
      </c>
      <c r="R184" t="e">
        <f>P184*Q184</f>
        <v>#DIV/0!</v>
      </c>
      <c r="W184">
        <f>D184*S184</f>
        <v>0</v>
      </c>
      <c r="X184">
        <f>E184*S184</f>
        <v>0</v>
      </c>
      <c r="Y184">
        <f>F184*S184</f>
        <v>0</v>
      </c>
      <c r="Z184">
        <f>G184*S184</f>
        <v>0</v>
      </c>
      <c r="AA184">
        <f>H184*S184</f>
        <v>0</v>
      </c>
      <c r="AB184">
        <f>I184*S184</f>
        <v>0</v>
      </c>
      <c r="AC184">
        <f>J184*S184</f>
        <v>0</v>
      </c>
      <c r="AD184">
        <f>K184*S184</f>
        <v>0</v>
      </c>
      <c r="AE184">
        <f>L184*S184</f>
        <v>0</v>
      </c>
      <c r="AF184">
        <f>M184*S184</f>
        <v>0</v>
      </c>
    </row>
    <row r="185">
      <c r="A185">
        <v>31</v>
      </c>
      <c r="C185" t="str">
        <v xml:space="preserve">CHICKEN STIRP 2 PCS </v>
      </c>
      <c r="N185">
        <f>SUM(D185:M185)</f>
        <v>0</v>
      </c>
      <c r="O185">
        <f>N185*S185</f>
        <v>0</v>
      </c>
      <c r="P185" t="e">
        <f>(O185/O273)*100</f>
        <v>#DIV/0!</v>
      </c>
      <c r="Q185">
        <v>0.453</v>
      </c>
      <c r="R185" t="e">
        <f>P185*Q185</f>
        <v>#DIV/0!</v>
      </c>
      <c r="S185">
        <v>6000</v>
      </c>
      <c r="W185">
        <f>D185*S185</f>
        <v>0</v>
      </c>
      <c r="X185">
        <f>E185*S185</f>
        <v>0</v>
      </c>
      <c r="Y185">
        <f>F185*S185</f>
        <v>0</v>
      </c>
      <c r="Z185">
        <f>G185*S185</f>
        <v>0</v>
      </c>
      <c r="AA185">
        <f>H185*S185</f>
        <v>0</v>
      </c>
      <c r="AB185">
        <f>I185*S185</f>
        <v>0</v>
      </c>
      <c r="AC185">
        <f>J185*S185</f>
        <v>0</v>
      </c>
      <c r="AD185">
        <f>K185*S185</f>
        <v>0</v>
      </c>
      <c r="AE185">
        <f>L185*S185</f>
        <v>0</v>
      </c>
      <c r="AF185">
        <f>M185*S185</f>
        <v>0</v>
      </c>
    </row>
    <row r="186">
      <c r="A186">
        <v>32</v>
      </c>
      <c r="C186" t="str">
        <v>CHICKEN STRIP 2 PCS</v>
      </c>
      <c r="N186">
        <f>SUM(D186:M186)</f>
        <v>0</v>
      </c>
      <c r="O186">
        <f>N186*S186</f>
        <v>0</v>
      </c>
      <c r="P186" t="e">
        <f>(O186/O273)*100</f>
        <v>#DIV/0!</v>
      </c>
      <c r="Q186">
        <v>0.453</v>
      </c>
      <c r="R186" t="e">
        <f>P186*Q186</f>
        <v>#DIV/0!</v>
      </c>
      <c r="S186">
        <v>7000</v>
      </c>
      <c r="W186">
        <f>D186*S186</f>
        <v>0</v>
      </c>
      <c r="X186">
        <f>E186*S186</f>
        <v>0</v>
      </c>
      <c r="Y186">
        <f>F186*S186</f>
        <v>0</v>
      </c>
      <c r="Z186">
        <f>G186*S186</f>
        <v>0</v>
      </c>
      <c r="AA186">
        <f>H186*S186</f>
        <v>0</v>
      </c>
      <c r="AB186">
        <f>I186*S186</f>
        <v>0</v>
      </c>
      <c r="AC186">
        <f>J186*S186</f>
        <v>0</v>
      </c>
      <c r="AD186">
        <f>K186*S186</f>
        <v>0</v>
      </c>
      <c r="AE186">
        <f>L186*S186</f>
        <v>0</v>
      </c>
      <c r="AF186">
        <f>M186*S186</f>
        <v>0</v>
      </c>
    </row>
    <row r="187">
      <c r="A187">
        <v>33</v>
      </c>
      <c r="C187" t="str">
        <v xml:space="preserve">ROCKET 1 GO </v>
      </c>
      <c r="N187">
        <f>SUM(D187:M187)</f>
        <v>0</v>
      </c>
      <c r="O187">
        <f>N187*S187</f>
        <v>0</v>
      </c>
      <c r="P187" t="e">
        <f>(O187/O273)*100</f>
        <v>#DIV/0!</v>
      </c>
      <c r="R187" t="e">
        <f>P187*Q187</f>
        <v>#DIV/0!</v>
      </c>
      <c r="S187">
        <v>16250</v>
      </c>
      <c r="W187">
        <f>D187*S187</f>
        <v>0</v>
      </c>
      <c r="X187">
        <f>E187*S187</f>
        <v>0</v>
      </c>
      <c r="Y187">
        <f>F187*S187</f>
        <v>0</v>
      </c>
      <c r="Z187">
        <f>G187*S187</f>
        <v>0</v>
      </c>
      <c r="AA187">
        <f>H187*S187</f>
        <v>0</v>
      </c>
      <c r="AB187">
        <f>I187*S187</f>
        <v>0</v>
      </c>
      <c r="AC187">
        <f>J187*S187</f>
        <v>0</v>
      </c>
      <c r="AD187">
        <f>K187*S187</f>
        <v>0</v>
      </c>
      <c r="AE187">
        <f>L187*S187</f>
        <v>0</v>
      </c>
      <c r="AF187">
        <f>M187*S187</f>
        <v>0</v>
      </c>
    </row>
    <row r="188">
      <c r="A188">
        <v>34</v>
      </c>
      <c r="C188" t="str">
        <v>tambah sambal</v>
      </c>
      <c r="N188">
        <f>SUM(D188:M188)</f>
        <v>0</v>
      </c>
      <c r="O188">
        <f>N188*S188</f>
        <v>0</v>
      </c>
      <c r="P188" t="e">
        <f>(O188/O273)*100</f>
        <v>#DIV/0!</v>
      </c>
      <c r="R188" t="e">
        <f>P188*Q188</f>
        <v>#DIV/0!</v>
      </c>
      <c r="S188">
        <v>3000</v>
      </c>
      <c r="W188">
        <f>D188*S188</f>
        <v>0</v>
      </c>
      <c r="X188">
        <f>E188*S188</f>
        <v>0</v>
      </c>
      <c r="Y188">
        <f>F188*S188</f>
        <v>0</v>
      </c>
      <c r="Z188">
        <f>G188*S188</f>
        <v>0</v>
      </c>
      <c r="AA188">
        <f>H188*S188</f>
        <v>0</v>
      </c>
      <c r="AB188">
        <f>I188*S188</f>
        <v>0</v>
      </c>
      <c r="AC188">
        <f>J188*S188</f>
        <v>0</v>
      </c>
      <c r="AD188">
        <f>K188*S188</f>
        <v>0</v>
      </c>
      <c r="AE188">
        <f>L188*S188</f>
        <v>0</v>
      </c>
      <c r="AF188">
        <f>M188*S188</f>
        <v>0</v>
      </c>
    </row>
    <row r="189">
      <c r="A189">
        <v>35</v>
      </c>
      <c r="C189" t="str">
        <v>FREE AMC</v>
      </c>
      <c r="N189">
        <f>SUM(D189:M189)</f>
        <v>0</v>
      </c>
      <c r="O189">
        <f>N189*S189</f>
        <v>0</v>
      </c>
      <c r="P189" t="e">
        <f>(O189/O273)*100</f>
        <v>#DIV/0!</v>
      </c>
      <c r="R189" t="e">
        <f>P189*Q189</f>
        <v>#DIV/0!</v>
      </c>
      <c r="W189">
        <f>D189*S189</f>
        <v>0</v>
      </c>
      <c r="X189">
        <f>E189*S189</f>
        <v>0</v>
      </c>
      <c r="Y189">
        <f>F189*S189</f>
        <v>0</v>
      </c>
      <c r="Z189">
        <f>G189*S189</f>
        <v>0</v>
      </c>
      <c r="AA189">
        <f>H189*S189</f>
        <v>0</v>
      </c>
      <c r="AB189">
        <f>I189*S189</f>
        <v>0</v>
      </c>
      <c r="AC189">
        <f>J189*S189</f>
        <v>0</v>
      </c>
      <c r="AD189">
        <f>K189*S189</f>
        <v>0</v>
      </c>
      <c r="AE189">
        <f>L189*S189</f>
        <v>0</v>
      </c>
      <c r="AF189">
        <f>M189*S189</f>
        <v>0</v>
      </c>
    </row>
    <row r="190">
      <c r="A190">
        <v>36</v>
      </c>
      <c r="C190" t="str">
        <v>TAMBAH FF</v>
      </c>
      <c r="N190">
        <f>SUM(D190:M190)</f>
        <v>0</v>
      </c>
      <c r="O190">
        <f>N190*S190</f>
        <v>0</v>
      </c>
      <c r="P190" t="e">
        <f>(O190/O273)*100</f>
        <v>#DIV/0!</v>
      </c>
      <c r="R190" t="e">
        <f>P190*Q190</f>
        <v>#DIV/0!</v>
      </c>
      <c r="S190">
        <v>7000</v>
      </c>
      <c r="W190">
        <f>D190*S190</f>
        <v>0</v>
      </c>
      <c r="X190">
        <f>E190*S190</f>
        <v>0</v>
      </c>
      <c r="Y190">
        <f>F190*S190</f>
        <v>0</v>
      </c>
      <c r="Z190">
        <f>G190*S190</f>
        <v>0</v>
      </c>
      <c r="AA190">
        <f>H190*S190</f>
        <v>0</v>
      </c>
      <c r="AB190">
        <f>I190*S190</f>
        <v>0</v>
      </c>
      <c r="AC190">
        <f>J190*S190</f>
        <v>0</v>
      </c>
      <c r="AD190">
        <f>K190*S190</f>
        <v>0</v>
      </c>
      <c r="AE190">
        <f>L190*S190</f>
        <v>0</v>
      </c>
      <c r="AF190">
        <f>M190*S190</f>
        <v>0</v>
      </c>
    </row>
    <row r="191">
      <c r="A191">
        <v>37</v>
      </c>
      <c r="C191" t="str">
        <v>free sayap</v>
      </c>
      <c r="N191">
        <f>SUM(D191:M191)</f>
        <v>0</v>
      </c>
      <c r="O191">
        <f>N191*S191</f>
        <v>0</v>
      </c>
      <c r="P191" t="e">
        <f>(O191/O273)*100</f>
        <v>#DIV/0!</v>
      </c>
      <c r="R191" t="e">
        <f>P191*Q191</f>
        <v>#DIV/0!</v>
      </c>
      <c r="W191">
        <f>D191*S191</f>
        <v>0</v>
      </c>
      <c r="X191">
        <f>E191*S191</f>
        <v>0</v>
      </c>
      <c r="Y191">
        <f>F191*S191</f>
        <v>0</v>
      </c>
      <c r="Z191">
        <f>G191*S191</f>
        <v>0</v>
      </c>
      <c r="AA191">
        <f>H191*S191</f>
        <v>0</v>
      </c>
      <c r="AB191">
        <f>I191*S191</f>
        <v>0</v>
      </c>
      <c r="AC191">
        <f>J191*S191</f>
        <v>0</v>
      </c>
      <c r="AD191">
        <f>K191*S191</f>
        <v>0</v>
      </c>
      <c r="AE191">
        <f>L191*S191</f>
        <v>0</v>
      </c>
      <c r="AF191">
        <f>M191*S191</f>
        <v>0</v>
      </c>
    </row>
    <row r="192">
      <c r="A192">
        <v>38</v>
      </c>
      <c r="C192" t="str">
        <v>free kalender</v>
      </c>
      <c r="N192">
        <f>SUM(D192:M192)</f>
        <v>0</v>
      </c>
      <c r="O192">
        <f>N192*S192</f>
        <v>0</v>
      </c>
      <c r="P192" t="e">
        <f>(O192/O273)*100</f>
        <v>#DIV/0!</v>
      </c>
      <c r="R192" t="e">
        <f>P192*Q192</f>
        <v>#DIV/0!</v>
      </c>
      <c r="W192">
        <f>D192*S192</f>
        <v>0</v>
      </c>
      <c r="X192">
        <f>E192*S192</f>
        <v>0</v>
      </c>
      <c r="Y192">
        <f>F192*S192</f>
        <v>0</v>
      </c>
      <c r="Z192">
        <f>G192*S192</f>
        <v>0</v>
      </c>
      <c r="AA192">
        <f>H192*S192</f>
        <v>0</v>
      </c>
      <c r="AB192">
        <f>I192*S192</f>
        <v>0</v>
      </c>
      <c r="AC192">
        <f>J192*S192</f>
        <v>0</v>
      </c>
      <c r="AD192">
        <f>K192*S192</f>
        <v>0</v>
      </c>
      <c r="AE192">
        <f>L192*S192</f>
        <v>0</v>
      </c>
      <c r="AF192">
        <f>M192*S192</f>
        <v>0</v>
      </c>
    </row>
    <row r="193">
      <c r="A193">
        <v>39</v>
      </c>
      <c r="C193" t="str">
        <v>COOKING CLASS NASI DADA</v>
      </c>
      <c r="N193">
        <f>SUM(D193:M193)</f>
        <v>0</v>
      </c>
      <c r="O193">
        <f>N193*S193</f>
        <v>0</v>
      </c>
      <c r="P193" t="e">
        <f>(O193/O273)*100</f>
        <v>#DIV/0!</v>
      </c>
      <c r="R193" t="e">
        <f>P193*Q193</f>
        <v>#DIV/0!</v>
      </c>
      <c r="S193">
        <v>16000</v>
      </c>
      <c r="W193">
        <f>D193*S193</f>
        <v>0</v>
      </c>
      <c r="X193">
        <f>E193*S193</f>
        <v>0</v>
      </c>
      <c r="Y193">
        <f>F193*S193</f>
        <v>0</v>
      </c>
      <c r="Z193">
        <f>G193*S193</f>
        <v>0</v>
      </c>
      <c r="AA193">
        <f>H193*S193</f>
        <v>0</v>
      </c>
      <c r="AB193">
        <f>I193*S193</f>
        <v>0</v>
      </c>
      <c r="AC193">
        <f>J193*S193</f>
        <v>0</v>
      </c>
      <c r="AD193">
        <f>K193*S193</f>
        <v>0</v>
      </c>
      <c r="AE193">
        <f>L193*S193</f>
        <v>0</v>
      </c>
      <c r="AF193">
        <f>M193*S193</f>
        <v>0</v>
      </c>
    </row>
    <row r="194">
      <c r="A194">
        <v>40</v>
      </c>
      <c r="C194" t="str">
        <v>HOT C STEAK STEE</v>
      </c>
      <c r="N194">
        <f>SUM(D194:M194)</f>
        <v>0</v>
      </c>
      <c r="O194">
        <f>N194*S194</f>
        <v>0</v>
      </c>
      <c r="P194" t="e">
        <f>(O194/O273)*100</f>
        <v>#DIV/0!</v>
      </c>
      <c r="Q194">
        <v>0.5983</v>
      </c>
      <c r="R194" t="e">
        <f>P194*Q194</f>
        <v>#DIV/0!</v>
      </c>
      <c r="S194">
        <v>21000</v>
      </c>
      <c r="W194">
        <f>D194*S194</f>
        <v>0</v>
      </c>
      <c r="X194">
        <f>E194*S194</f>
        <v>0</v>
      </c>
      <c r="Y194">
        <f>F194*S194</f>
        <v>0</v>
      </c>
      <c r="Z194">
        <f>G194*S194</f>
        <v>0</v>
      </c>
      <c r="AA194">
        <f>H194*S194</f>
        <v>0</v>
      </c>
      <c r="AB194">
        <f>I194*S194</f>
        <v>0</v>
      </c>
      <c r="AC194">
        <f>J194*S194</f>
        <v>0</v>
      </c>
      <c r="AD194">
        <f>K194*S194</f>
        <v>0</v>
      </c>
      <c r="AE194">
        <f>L194*S194</f>
        <v>0</v>
      </c>
      <c r="AF194">
        <f>M194*S194</f>
        <v>0</v>
      </c>
    </row>
    <row r="195">
      <c r="A195">
        <v>41</v>
      </c>
      <c r="C195" t="str">
        <v>HOT C POPCORN STEE</v>
      </c>
      <c r="N195">
        <f>SUM(D195:M195)</f>
        <v>0</v>
      </c>
      <c r="O195">
        <f>N195*S195</f>
        <v>0</v>
      </c>
      <c r="P195" t="e">
        <f>(O195/O273)*100</f>
        <v>#DIV/0!</v>
      </c>
      <c r="Q195">
        <v>0.523</v>
      </c>
      <c r="R195" t="e">
        <f>P195*Q195</f>
        <v>#DIV/0!</v>
      </c>
      <c r="S195">
        <v>21000</v>
      </c>
      <c r="W195">
        <f>D195*S195</f>
        <v>0</v>
      </c>
      <c r="X195">
        <f>E195*S195</f>
        <v>0</v>
      </c>
      <c r="Y195">
        <f>F195*S195</f>
        <v>0</v>
      </c>
      <c r="Z195">
        <f>G195*S195</f>
        <v>0</v>
      </c>
      <c r="AA195">
        <f>H195*S195</f>
        <v>0</v>
      </c>
      <c r="AB195">
        <f>I195*S195</f>
        <v>0</v>
      </c>
      <c r="AC195">
        <f>J195*S195</f>
        <v>0</v>
      </c>
      <c r="AD195">
        <f>K195*S195</f>
        <v>0</v>
      </c>
      <c r="AE195">
        <f>L195*S195</f>
        <v>0</v>
      </c>
      <c r="AF195">
        <f>M195*S195</f>
        <v>0</v>
      </c>
    </row>
    <row r="196">
      <c r="A196">
        <v>42</v>
      </c>
      <c r="C196" t="str">
        <v>HOT C STRIP STEE</v>
      </c>
      <c r="N196">
        <f>SUM(D196:M196)</f>
        <v>0</v>
      </c>
      <c r="O196">
        <f>N196*S196</f>
        <v>0</v>
      </c>
      <c r="P196" t="e">
        <f>(O196/O273)*100</f>
        <v>#DIV/0!</v>
      </c>
      <c r="Q196">
        <v>0.4871</v>
      </c>
      <c r="R196" t="e">
        <f>P196*Q196</f>
        <v>#DIV/0!</v>
      </c>
      <c r="S196">
        <v>21000</v>
      </c>
      <c r="W196">
        <f>D196*S196</f>
        <v>0</v>
      </c>
      <c r="X196">
        <f>E196*S196</f>
        <v>0</v>
      </c>
      <c r="Y196">
        <f>F196*S196</f>
        <v>0</v>
      </c>
      <c r="Z196">
        <f>G196*S196</f>
        <v>0</v>
      </c>
      <c r="AA196">
        <f>H196*S196</f>
        <v>0</v>
      </c>
      <c r="AB196">
        <f>I196*S196</f>
        <v>0</v>
      </c>
      <c r="AC196">
        <f>J196*S196</f>
        <v>0</v>
      </c>
      <c r="AD196">
        <f>K196*S196</f>
        <v>0</v>
      </c>
      <c r="AE196">
        <f>L196*S196</f>
        <v>0</v>
      </c>
      <c r="AF196">
        <f>M196*S196</f>
        <v>0</v>
      </c>
    </row>
    <row r="197">
      <c r="A197">
        <v>43</v>
      </c>
      <c r="C197" t="str">
        <v>HOT C STEAK ESTEH</v>
      </c>
      <c r="N197">
        <f>SUM(D197:M197)</f>
        <v>0</v>
      </c>
      <c r="O197">
        <f>N197*S197</f>
        <v>0</v>
      </c>
      <c r="P197" t="e">
        <f>(O197/O273)*100</f>
        <v>#DIV/0!</v>
      </c>
      <c r="Q197">
        <v>0.59</v>
      </c>
      <c r="R197" t="e">
        <f>P197*Q197</f>
        <v>#DIV/0!</v>
      </c>
      <c r="S197">
        <v>21000</v>
      </c>
      <c r="W197">
        <f>D197*S197</f>
        <v>0</v>
      </c>
      <c r="X197">
        <f>E197*S197</f>
        <v>0</v>
      </c>
      <c r="Y197">
        <f>F197*S197</f>
        <v>0</v>
      </c>
      <c r="Z197">
        <f>G197*S197</f>
        <v>0</v>
      </c>
      <c r="AA197">
        <f>H197*S197</f>
        <v>0</v>
      </c>
      <c r="AB197">
        <f>I197*S197</f>
        <v>0</v>
      </c>
      <c r="AC197">
        <f>J197*S197</f>
        <v>0</v>
      </c>
      <c r="AD197">
        <f>K197*S197</f>
        <v>0</v>
      </c>
      <c r="AE197">
        <f>L197*S197</f>
        <v>0</v>
      </c>
      <c r="AF197">
        <f>M197*S197</f>
        <v>0</v>
      </c>
    </row>
    <row r="198">
      <c r="A198">
        <v>44</v>
      </c>
      <c r="C198" t="str">
        <v>HOT C POPCORN ESTEH</v>
      </c>
      <c r="N198">
        <f>SUM(D198:M198)</f>
        <v>0</v>
      </c>
      <c r="O198">
        <f>N198*S198</f>
        <v>0</v>
      </c>
      <c r="P198" t="e">
        <f>(O198/O273)*100</f>
        <v>#DIV/0!</v>
      </c>
      <c r="R198" t="e">
        <f>P198*Q198</f>
        <v>#DIV/0!</v>
      </c>
      <c r="S198">
        <v>21000</v>
      </c>
      <c r="W198">
        <f>D198*S198</f>
        <v>0</v>
      </c>
      <c r="X198">
        <f>E198*S198</f>
        <v>0</v>
      </c>
      <c r="Y198">
        <f>F198*S198</f>
        <v>0</v>
      </c>
      <c r="Z198">
        <f>G198*S198</f>
        <v>0</v>
      </c>
      <c r="AA198">
        <f>H198*S198</f>
        <v>0</v>
      </c>
      <c r="AB198">
        <f>I198*S198</f>
        <v>0</v>
      </c>
      <c r="AC198">
        <f>J198*S198</f>
        <v>0</v>
      </c>
      <c r="AD198">
        <f>K198*S198</f>
        <v>0</v>
      </c>
      <c r="AE198">
        <f>L198*S198</f>
        <v>0</v>
      </c>
      <c r="AF198">
        <f>M198*S198</f>
        <v>0</v>
      </c>
    </row>
    <row r="199">
      <c r="A199">
        <v>45</v>
      </c>
      <c r="C199" t="str">
        <v>HOT C STRIP ESTEH</v>
      </c>
      <c r="N199">
        <f>SUM(D199:M199)</f>
        <v>0</v>
      </c>
      <c r="O199">
        <f>N199*S199</f>
        <v>0</v>
      </c>
      <c r="P199" t="e">
        <f>(O199/O273)*100</f>
        <v>#DIV/0!</v>
      </c>
      <c r="R199" t="e">
        <f>P199*Q199</f>
        <v>#DIV/0!</v>
      </c>
      <c r="S199">
        <v>21000</v>
      </c>
      <c r="W199">
        <f>D199*S199</f>
        <v>0</v>
      </c>
      <c r="X199">
        <f>E199*S199</f>
        <v>0</v>
      </c>
      <c r="Y199">
        <f>F199*S199</f>
        <v>0</v>
      </c>
      <c r="Z199">
        <f>G199*S199</f>
        <v>0</v>
      </c>
      <c r="AA199">
        <f>H199*S199</f>
        <v>0</v>
      </c>
      <c r="AB199">
        <f>I199*S199</f>
        <v>0</v>
      </c>
      <c r="AC199">
        <f>J199*S199</f>
        <v>0</v>
      </c>
      <c r="AD199">
        <f>K199*S199</f>
        <v>0</v>
      </c>
      <c r="AE199">
        <f>L199*S199</f>
        <v>0</v>
      </c>
      <c r="AF199">
        <f>M199*S199</f>
        <v>0</v>
      </c>
    </row>
    <row r="200">
      <c r="A200">
        <v>46</v>
      </c>
      <c r="C200" t="str">
        <v>PB 3 PCS</v>
      </c>
      <c r="N200">
        <f>SUM(D200:M200)</f>
        <v>0</v>
      </c>
      <c r="O200">
        <f>N200*S200</f>
        <v>0</v>
      </c>
      <c r="P200" t="e">
        <f>(O200/O273)*100</f>
        <v>#DIV/0!</v>
      </c>
      <c r="Q200">
        <v>0.657</v>
      </c>
      <c r="R200" t="e">
        <f>P200*Q200</f>
        <v>#DIV/0!</v>
      </c>
      <c r="S200">
        <v>26000</v>
      </c>
      <c r="W200">
        <f>D200*S200</f>
        <v>0</v>
      </c>
      <c r="X200">
        <f>E200*S200</f>
        <v>0</v>
      </c>
      <c r="Y200">
        <f>F200*S200</f>
        <v>0</v>
      </c>
      <c r="Z200">
        <f>G200*S200</f>
        <v>0</v>
      </c>
      <c r="AA200">
        <f>H200*S200</f>
        <v>0</v>
      </c>
      <c r="AB200">
        <f>I200*S200</f>
        <v>0</v>
      </c>
      <c r="AC200">
        <f>J200*S200</f>
        <v>0</v>
      </c>
      <c r="AD200">
        <f>K200*S200</f>
        <v>0</v>
      </c>
      <c r="AE200">
        <f>L200*S200</f>
        <v>0</v>
      </c>
      <c r="AF200">
        <f>M200*S200</f>
        <v>0</v>
      </c>
    </row>
    <row r="201">
      <c r="A201">
        <v>47</v>
      </c>
      <c r="C201" t="str">
        <v>FAMILY BUCKET 1</v>
      </c>
      <c r="N201">
        <f>SUM(D201:M201)</f>
        <v>0</v>
      </c>
      <c r="O201">
        <f>N201*S201</f>
        <v>0</v>
      </c>
      <c r="P201" t="e">
        <f>(O201/O273)*100</f>
        <v>#DIV/0!</v>
      </c>
      <c r="Q201">
        <v>0.59</v>
      </c>
      <c r="R201" t="e">
        <f>P201*Q201</f>
        <v>#DIV/0!</v>
      </c>
      <c r="S201">
        <v>85000</v>
      </c>
      <c r="W201">
        <f>D201*S201</f>
        <v>0</v>
      </c>
      <c r="X201">
        <f>E201*S201</f>
        <v>0</v>
      </c>
      <c r="Y201">
        <f>F201*S201</f>
        <v>0</v>
      </c>
      <c r="Z201">
        <f>G201*S201</f>
        <v>0</v>
      </c>
      <c r="AA201">
        <f>H201*S201</f>
        <v>0</v>
      </c>
      <c r="AB201">
        <f>I201*S201</f>
        <v>0</v>
      </c>
      <c r="AC201">
        <f>J201*S201</f>
        <v>0</v>
      </c>
      <c r="AD201">
        <f>K201*S201</f>
        <v>0</v>
      </c>
      <c r="AE201">
        <f>L201*S201</f>
        <v>0</v>
      </c>
      <c r="AF201">
        <f>M201*S201</f>
        <v>0</v>
      </c>
    </row>
    <row r="202">
      <c r="A202">
        <v>48</v>
      </c>
      <c r="C202" t="str">
        <v xml:space="preserve">FAMILY BUCKET 2 </v>
      </c>
      <c r="N202">
        <f>SUM(D202:M202)</f>
        <v>0</v>
      </c>
      <c r="O202">
        <f>N202*S202</f>
        <v>0</v>
      </c>
      <c r="P202" t="e">
        <f>(O202/O273)*100</f>
        <v>#DIV/0!</v>
      </c>
      <c r="Q202">
        <v>0.56</v>
      </c>
      <c r="R202" t="e">
        <f>P202*Q202</f>
        <v>#DIV/0!</v>
      </c>
      <c r="S202">
        <v>85000</v>
      </c>
      <c r="W202">
        <f>D202*S202</f>
        <v>0</v>
      </c>
      <c r="X202">
        <f>E202*S202</f>
        <v>0</v>
      </c>
      <c r="Y202">
        <f>F202*S202</f>
        <v>0</v>
      </c>
      <c r="Z202">
        <f>G202*S202</f>
        <v>0</v>
      </c>
      <c r="AA202">
        <f>H202*S202</f>
        <v>0</v>
      </c>
      <c r="AB202">
        <f>I202*S202</f>
        <v>0</v>
      </c>
      <c r="AC202">
        <f>J202*S202</f>
        <v>0</v>
      </c>
      <c r="AD202">
        <f>K202*S202</f>
        <v>0</v>
      </c>
      <c r="AE202">
        <f>L202*S202</f>
        <v>0</v>
      </c>
      <c r="AF202">
        <f>M202*S202</f>
        <v>0</v>
      </c>
    </row>
    <row r="203">
      <c r="A203">
        <v>49</v>
      </c>
      <c r="C203" t="str">
        <v xml:space="preserve">FAMILY BUCKET 3 </v>
      </c>
      <c r="N203">
        <f>SUM(D203:M203)</f>
        <v>0</v>
      </c>
      <c r="O203">
        <f>N203*S203</f>
        <v>0</v>
      </c>
      <c r="P203" t="e">
        <f>(O203/O273)*100</f>
        <v>#DIV/0!</v>
      </c>
      <c r="Q203">
        <v>0.58</v>
      </c>
      <c r="R203" t="e">
        <f>P203*Q203</f>
        <v>#DIV/0!</v>
      </c>
      <c r="S203">
        <v>85000</v>
      </c>
      <c r="W203">
        <f>D203*S203</f>
        <v>0</v>
      </c>
      <c r="X203">
        <f>E203*S203</f>
        <v>0</v>
      </c>
      <c r="Y203">
        <f>F203*S203</f>
        <v>0</v>
      </c>
      <c r="Z203">
        <f>G203*S203</f>
        <v>0</v>
      </c>
      <c r="AA203">
        <f>H203*S203</f>
        <v>0</v>
      </c>
      <c r="AB203">
        <f>I203*S203</f>
        <v>0</v>
      </c>
      <c r="AC203">
        <f>J203*S203</f>
        <v>0</v>
      </c>
      <c r="AD203">
        <f>K203*S203</f>
        <v>0</v>
      </c>
      <c r="AE203">
        <f>L203*S203</f>
        <v>0</v>
      </c>
      <c r="AF203">
        <f>M203*S203</f>
        <v>0</v>
      </c>
    </row>
    <row r="204">
      <c r="A204">
        <v>50</v>
      </c>
      <c r="C204" t="str">
        <v>FAMILY BUCKET 4</v>
      </c>
      <c r="N204">
        <f>SUM(D204:M204)</f>
        <v>0</v>
      </c>
      <c r="O204">
        <f>N204*S204</f>
        <v>0</v>
      </c>
      <c r="P204" t="e">
        <f>(O204/O273)*100</f>
        <v>#DIV/0!</v>
      </c>
      <c r="R204" t="e">
        <f>P204*Q204</f>
        <v>#DIV/0!</v>
      </c>
      <c r="S204">
        <v>85000</v>
      </c>
      <c r="W204">
        <f>D204*S204</f>
        <v>0</v>
      </c>
      <c r="X204">
        <f>E204*S204</f>
        <v>0</v>
      </c>
      <c r="Y204">
        <f>F204*S204</f>
        <v>0</v>
      </c>
      <c r="Z204">
        <f>G204*S204</f>
        <v>0</v>
      </c>
      <c r="AA204">
        <f>H204*S204</f>
        <v>0</v>
      </c>
      <c r="AB204">
        <f>I204*S204</f>
        <v>0</v>
      </c>
      <c r="AC204">
        <f>J204*S204</f>
        <v>0</v>
      </c>
      <c r="AD204">
        <f>K204*S204</f>
        <v>0</v>
      </c>
      <c r="AE204">
        <f>L204*S204</f>
        <v>0</v>
      </c>
      <c r="AF204">
        <f>M204*S204</f>
        <v>0</v>
      </c>
    </row>
    <row r="205">
      <c r="A205">
        <v>51</v>
      </c>
      <c r="C205" t="str">
        <v>SYP 3PCS</v>
      </c>
      <c r="N205">
        <f>SUM(D205:M205)</f>
        <v>0</v>
      </c>
      <c r="O205">
        <f>N205*S205</f>
        <v>0</v>
      </c>
      <c r="P205" t="e">
        <f>(O205/O273)*100</f>
        <v>#DIV/0!</v>
      </c>
      <c r="Q205">
        <v>0.73</v>
      </c>
      <c r="R205" t="e">
        <f>P205*Q205</f>
        <v>#DIV/0!</v>
      </c>
      <c r="S205">
        <v>25000</v>
      </c>
      <c r="W205">
        <f>D205*S205</f>
        <v>0</v>
      </c>
      <c r="X205">
        <f>E205*S205</f>
        <v>0</v>
      </c>
      <c r="Y205">
        <f>F205*S205</f>
        <v>0</v>
      </c>
      <c r="Z205">
        <f>G205*S205</f>
        <v>0</v>
      </c>
      <c r="AA205">
        <f>H205*S205</f>
        <v>0</v>
      </c>
      <c r="AB205">
        <f>I205*S205</f>
        <v>0</v>
      </c>
      <c r="AC205">
        <f>J205*S205</f>
        <v>0</v>
      </c>
      <c r="AD205">
        <f>K205*S205</f>
        <v>0</v>
      </c>
      <c r="AE205">
        <f>L205*S205</f>
        <v>0</v>
      </c>
      <c r="AF205">
        <f>M205*S205</f>
        <v>0</v>
      </c>
    </row>
    <row r="206">
      <c r="A206">
        <v>52</v>
      </c>
      <c r="C206" t="str">
        <v>P.AYAM UTUH CHEESY GRAB</v>
      </c>
      <c r="N206">
        <f>SUM(D206:M206)</f>
        <v>0</v>
      </c>
      <c r="O206">
        <f>N206*S206</f>
        <v>0</v>
      </c>
      <c r="P206" t="e">
        <f>(O206/O273)*100</f>
        <v>#DIV/0!</v>
      </c>
      <c r="Q206">
        <v>0.55</v>
      </c>
      <c r="R206" t="e">
        <f>P206*Q206</f>
        <v>#DIV/0!</v>
      </c>
      <c r="S206">
        <v>160100</v>
      </c>
      <c r="W206">
        <f>D206*S206</f>
        <v>0</v>
      </c>
      <c r="X206">
        <f>E206*S206</f>
        <v>0</v>
      </c>
      <c r="Y206">
        <f>F206*S206</f>
        <v>0</v>
      </c>
      <c r="Z206">
        <f>G206*S206</f>
        <v>0</v>
      </c>
      <c r="AA206">
        <f>H206*S206</f>
        <v>0</v>
      </c>
      <c r="AB206">
        <f>I206*S206</f>
        <v>0</v>
      </c>
      <c r="AC206">
        <f>J206*S206</f>
        <v>0</v>
      </c>
      <c r="AD206">
        <f>K206*S206</f>
        <v>0</v>
      </c>
      <c r="AE206">
        <f>L206*S206</f>
        <v>0</v>
      </c>
      <c r="AF206">
        <f>M206*S206</f>
        <v>0</v>
      </c>
    </row>
    <row r="207">
      <c r="A207">
        <v>53</v>
      </c>
      <c r="C207" t="str">
        <v>HOT C STEAK SPICY</v>
      </c>
      <c r="N207">
        <f>SUM(D207:M207)</f>
        <v>0</v>
      </c>
      <c r="O207">
        <f>N207*S207</f>
        <v>0</v>
      </c>
      <c r="P207" t="e">
        <f>(O207/O273)*100</f>
        <v>#DIV/0!</v>
      </c>
      <c r="Q207">
        <v>0.59</v>
      </c>
      <c r="R207" t="e">
        <f>P207*Q207</f>
        <v>#DIV/0!</v>
      </c>
      <c r="S207">
        <v>14000</v>
      </c>
      <c r="W207">
        <f>D207*S207</f>
        <v>0</v>
      </c>
      <c r="X207">
        <f>E207*S207</f>
        <v>0</v>
      </c>
      <c r="Y207">
        <f>F207*S207</f>
        <v>0</v>
      </c>
      <c r="Z207">
        <f>G207*S207</f>
        <v>0</v>
      </c>
      <c r="AA207">
        <f>H207*S207</f>
        <v>0</v>
      </c>
      <c r="AB207">
        <f>I207*S207</f>
        <v>0</v>
      </c>
      <c r="AC207">
        <f>J207*S207</f>
        <v>0</v>
      </c>
      <c r="AD207">
        <f>K207*S207</f>
        <v>0</v>
      </c>
      <c r="AE207">
        <f>L207*S207</f>
        <v>0</v>
      </c>
      <c r="AF207">
        <f>M207*S207</f>
        <v>0</v>
      </c>
    </row>
    <row r="208">
      <c r="A208">
        <v>54</v>
      </c>
      <c r="C208" t="str">
        <v>HOT C STRIP SPICY</v>
      </c>
      <c r="N208">
        <f>SUM(D208:M208)</f>
        <v>0</v>
      </c>
      <c r="O208">
        <f>N208*S208</f>
        <v>0</v>
      </c>
      <c r="P208" t="e">
        <f>(O208/O273)*100</f>
        <v>#DIV/0!</v>
      </c>
      <c r="Q208">
        <v>0.55</v>
      </c>
      <c r="R208" t="e">
        <f>P208*Q208</f>
        <v>#DIV/0!</v>
      </c>
      <c r="S208">
        <v>13000</v>
      </c>
      <c r="W208">
        <f>D208*S208</f>
        <v>0</v>
      </c>
      <c r="X208">
        <f>E208*S208</f>
        <v>0</v>
      </c>
      <c r="Y208">
        <f>F208*S208</f>
        <v>0</v>
      </c>
      <c r="Z208">
        <f>G208*S208</f>
        <v>0</v>
      </c>
      <c r="AA208">
        <f>H208*S208</f>
        <v>0</v>
      </c>
      <c r="AB208">
        <f>I208*S208</f>
        <v>0</v>
      </c>
      <c r="AC208">
        <f>J208*S208</f>
        <v>0</v>
      </c>
      <c r="AD208">
        <f>K208*S208</f>
        <v>0</v>
      </c>
      <c r="AE208">
        <f>L208*S208</f>
        <v>0</v>
      </c>
      <c r="AF208">
        <f>M208*S208</f>
        <v>0</v>
      </c>
    </row>
    <row r="209">
      <c r="A209">
        <v>55</v>
      </c>
      <c r="C209" t="str">
        <v>HOT C POPCORN SPICY</v>
      </c>
      <c r="N209">
        <f>SUM(D209:M209)</f>
        <v>0</v>
      </c>
      <c r="O209">
        <f>N209*S209</f>
        <v>0</v>
      </c>
      <c r="P209" t="e">
        <f>(O209/O273)*100</f>
        <v>#DIV/0!</v>
      </c>
      <c r="Q209">
        <v>0.56</v>
      </c>
      <c r="R209" t="e">
        <f>P209*Q209</f>
        <v>#DIV/0!</v>
      </c>
      <c r="S209">
        <v>13000</v>
      </c>
      <c r="W209">
        <f>D209*S209</f>
        <v>0</v>
      </c>
      <c r="X209">
        <f>E209*S209</f>
        <v>0</v>
      </c>
      <c r="Y209">
        <f>F209*S209</f>
        <v>0</v>
      </c>
      <c r="Z209">
        <f>G209*S209</f>
        <v>0</v>
      </c>
      <c r="AA209">
        <f>H209*S209</f>
        <v>0</v>
      </c>
      <c r="AB209">
        <f>I209*S209</f>
        <v>0</v>
      </c>
      <c r="AC209">
        <f>J209*S209</f>
        <v>0</v>
      </c>
      <c r="AD209">
        <f>K209*S209</f>
        <v>0</v>
      </c>
      <c r="AE209">
        <f>L209*S209</f>
        <v>0</v>
      </c>
      <c r="AF209">
        <f>M209*S209</f>
        <v>0</v>
      </c>
    </row>
    <row r="210">
      <c r="A210">
        <v>56</v>
      </c>
      <c r="C210" t="str">
        <v>LOMBA MEWARNAI</v>
      </c>
      <c r="N210">
        <f>SUM(D210:M210)</f>
        <v>0</v>
      </c>
      <c r="O210">
        <f>N210*S210</f>
        <v>0</v>
      </c>
      <c r="P210" t="e">
        <f>(O210/O273)*100</f>
        <v>#DIV/0!</v>
      </c>
      <c r="Q210">
        <v>0.709</v>
      </c>
      <c r="R210" t="e">
        <f>P210*Q210</f>
        <v>#DIV/0!</v>
      </c>
      <c r="S210">
        <v>13000</v>
      </c>
      <c r="W210">
        <f>D210*S210</f>
        <v>0</v>
      </c>
      <c r="X210">
        <f>E210*S210</f>
        <v>0</v>
      </c>
      <c r="Y210">
        <f>F210*S210</f>
        <v>0</v>
      </c>
      <c r="Z210">
        <f>G210*S210</f>
        <v>0</v>
      </c>
      <c r="AA210">
        <f>H210*S210</f>
        <v>0</v>
      </c>
      <c r="AB210">
        <f>I210*S210</f>
        <v>0</v>
      </c>
      <c r="AC210">
        <f>J210*S210</f>
        <v>0</v>
      </c>
      <c r="AD210">
        <f>K210*S210</f>
        <v>0</v>
      </c>
      <c r="AE210">
        <f>L210*S210</f>
        <v>0</v>
      </c>
      <c r="AF210">
        <f>M210*S210</f>
        <v>0</v>
      </c>
    </row>
    <row r="211">
      <c r="A211">
        <v>57</v>
      </c>
      <c r="C211" t="str">
        <v>paket os 2</v>
      </c>
      <c r="N211">
        <f>SUM(D211:M211)</f>
        <v>0</v>
      </c>
      <c r="O211">
        <f>N211*S211</f>
        <v>0</v>
      </c>
      <c r="P211" t="e">
        <f>(O211/O273)*100</f>
        <v>#DIV/0!</v>
      </c>
      <c r="R211" t="e">
        <f>P211*Q211</f>
        <v>#DIV/0!</v>
      </c>
      <c r="S211">
        <v>12000</v>
      </c>
      <c r="W211">
        <f>D211*S211</f>
        <v>0</v>
      </c>
      <c r="X211">
        <f>E211*S211</f>
        <v>0</v>
      </c>
      <c r="Y211">
        <f>F211*S211</f>
        <v>0</v>
      </c>
      <c r="Z211">
        <f>G211*S211</f>
        <v>0</v>
      </c>
      <c r="AA211">
        <f>H211*S211</f>
        <v>0</v>
      </c>
      <c r="AB211">
        <f>I211*S211</f>
        <v>0</v>
      </c>
      <c r="AC211">
        <f>J211*S211</f>
        <v>0</v>
      </c>
      <c r="AD211">
        <f>K211*S211</f>
        <v>0</v>
      </c>
      <c r="AE211">
        <f>L211*S211</f>
        <v>0</v>
      </c>
      <c r="AF211">
        <f>M211*S211</f>
        <v>0</v>
      </c>
    </row>
    <row r="212">
      <c r="A212">
        <v>58</v>
      </c>
      <c r="C212" t="str">
        <v xml:space="preserve">dada gf </v>
      </c>
      <c r="N212">
        <f>SUM(D212:M212)</f>
        <v>0</v>
      </c>
      <c r="O212">
        <f>N212*S212</f>
        <v>0</v>
      </c>
      <c r="P212" t="e">
        <f>(O212/O273)*100</f>
        <v>#DIV/0!</v>
      </c>
      <c r="R212" t="e">
        <f>P212*Q212</f>
        <v>#DIV/0!</v>
      </c>
      <c r="S212">
        <v>22120</v>
      </c>
      <c r="W212">
        <f>D212*S212</f>
        <v>0</v>
      </c>
      <c r="X212">
        <f>E212*S212</f>
        <v>0</v>
      </c>
      <c r="Y212">
        <f>F212*S212</f>
        <v>0</v>
      </c>
      <c r="Z212">
        <f>G212*S212</f>
        <v>0</v>
      </c>
      <c r="AA212">
        <f>H212*S212</f>
        <v>0</v>
      </c>
      <c r="AB212">
        <f>I212*S212</f>
        <v>0</v>
      </c>
      <c r="AC212">
        <f>J212*S212</f>
        <v>0</v>
      </c>
      <c r="AD212">
        <f>K212*S212</f>
        <v>0</v>
      </c>
      <c r="AE212">
        <f>L212*S212</f>
        <v>0</v>
      </c>
      <c r="AF212">
        <f>M212*S212</f>
        <v>0</v>
      </c>
    </row>
    <row r="213">
      <c r="A213" t="str">
        <v>TOTAL FOOD</v>
      </c>
      <c r="D213">
        <f>W213</f>
        <v>0</v>
      </c>
      <c r="E213">
        <f>X213</f>
        <v>0</v>
      </c>
      <c r="F213">
        <f>Y213</f>
        <v>0</v>
      </c>
      <c r="G213">
        <f>Z213</f>
        <v>0</v>
      </c>
      <c r="H213">
        <f>AA213</f>
        <v>0</v>
      </c>
      <c r="I213">
        <f>AB213</f>
        <v>0</v>
      </c>
      <c r="J213">
        <f>AC213</f>
        <v>0</v>
      </c>
      <c r="K213">
        <f>AD213</f>
        <v>0</v>
      </c>
      <c r="L213">
        <f>AE213</f>
        <v>0</v>
      </c>
      <c r="M213">
        <f>AF213</f>
        <v>0</v>
      </c>
      <c r="O213">
        <f>SUM(D213:M213)</f>
        <v>0</v>
      </c>
      <c r="P213" t="e">
        <f>SUM(P8:P212)/100</f>
        <v>#DIV/0!</v>
      </c>
      <c r="R213" t="e">
        <f>SUM(R8:R212)/100</f>
        <v>#DIV/0!</v>
      </c>
      <c r="W213">
        <f>SUM(W8:W212)</f>
        <v>0</v>
      </c>
      <c r="X213">
        <f>SUM(X8:X212)</f>
        <v>0</v>
      </c>
      <c r="Y213">
        <f>SUM(Y8:Y212)</f>
        <v>0</v>
      </c>
      <c r="Z213">
        <f>SUM(Z8:Z212)</f>
        <v>0</v>
      </c>
      <c r="AA213">
        <f>SUM(AA8:AA212)</f>
        <v>0</v>
      </c>
      <c r="AB213">
        <f>SUM(AB8:AB212)</f>
        <v>0</v>
      </c>
      <c r="AC213">
        <f>SUM(AC8:AC212)</f>
        <v>0</v>
      </c>
      <c r="AD213">
        <f>SUM(AD8:AD212)</f>
        <v>0</v>
      </c>
      <c r="AE213">
        <f>SUM(AE8:AE212)</f>
        <v>0</v>
      </c>
      <c r="AF213">
        <f>SUM(AF8:AF212)</f>
        <v>0</v>
      </c>
    </row>
    <row r="215" xml:space="preserve">
      <c r="A215" t="str">
        <v>NO</v>
      </c>
      <c r="B215" t="str">
        <v>BEVERAGES</v>
      </c>
      <c r="C215" t="str">
        <f>B215</f>
        <v>BEVERAGES</v>
      </c>
      <c r="D215" s="1">
        <f>D6</f>
        <v>46061</v>
      </c>
      <c r="E215" s="1">
        <f>E6</f>
        <v>46062</v>
      </c>
      <c r="F215" s="1">
        <f>F6</f>
        <v>46063</v>
      </c>
      <c r="G215" s="1">
        <f>G6</f>
        <v>46064</v>
      </c>
      <c r="H215" s="1">
        <f>H6</f>
        <v>46065</v>
      </c>
      <c r="I215" s="1">
        <f>I6</f>
        <v>46066</v>
      </c>
      <c r="J215" s="1">
        <f>J6</f>
        <v>46067</v>
      </c>
      <c r="K215" s="1">
        <f>K6</f>
        <v>0</v>
      </c>
      <c r="L215" s="1">
        <f>L6</f>
        <v>0</v>
      </c>
      <c r="M215" s="1">
        <f>M6</f>
        <v>0</v>
      </c>
      <c r="N215" t="str">
        <v>UNIT</v>
      </c>
      <c r="O215" t="str">
        <v>( Rp )</v>
      </c>
      <c r="P215" t="str">
        <v>%</v>
      </c>
      <c r="Q215" t="str">
        <v>FC ITEM</v>
      </c>
      <c r="R215" t="str">
        <v>CON FC</v>
      </c>
      <c r="S215" t="str" xml:space="preserve">
        <v xml:space="preserve">HARGA_x000d_
( UNIT )</v>
      </c>
      <c r="U215" t="str">
        <v>PRINT LEMBAR 3</v>
      </c>
    </row>
    <row r="216">
      <c r="A216">
        <v>1</v>
      </c>
      <c r="B216" t="str">
        <v>Air Mineral Botol  (600 ML)</v>
      </c>
      <c r="C216" t="str">
        <f>B216</f>
        <v>Air Mineral Botol  (600 ML)</v>
      </c>
      <c r="N216">
        <f>SUM(D216:M216)</f>
        <v>0</v>
      </c>
      <c r="O216">
        <f>N216*S216</f>
        <v>0</v>
      </c>
      <c r="P216" t="e">
        <f>(O216/O273)*100</f>
        <v>#DIV/0!</v>
      </c>
      <c r="Q216">
        <v>0.333</v>
      </c>
      <c r="R216" t="e">
        <f>P216*Q216</f>
        <v>#DIV/0!</v>
      </c>
      <c r="S216">
        <v>6000</v>
      </c>
      <c r="W216">
        <f>D216*S216</f>
        <v>0</v>
      </c>
      <c r="X216">
        <f>E216*S216</f>
        <v>0</v>
      </c>
      <c r="Y216">
        <f>F216*S216</f>
        <v>0</v>
      </c>
      <c r="Z216">
        <f>G216*S216</f>
        <v>0</v>
      </c>
      <c r="AA216">
        <f>H216*S216</f>
        <v>0</v>
      </c>
      <c r="AB216">
        <f>I216*S216</f>
        <v>0</v>
      </c>
      <c r="AC216">
        <f>J216*S216</f>
        <v>0</v>
      </c>
      <c r="AD216">
        <f>K216*S216</f>
        <v>0</v>
      </c>
      <c r="AE216">
        <f>L216*S216</f>
        <v>0</v>
      </c>
      <c r="AF216">
        <f>M216*S216</f>
        <v>0</v>
      </c>
    </row>
    <row r="217">
      <c r="A217">
        <v>2</v>
      </c>
      <c r="B217" t="str">
        <v>Air Mineral Botol (330 ML)</v>
      </c>
      <c r="C217" t="str">
        <f>B217</f>
        <v>Air Mineral Botol (330 ML)</v>
      </c>
      <c r="N217">
        <f>SUM(D217:M217)</f>
        <v>0</v>
      </c>
      <c r="O217">
        <f>N217*S217</f>
        <v>0</v>
      </c>
      <c r="P217" t="e">
        <f>(O217/O273)*100</f>
        <v>#DIV/0!</v>
      </c>
      <c r="R217" t="e">
        <f>P217*Q217</f>
        <v>#DIV/0!</v>
      </c>
      <c r="W217">
        <f>D217*S217</f>
        <v>0</v>
      </c>
      <c r="X217">
        <f>E217*S217</f>
        <v>0</v>
      </c>
      <c r="Y217">
        <f>F217*S217</f>
        <v>0</v>
      </c>
      <c r="Z217">
        <f>G217*S217</f>
        <v>0</v>
      </c>
      <c r="AA217">
        <f>H217*S217</f>
        <v>0</v>
      </c>
      <c r="AB217">
        <f>I217*S217</f>
        <v>0</v>
      </c>
      <c r="AC217">
        <f>J217*S217</f>
        <v>0</v>
      </c>
      <c r="AD217">
        <f>K217*S217</f>
        <v>0</v>
      </c>
      <c r="AE217">
        <f>L217*S217</f>
        <v>0</v>
      </c>
      <c r="AF217">
        <f>M217*S217</f>
        <v>0</v>
      </c>
    </row>
    <row r="218">
      <c r="A218">
        <v>3</v>
      </c>
      <c r="B218" t="str">
        <v>Air Mineral Cup</v>
      </c>
      <c r="C218" t="str">
        <f>B218</f>
        <v>Air Mineral Cup</v>
      </c>
      <c r="N218">
        <f>SUM(D218:M218)</f>
        <v>0</v>
      </c>
      <c r="O218">
        <f>N218*S218</f>
        <v>0</v>
      </c>
      <c r="P218" t="e">
        <f>(O218/O273)*100</f>
        <v>#DIV/0!</v>
      </c>
      <c r="Q218">
        <v>0.229</v>
      </c>
      <c r="R218" t="e">
        <f>P218*Q218</f>
        <v>#DIV/0!</v>
      </c>
      <c r="S218">
        <v>2000</v>
      </c>
      <c r="V218" t="str">
        <v xml:space="preserve"> </v>
      </c>
      <c r="W218">
        <f>D218*S218</f>
        <v>0</v>
      </c>
      <c r="X218">
        <f>E218*S218</f>
        <v>0</v>
      </c>
      <c r="Y218">
        <f>F218*S218</f>
        <v>0</v>
      </c>
      <c r="Z218">
        <f>G218*S218</f>
        <v>0</v>
      </c>
      <c r="AA218">
        <f>H218*S218</f>
        <v>0</v>
      </c>
      <c r="AB218">
        <f>I218*S218</f>
        <v>0</v>
      </c>
      <c r="AC218">
        <f>J218*S218</f>
        <v>0</v>
      </c>
      <c r="AD218">
        <f>K218*S218</f>
        <v>0</v>
      </c>
      <c r="AE218">
        <f>L218*S218</f>
        <v>0</v>
      </c>
      <c r="AF218">
        <f>M218*S218</f>
        <v>0</v>
      </c>
    </row>
    <row r="219">
      <c r="A219">
        <v>4</v>
      </c>
      <c r="B219" t="str">
        <v>Teh Botol</v>
      </c>
      <c r="C219" t="str">
        <f>B219</f>
        <v>Teh Botol</v>
      </c>
      <c r="N219">
        <f>SUM(D219:M219)</f>
        <v>0</v>
      </c>
      <c r="O219">
        <f>N219*S219</f>
        <v>0</v>
      </c>
      <c r="P219" t="e">
        <f>(O219/O273)*100</f>
        <v>#DIV/0!</v>
      </c>
      <c r="Q219">
        <v>0.361</v>
      </c>
      <c r="R219" t="e">
        <f>P219*Q219</f>
        <v>#DIV/0!</v>
      </c>
      <c r="S219">
        <v>6000</v>
      </c>
      <c r="W219">
        <f>D219*S219</f>
        <v>0</v>
      </c>
      <c r="X219">
        <f>E219*S219</f>
        <v>0</v>
      </c>
      <c r="Y219">
        <f>F219*S219</f>
        <v>0</v>
      </c>
      <c r="Z219">
        <f>G219*S219</f>
        <v>0</v>
      </c>
      <c r="AA219">
        <f>H219*S219</f>
        <v>0</v>
      </c>
      <c r="AB219">
        <f>I219*S219</f>
        <v>0</v>
      </c>
      <c r="AC219">
        <f>J219*S219</f>
        <v>0</v>
      </c>
      <c r="AD219">
        <f>K219*S219</f>
        <v>0</v>
      </c>
      <c r="AE219">
        <f>L219*S219</f>
        <v>0</v>
      </c>
      <c r="AF219">
        <f>M219*S219</f>
        <v>0</v>
      </c>
    </row>
    <row r="220">
      <c r="A220">
        <v>5</v>
      </c>
      <c r="B220" t="str">
        <v>Teh Sosro Genggam</v>
      </c>
      <c r="C220" t="str">
        <f>B220</f>
        <v>Teh Sosro Genggam</v>
      </c>
      <c r="N220">
        <f>SUM(D220:M220)</f>
        <v>0</v>
      </c>
      <c r="O220">
        <f>N220*S220</f>
        <v>0</v>
      </c>
      <c r="P220" t="e">
        <f>(O220/O273)*100</f>
        <v>#DIV/0!</v>
      </c>
      <c r="R220" t="e">
        <f>P220*Q220</f>
        <v>#DIV/0!</v>
      </c>
      <c r="S220">
        <v>8000</v>
      </c>
      <c r="W220">
        <f>D220*S220</f>
        <v>0</v>
      </c>
      <c r="X220">
        <f>E220*S220</f>
        <v>0</v>
      </c>
      <c r="Y220">
        <f>F220*S220</f>
        <v>0</v>
      </c>
      <c r="Z220">
        <f>G220*S220</f>
        <v>0</v>
      </c>
      <c r="AA220">
        <f>H220*S220</f>
        <v>0</v>
      </c>
      <c r="AB220">
        <f>I220*S220</f>
        <v>0</v>
      </c>
      <c r="AC220">
        <f>J220*S220</f>
        <v>0</v>
      </c>
      <c r="AD220">
        <f>K220*S220</f>
        <v>0</v>
      </c>
      <c r="AE220">
        <f>L220*S220</f>
        <v>0</v>
      </c>
      <c r="AF220">
        <f>M220*S220</f>
        <v>0</v>
      </c>
    </row>
    <row r="221">
      <c r="A221">
        <v>6</v>
      </c>
      <c r="B221" t="str">
        <v>Fruit Tea Botol</v>
      </c>
      <c r="C221" t="str">
        <f>B221</f>
        <v>Fruit Tea Botol</v>
      </c>
      <c r="N221">
        <f>SUM(D221:M221)</f>
        <v>0</v>
      </c>
      <c r="O221">
        <f>N221*S221</f>
        <v>0</v>
      </c>
      <c r="P221" t="e">
        <f>(O221/O273)*100</f>
        <v>#DIV/0!</v>
      </c>
      <c r="Q221">
        <v>0.583</v>
      </c>
      <c r="R221" t="e">
        <f>P221*Q221</f>
        <v>#DIV/0!</v>
      </c>
      <c r="S221">
        <v>6000</v>
      </c>
      <c r="W221">
        <f>D221*S221</f>
        <v>0</v>
      </c>
      <c r="X221">
        <f>E221*S221</f>
        <v>0</v>
      </c>
      <c r="Y221">
        <f>F221*S221</f>
        <v>0</v>
      </c>
      <c r="Z221">
        <f>G221*S221</f>
        <v>0</v>
      </c>
      <c r="AA221">
        <f>H221*S221</f>
        <v>0</v>
      </c>
      <c r="AB221">
        <f>I221*S221</f>
        <v>0</v>
      </c>
      <c r="AC221">
        <f>J221*S221</f>
        <v>0</v>
      </c>
      <c r="AD221">
        <f>K221*S221</f>
        <v>0</v>
      </c>
      <c r="AE221">
        <f>L221*S221</f>
        <v>0</v>
      </c>
      <c r="AF221">
        <f>M221*S221</f>
        <v>0</v>
      </c>
    </row>
    <row r="222">
      <c r="A222">
        <v>7</v>
      </c>
      <c r="B222" t="str">
        <v xml:space="preserve">Fuit Tea Genggam </v>
      </c>
      <c r="C222" t="str">
        <f>B222</f>
        <v xml:space="preserve">Fuit Tea Genggam </v>
      </c>
      <c r="N222">
        <f>SUM(D222:M222)</f>
        <v>0</v>
      </c>
      <c r="O222">
        <f>N222*S222</f>
        <v>0</v>
      </c>
      <c r="P222" t="e">
        <f>(O222/O273)*100</f>
        <v>#DIV/0!</v>
      </c>
      <c r="R222" t="e">
        <f>P222*Q222</f>
        <v>#DIV/0!</v>
      </c>
      <c r="W222">
        <f>D222*S222</f>
        <v>0</v>
      </c>
      <c r="X222">
        <f>E222*S222</f>
        <v>0</v>
      </c>
      <c r="Y222">
        <f>F222*S222</f>
        <v>0</v>
      </c>
      <c r="Z222">
        <f>G222*S222</f>
        <v>0</v>
      </c>
      <c r="AA222">
        <f>H222*S222</f>
        <v>0</v>
      </c>
      <c r="AB222">
        <f>I222*S222</f>
        <v>0</v>
      </c>
      <c r="AC222">
        <f>J222*S222</f>
        <v>0</v>
      </c>
      <c r="AD222">
        <f>K222*S222</f>
        <v>0</v>
      </c>
      <c r="AE222">
        <f>L222*S222</f>
        <v>0</v>
      </c>
      <c r="AF222">
        <f>M222*S222</f>
        <v>0</v>
      </c>
    </row>
    <row r="223">
      <c r="A223">
        <v>8</v>
      </c>
      <c r="B223" t="str">
        <v>Tebs</v>
      </c>
      <c r="C223" t="str">
        <f>B223</f>
        <v>Tebs</v>
      </c>
      <c r="N223">
        <f>SUM(D223:M223)</f>
        <v>0</v>
      </c>
      <c r="O223">
        <f>N223*S223</f>
        <v>0</v>
      </c>
      <c r="P223" t="e">
        <f>(O223/O273)*100</f>
        <v>#DIV/0!</v>
      </c>
      <c r="Q223">
        <v>0.583</v>
      </c>
      <c r="R223" t="e">
        <f>P223*Q223</f>
        <v>#DIV/0!</v>
      </c>
      <c r="S223">
        <v>6000</v>
      </c>
      <c r="W223">
        <f>D223*S223</f>
        <v>0</v>
      </c>
      <c r="X223">
        <f>E223*S223</f>
        <v>0</v>
      </c>
      <c r="Y223">
        <f>F223*S223</f>
        <v>0</v>
      </c>
      <c r="Z223">
        <f>G223*S223</f>
        <v>0</v>
      </c>
      <c r="AA223">
        <f>H223*S223</f>
        <v>0</v>
      </c>
      <c r="AB223">
        <f>I223*S223</f>
        <v>0</v>
      </c>
      <c r="AC223">
        <f>J223*S223</f>
        <v>0</v>
      </c>
      <c r="AD223">
        <f>K223*S223</f>
        <v>0</v>
      </c>
      <c r="AE223">
        <f>L223*S223</f>
        <v>0</v>
      </c>
      <c r="AF223">
        <f>M223*S223</f>
        <v>0</v>
      </c>
    </row>
    <row r="224">
      <c r="A224">
        <v>9</v>
      </c>
      <c r="B224" t="str">
        <v>S-tee</v>
      </c>
      <c r="C224" t="str">
        <v>S-tee</v>
      </c>
      <c r="N224">
        <f>SUM(D224:M224)</f>
        <v>0</v>
      </c>
      <c r="O224">
        <f>N224*S224</f>
        <v>0</v>
      </c>
      <c r="P224" t="e">
        <f>(O224/O273)*100</f>
        <v>#DIV/0!</v>
      </c>
      <c r="Q224">
        <v>0.396</v>
      </c>
      <c r="R224" t="e">
        <f>P224*Q224</f>
        <v>#DIV/0!</v>
      </c>
      <c r="S224">
        <v>5000</v>
      </c>
      <c r="W224">
        <f>D224*S224</f>
        <v>0</v>
      </c>
      <c r="X224">
        <f>E224*S224</f>
        <v>0</v>
      </c>
      <c r="Y224">
        <f>F224*S224</f>
        <v>0</v>
      </c>
      <c r="Z224">
        <f>G224*S224</f>
        <v>0</v>
      </c>
      <c r="AA224">
        <f>H224*S224</f>
        <v>0</v>
      </c>
      <c r="AB224">
        <f>I224*S224</f>
        <v>0</v>
      </c>
      <c r="AC224">
        <f>J224*S224</f>
        <v>0</v>
      </c>
      <c r="AD224">
        <f>K224*S224</f>
        <v>0</v>
      </c>
      <c r="AE224">
        <f>L224*S224</f>
        <v>0</v>
      </c>
      <c r="AF224">
        <f>M224*S224</f>
        <v>0</v>
      </c>
    </row>
    <row r="225">
      <c r="A225">
        <v>10</v>
      </c>
      <c r="N225">
        <f>SUM(D225:M225)</f>
        <v>0</v>
      </c>
      <c r="O225">
        <f>N225*S225</f>
        <v>0</v>
      </c>
      <c r="P225" t="e">
        <f>(O225/O273)*100</f>
        <v>#DIV/0!</v>
      </c>
      <c r="R225" t="e">
        <f>P225*Q225</f>
        <v>#DIV/0!</v>
      </c>
      <c r="W225">
        <f>D225*S225</f>
        <v>0</v>
      </c>
      <c r="X225">
        <f>E225*S225</f>
        <v>0</v>
      </c>
      <c r="Y225">
        <f>F225*S225</f>
        <v>0</v>
      </c>
      <c r="Z225">
        <f>G225*S225</f>
        <v>0</v>
      </c>
      <c r="AA225">
        <f>H225*S225</f>
        <v>0</v>
      </c>
      <c r="AB225">
        <f>I225*S225</f>
        <v>0</v>
      </c>
      <c r="AC225">
        <f>J225*S225</f>
        <v>0</v>
      </c>
      <c r="AD225">
        <f>K225*S225</f>
        <v>0</v>
      </c>
      <c r="AE225">
        <f>L225*S225</f>
        <v>0</v>
      </c>
      <c r="AF225">
        <f>M225*S225</f>
        <v>0</v>
      </c>
    </row>
    <row r="226">
      <c r="A226">
        <v>11</v>
      </c>
      <c r="B226" t="str">
        <v>Juice Durian Float</v>
      </c>
      <c r="C226" t="str">
        <f>B226</f>
        <v>Juice Durian Float</v>
      </c>
      <c r="N226">
        <f>SUM(D226:M226)</f>
        <v>0</v>
      </c>
      <c r="O226">
        <f>N226*S226</f>
        <v>0</v>
      </c>
      <c r="P226" t="e">
        <f>(O226/O273)*100</f>
        <v>#DIV/0!</v>
      </c>
      <c r="R226" t="e">
        <f>P226*Q226</f>
        <v>#DIV/0!</v>
      </c>
      <c r="W226">
        <f>D226*S226</f>
        <v>0</v>
      </c>
      <c r="X226">
        <f>E226*S226</f>
        <v>0</v>
      </c>
      <c r="Y226">
        <f>F226*S226</f>
        <v>0</v>
      </c>
      <c r="Z226">
        <f>G226*S226</f>
        <v>0</v>
      </c>
      <c r="AA226">
        <f>H226*S226</f>
        <v>0</v>
      </c>
      <c r="AB226">
        <f>I226*S226</f>
        <v>0</v>
      </c>
      <c r="AC226">
        <f>J226*S226</f>
        <v>0</v>
      </c>
      <c r="AD226">
        <f>K226*S226</f>
        <v>0</v>
      </c>
      <c r="AE226">
        <f>L226*S226</f>
        <v>0</v>
      </c>
      <c r="AF226">
        <f>M226*S226</f>
        <v>0</v>
      </c>
    </row>
    <row r="227">
      <c r="A227">
        <v>12</v>
      </c>
      <c r="B227" t="str">
        <v xml:space="preserve">Juice Durian </v>
      </c>
      <c r="C227" t="str">
        <f>B227</f>
        <v xml:space="preserve">Juice Durian </v>
      </c>
      <c r="N227">
        <f>SUM(D227:M227)</f>
        <v>0</v>
      </c>
      <c r="O227">
        <f>N227*S227</f>
        <v>0</v>
      </c>
      <c r="P227" t="e">
        <f>(O227/O273)*100</f>
        <v>#DIV/0!</v>
      </c>
      <c r="R227" t="e">
        <f>P227*Q227</f>
        <v>#DIV/0!</v>
      </c>
      <c r="W227">
        <f>D227*S227</f>
        <v>0</v>
      </c>
      <c r="X227">
        <f>E227*S227</f>
        <v>0</v>
      </c>
      <c r="Y227">
        <f>F227*S227</f>
        <v>0</v>
      </c>
      <c r="Z227">
        <f>G227*S227</f>
        <v>0</v>
      </c>
      <c r="AA227">
        <f>H227*S227</f>
        <v>0</v>
      </c>
      <c r="AB227">
        <f>I227*S227</f>
        <v>0</v>
      </c>
      <c r="AC227">
        <f>J227*S227</f>
        <v>0</v>
      </c>
      <c r="AD227">
        <f>K227*S227</f>
        <v>0</v>
      </c>
      <c r="AE227">
        <f>L227*S227</f>
        <v>0</v>
      </c>
      <c r="AF227">
        <f>M227*S227</f>
        <v>0</v>
      </c>
    </row>
    <row r="228">
      <c r="A228">
        <v>13</v>
      </c>
      <c r="B228" t="str">
        <v>Juice Melon Float</v>
      </c>
      <c r="C228" t="str">
        <f>B228</f>
        <v>Juice Melon Float</v>
      </c>
      <c r="N228">
        <f>SUM(D228:M228)</f>
        <v>0</v>
      </c>
      <c r="O228">
        <f>N228*S228</f>
        <v>0</v>
      </c>
      <c r="P228" t="e">
        <f>(O228/O273)*100</f>
        <v>#DIV/0!</v>
      </c>
      <c r="R228" t="e">
        <f>P228*Q228</f>
        <v>#DIV/0!</v>
      </c>
      <c r="W228">
        <f>D228*S228</f>
        <v>0</v>
      </c>
      <c r="X228">
        <f>E228*S228</f>
        <v>0</v>
      </c>
      <c r="Y228">
        <f>F228*S228</f>
        <v>0</v>
      </c>
      <c r="Z228">
        <f>G228*S228</f>
        <v>0</v>
      </c>
      <c r="AA228">
        <f>H228*S228</f>
        <v>0</v>
      </c>
      <c r="AB228">
        <f>I228*S228</f>
        <v>0</v>
      </c>
      <c r="AC228">
        <f>J228*S228</f>
        <v>0</v>
      </c>
      <c r="AD228">
        <f>K228*S228</f>
        <v>0</v>
      </c>
      <c r="AE228">
        <f>L228*S228</f>
        <v>0</v>
      </c>
      <c r="AF228">
        <f>M228*S228</f>
        <v>0</v>
      </c>
    </row>
    <row r="229">
      <c r="A229">
        <v>14</v>
      </c>
      <c r="B229" t="str">
        <v>Juice Melon</v>
      </c>
      <c r="C229" t="str">
        <f>B229</f>
        <v>Juice Melon</v>
      </c>
      <c r="N229">
        <f>SUM(D229:M229)</f>
        <v>0</v>
      </c>
      <c r="O229">
        <f>N229*S229</f>
        <v>0</v>
      </c>
      <c r="P229" t="e">
        <f>(O229/O273)*100</f>
        <v>#DIV/0!</v>
      </c>
      <c r="R229" t="e">
        <f>P229*Q229</f>
        <v>#DIV/0!</v>
      </c>
      <c r="W229">
        <f>D229*S229</f>
        <v>0</v>
      </c>
      <c r="X229">
        <f>E229*S229</f>
        <v>0</v>
      </c>
      <c r="Y229">
        <f>F229*S229</f>
        <v>0</v>
      </c>
      <c r="Z229">
        <f>G229*S229</f>
        <v>0</v>
      </c>
      <c r="AA229">
        <f>H229*S229</f>
        <v>0</v>
      </c>
      <c r="AB229">
        <f>I229*S229</f>
        <v>0</v>
      </c>
      <c r="AC229">
        <f>J229*S229</f>
        <v>0</v>
      </c>
      <c r="AD229">
        <f>K229*S229</f>
        <v>0</v>
      </c>
      <c r="AE229">
        <f>L229*S229</f>
        <v>0</v>
      </c>
      <c r="AF229">
        <f>M229*S229</f>
        <v>0</v>
      </c>
    </row>
    <row r="230">
      <c r="A230">
        <v>15</v>
      </c>
      <c r="B230" t="str">
        <v>Juice Strawberry Float</v>
      </c>
      <c r="C230" t="str">
        <f>B230</f>
        <v>Juice Strawberry Float</v>
      </c>
      <c r="N230">
        <f>SUM(D230:M230)</f>
        <v>0</v>
      </c>
      <c r="O230">
        <f>N230*S230</f>
        <v>0</v>
      </c>
      <c r="P230" t="e">
        <f>(O230/O273)*100</f>
        <v>#DIV/0!</v>
      </c>
      <c r="R230" t="e">
        <f>P230*Q230</f>
        <v>#DIV/0!</v>
      </c>
      <c r="W230">
        <f>D230*S230</f>
        <v>0</v>
      </c>
      <c r="X230">
        <f>E230*S230</f>
        <v>0</v>
      </c>
      <c r="Y230">
        <f>F230*S230</f>
        <v>0</v>
      </c>
      <c r="Z230">
        <f>G230*S230</f>
        <v>0</v>
      </c>
      <c r="AA230">
        <f>H230*S230</f>
        <v>0</v>
      </c>
      <c r="AB230">
        <f>I230*S230</f>
        <v>0</v>
      </c>
      <c r="AC230">
        <f>J230*S230</f>
        <v>0</v>
      </c>
      <c r="AD230">
        <f>K230*S230</f>
        <v>0</v>
      </c>
      <c r="AE230">
        <f>L230*S230</f>
        <v>0</v>
      </c>
      <c r="AF230">
        <f>M230*S230</f>
        <v>0</v>
      </c>
    </row>
    <row r="231">
      <c r="A231">
        <v>16</v>
      </c>
      <c r="B231" t="str">
        <v xml:space="preserve">Juice Strawberry </v>
      </c>
      <c r="C231" t="str">
        <f>B231</f>
        <v xml:space="preserve">Juice Strawberry </v>
      </c>
      <c r="N231">
        <f>SUM(D231:M231)</f>
        <v>0</v>
      </c>
      <c r="O231">
        <f>N231*S231</f>
        <v>0</v>
      </c>
      <c r="P231" t="e">
        <f>(O231/O273)*100</f>
        <v>#DIV/0!</v>
      </c>
      <c r="R231" t="e">
        <f>P231*Q231</f>
        <v>#DIV/0!</v>
      </c>
      <c r="W231">
        <f>D231*S231</f>
        <v>0</v>
      </c>
      <c r="X231">
        <f>E231*S231</f>
        <v>0</v>
      </c>
      <c r="Y231">
        <f>F231*S231</f>
        <v>0</v>
      </c>
      <c r="Z231">
        <f>G231*S231</f>
        <v>0</v>
      </c>
      <c r="AA231">
        <f>H231*S231</f>
        <v>0</v>
      </c>
      <c r="AB231">
        <f>I231*S231</f>
        <v>0</v>
      </c>
      <c r="AC231">
        <f>J231*S231</f>
        <v>0</v>
      </c>
      <c r="AD231">
        <f>K231*S231</f>
        <v>0</v>
      </c>
      <c r="AE231">
        <f>L231*S231</f>
        <v>0</v>
      </c>
      <c r="AF231">
        <f>M231*S231</f>
        <v>0</v>
      </c>
    </row>
    <row r="232">
      <c r="A232">
        <v>17</v>
      </c>
      <c r="B232" t="str">
        <v>Juice Mangga Float</v>
      </c>
      <c r="C232" t="str">
        <f>B232</f>
        <v>Juice Mangga Float</v>
      </c>
      <c r="N232">
        <f>SUM(D232:M232)</f>
        <v>0</v>
      </c>
      <c r="O232">
        <f>N232*S232</f>
        <v>0</v>
      </c>
      <c r="P232" t="e">
        <f>(O232/O273)*100</f>
        <v>#DIV/0!</v>
      </c>
      <c r="R232" t="e">
        <f>P232*Q232</f>
        <v>#DIV/0!</v>
      </c>
      <c r="W232">
        <f>D232*S232</f>
        <v>0</v>
      </c>
      <c r="X232">
        <f>E232*S232</f>
        <v>0</v>
      </c>
      <c r="Y232">
        <f>F232*S232</f>
        <v>0</v>
      </c>
      <c r="Z232">
        <f>G232*S232</f>
        <v>0</v>
      </c>
      <c r="AA232">
        <f>H232*S232</f>
        <v>0</v>
      </c>
      <c r="AB232">
        <f>I232*S232</f>
        <v>0</v>
      </c>
      <c r="AC232">
        <f>J232*S232</f>
        <v>0</v>
      </c>
      <c r="AD232">
        <f>K232*S232</f>
        <v>0</v>
      </c>
      <c r="AE232">
        <f>L232*S232</f>
        <v>0</v>
      </c>
      <c r="AF232">
        <f>M232*S232</f>
        <v>0</v>
      </c>
    </row>
    <row r="233">
      <c r="A233">
        <v>18</v>
      </c>
      <c r="B233" t="str">
        <v xml:space="preserve">Juice Mangga </v>
      </c>
      <c r="C233" t="str">
        <f>B233</f>
        <v xml:space="preserve">Juice Mangga </v>
      </c>
      <c r="N233">
        <f>SUM(D233:M233)</f>
        <v>0</v>
      </c>
      <c r="O233">
        <f>N233*S233</f>
        <v>0</v>
      </c>
      <c r="P233" t="e">
        <f>(O233/O273)*100</f>
        <v>#DIV/0!</v>
      </c>
      <c r="R233" t="e">
        <f>P233*Q233</f>
        <v>#DIV/0!</v>
      </c>
      <c r="W233">
        <f>D233*S233</f>
        <v>0</v>
      </c>
      <c r="X233">
        <f>E233*S233</f>
        <v>0</v>
      </c>
      <c r="Y233">
        <f>F233*S233</f>
        <v>0</v>
      </c>
      <c r="Z233">
        <f>G233*S233</f>
        <v>0</v>
      </c>
      <c r="AA233">
        <f>H233*S233</f>
        <v>0</v>
      </c>
      <c r="AB233">
        <f>I233*S233</f>
        <v>0</v>
      </c>
      <c r="AC233">
        <f>J233*S233</f>
        <v>0</v>
      </c>
      <c r="AD233">
        <f>K233*S233</f>
        <v>0</v>
      </c>
      <c r="AE233">
        <f>L233*S233</f>
        <v>0</v>
      </c>
      <c r="AF233">
        <f>M233*S233</f>
        <v>0</v>
      </c>
    </row>
    <row r="234">
      <c r="A234">
        <v>19</v>
      </c>
      <c r="B234" t="str">
        <v>Juice Jambu Float</v>
      </c>
      <c r="C234" t="str">
        <f>B234</f>
        <v>Juice Jambu Float</v>
      </c>
      <c r="N234">
        <f>SUM(D234:M234)</f>
        <v>0</v>
      </c>
      <c r="O234">
        <f>N234*S234</f>
        <v>0</v>
      </c>
      <c r="P234" t="e">
        <f>(O234/O273)*100</f>
        <v>#DIV/0!</v>
      </c>
      <c r="R234" t="e">
        <f>P234*Q234</f>
        <v>#DIV/0!</v>
      </c>
      <c r="W234">
        <f>D234*S234</f>
        <v>0</v>
      </c>
      <c r="X234">
        <f>E234*S234</f>
        <v>0</v>
      </c>
      <c r="Y234">
        <f>F234*S234</f>
        <v>0</v>
      </c>
      <c r="Z234">
        <f>G234*S234</f>
        <v>0</v>
      </c>
      <c r="AA234">
        <f>H234*S234</f>
        <v>0</v>
      </c>
      <c r="AB234">
        <f>I234*S234</f>
        <v>0</v>
      </c>
      <c r="AC234">
        <f>J234*S234</f>
        <v>0</v>
      </c>
      <c r="AD234">
        <f>K234*S234</f>
        <v>0</v>
      </c>
      <c r="AE234">
        <f>L234*S234</f>
        <v>0</v>
      </c>
      <c r="AF234">
        <f>M234*S234</f>
        <v>0</v>
      </c>
    </row>
    <row r="235">
      <c r="A235">
        <v>20</v>
      </c>
      <c r="B235" t="str">
        <v xml:space="preserve">Juice Jambu </v>
      </c>
      <c r="C235" t="str">
        <f>B235</f>
        <v xml:space="preserve">Juice Jambu </v>
      </c>
      <c r="N235">
        <f>SUM(D235:M235)</f>
        <v>0</v>
      </c>
      <c r="O235">
        <f>N235*S235</f>
        <v>0</v>
      </c>
      <c r="P235" t="e">
        <f>(O235/O273)*100</f>
        <v>#DIV/0!</v>
      </c>
      <c r="R235" t="e">
        <f>P235*Q235</f>
        <v>#DIV/0!</v>
      </c>
      <c r="W235">
        <f>D235*S235</f>
        <v>0</v>
      </c>
      <c r="X235">
        <f>E235*S235</f>
        <v>0</v>
      </c>
      <c r="Y235">
        <f>F235*S235</f>
        <v>0</v>
      </c>
      <c r="Z235">
        <f>G235*S235</f>
        <v>0</v>
      </c>
      <c r="AA235">
        <f>H235*S235</f>
        <v>0</v>
      </c>
      <c r="AB235">
        <f>I235*S235</f>
        <v>0</v>
      </c>
      <c r="AC235">
        <f>J235*S235</f>
        <v>0</v>
      </c>
      <c r="AD235">
        <f>K235*S235</f>
        <v>0</v>
      </c>
      <c r="AE235">
        <f>L235*S235</f>
        <v>0</v>
      </c>
      <c r="AF235">
        <f>M235*S235</f>
        <v>0</v>
      </c>
    </row>
    <row r="236">
      <c r="A236">
        <v>21</v>
      </c>
      <c r="B236" t="str">
        <v>Juice Sirsak Float</v>
      </c>
      <c r="C236" t="str">
        <f>B236</f>
        <v>Juice Sirsak Float</v>
      </c>
      <c r="N236">
        <f>SUM(D236:M236)</f>
        <v>0</v>
      </c>
      <c r="O236">
        <f>N236*S236</f>
        <v>0</v>
      </c>
      <c r="P236" t="e">
        <f>(O236/O273)*100</f>
        <v>#DIV/0!</v>
      </c>
      <c r="R236" t="e">
        <f>P236*Q236</f>
        <v>#DIV/0!</v>
      </c>
      <c r="W236">
        <f>D236*S236</f>
        <v>0</v>
      </c>
      <c r="X236">
        <f>E236*S236</f>
        <v>0</v>
      </c>
      <c r="Y236">
        <f>F236*S236</f>
        <v>0</v>
      </c>
      <c r="Z236">
        <f>G236*S236</f>
        <v>0</v>
      </c>
      <c r="AA236">
        <f>H236*S236</f>
        <v>0</v>
      </c>
      <c r="AB236">
        <f>I236*S236</f>
        <v>0</v>
      </c>
      <c r="AC236">
        <f>J236*S236</f>
        <v>0</v>
      </c>
      <c r="AD236">
        <f>K236*S236</f>
        <v>0</v>
      </c>
      <c r="AE236">
        <f>L236*S236</f>
        <v>0</v>
      </c>
      <c r="AF236">
        <f>M236*S236</f>
        <v>0</v>
      </c>
    </row>
    <row r="237">
      <c r="A237">
        <v>22</v>
      </c>
      <c r="B237" t="str">
        <v xml:space="preserve">Juice Sirsak </v>
      </c>
      <c r="C237" t="str">
        <f>B237</f>
        <v xml:space="preserve">Juice Sirsak </v>
      </c>
      <c r="N237">
        <f>SUM(D237:M237)</f>
        <v>0</v>
      </c>
      <c r="O237">
        <f>N237*S237</f>
        <v>0</v>
      </c>
      <c r="P237" t="e">
        <f>(O237/O273)*100</f>
        <v>#DIV/0!</v>
      </c>
      <c r="R237" t="e">
        <f>P237*Q237</f>
        <v>#DIV/0!</v>
      </c>
      <c r="W237">
        <f>D237*S237</f>
        <v>0</v>
      </c>
      <c r="X237">
        <f>E237*S237</f>
        <v>0</v>
      </c>
      <c r="Y237">
        <f>F237*S237</f>
        <v>0</v>
      </c>
      <c r="Z237">
        <f>G237*S237</f>
        <v>0</v>
      </c>
      <c r="AA237">
        <f>H237*S237</f>
        <v>0</v>
      </c>
      <c r="AB237">
        <f>I237*S237</f>
        <v>0</v>
      </c>
      <c r="AC237">
        <f>J237*S237</f>
        <v>0</v>
      </c>
      <c r="AD237">
        <f>K237*S237</f>
        <v>0</v>
      </c>
      <c r="AE237">
        <f>L237*S237</f>
        <v>0</v>
      </c>
      <c r="AF237">
        <f>M237*S237</f>
        <v>0</v>
      </c>
    </row>
    <row r="238">
      <c r="A238">
        <v>23</v>
      </c>
      <c r="N238">
        <f>SUM(D238:M238)</f>
        <v>0</v>
      </c>
      <c r="O238">
        <f>N238*S238</f>
        <v>0</v>
      </c>
      <c r="P238" t="e">
        <f>(O238/O273)*100</f>
        <v>#DIV/0!</v>
      </c>
      <c r="R238" t="e">
        <f>P238*Q238</f>
        <v>#DIV/0!</v>
      </c>
      <c r="W238">
        <f>D238*S238</f>
        <v>0</v>
      </c>
      <c r="X238">
        <f>E238*S238</f>
        <v>0</v>
      </c>
      <c r="Y238">
        <f>F238*S238</f>
        <v>0</v>
      </c>
      <c r="Z238">
        <f>G238*S238</f>
        <v>0</v>
      </c>
      <c r="AA238">
        <f>H238*S238</f>
        <v>0</v>
      </c>
      <c r="AB238">
        <f>I238*S238</f>
        <v>0</v>
      </c>
      <c r="AC238">
        <f>J238*S238</f>
        <v>0</v>
      </c>
      <c r="AD238">
        <f>K238*S238</f>
        <v>0</v>
      </c>
      <c r="AE238">
        <f>L238*S238</f>
        <v>0</v>
      </c>
      <c r="AF238">
        <f>M238*S238</f>
        <v>0</v>
      </c>
    </row>
    <row r="239">
      <c r="A239">
        <v>24</v>
      </c>
      <c r="B239" t="str">
        <v>Milkshake Coklat</v>
      </c>
      <c r="C239" t="str">
        <f>B239</f>
        <v>Milkshake Coklat</v>
      </c>
      <c r="N239">
        <f>SUM(D239:M239)</f>
        <v>0</v>
      </c>
      <c r="O239">
        <f>N239*S239</f>
        <v>0</v>
      </c>
      <c r="P239" t="e">
        <f>(O239/O273)*100</f>
        <v>#DIV/0!</v>
      </c>
      <c r="R239" t="e">
        <f>P239*Q239</f>
        <v>#DIV/0!</v>
      </c>
      <c r="W239">
        <f>D239*S239</f>
        <v>0</v>
      </c>
      <c r="X239">
        <f>E239*S239</f>
        <v>0</v>
      </c>
      <c r="Y239">
        <f>F239*S239</f>
        <v>0</v>
      </c>
      <c r="Z239">
        <f>G239*S239</f>
        <v>0</v>
      </c>
      <c r="AA239">
        <f>H239*S239</f>
        <v>0</v>
      </c>
      <c r="AB239">
        <f>I239*S239</f>
        <v>0</v>
      </c>
      <c r="AC239">
        <f>J239*S239</f>
        <v>0</v>
      </c>
      <c r="AD239">
        <f>K239*S239</f>
        <v>0</v>
      </c>
      <c r="AE239">
        <f>L239*S239</f>
        <v>0</v>
      </c>
      <c r="AF239">
        <f>M239*S239</f>
        <v>0</v>
      </c>
    </row>
    <row r="240">
      <c r="A240">
        <v>25</v>
      </c>
      <c r="B240" t="str">
        <v>Milkshake Coklat Float</v>
      </c>
      <c r="C240" t="str">
        <f>B240</f>
        <v>Milkshake Coklat Float</v>
      </c>
      <c r="N240">
        <f>SUM(D240:M240)</f>
        <v>0</v>
      </c>
      <c r="O240">
        <f>N240*S240</f>
        <v>0</v>
      </c>
      <c r="P240" t="e">
        <f>(O240/O273)*100</f>
        <v>#DIV/0!</v>
      </c>
      <c r="Q240">
        <v>0.666</v>
      </c>
      <c r="R240" t="e">
        <f>P240*Q240</f>
        <v>#DIV/0!</v>
      </c>
      <c r="S240">
        <v>12000</v>
      </c>
      <c r="W240">
        <f>D240*S240</f>
        <v>0</v>
      </c>
      <c r="X240">
        <f>E240*S240</f>
        <v>0</v>
      </c>
      <c r="Y240">
        <f>F240*S240</f>
        <v>0</v>
      </c>
      <c r="Z240">
        <f>G240*S240</f>
        <v>0</v>
      </c>
      <c r="AA240">
        <f>H240*S240</f>
        <v>0</v>
      </c>
      <c r="AB240">
        <f>I240*S240</f>
        <v>0</v>
      </c>
      <c r="AC240">
        <f>J240*S240</f>
        <v>0</v>
      </c>
      <c r="AD240">
        <f>K240*S240</f>
        <v>0</v>
      </c>
      <c r="AE240">
        <f>L240*S240</f>
        <v>0</v>
      </c>
      <c r="AF240">
        <f>M240*S240</f>
        <v>0</v>
      </c>
    </row>
    <row r="241">
      <c r="A241">
        <v>26</v>
      </c>
      <c r="B241" t="str">
        <v>Milkshake Strawberry</v>
      </c>
      <c r="C241" t="str">
        <f>B241</f>
        <v>Milkshake Strawberry</v>
      </c>
      <c r="N241">
        <f>SUM(D241:M241)</f>
        <v>0</v>
      </c>
      <c r="O241">
        <f>N241*S241</f>
        <v>0</v>
      </c>
      <c r="P241" t="e">
        <f>(O241/O273)*100</f>
        <v>#DIV/0!</v>
      </c>
      <c r="R241" t="e">
        <f>P241*Q241</f>
        <v>#DIV/0!</v>
      </c>
      <c r="W241">
        <f>D241*S241</f>
        <v>0</v>
      </c>
      <c r="X241">
        <f>E241*S241</f>
        <v>0</v>
      </c>
      <c r="Y241">
        <f>F241*S241</f>
        <v>0</v>
      </c>
      <c r="Z241">
        <f>G241*S241</f>
        <v>0</v>
      </c>
      <c r="AA241">
        <f>H241*S241</f>
        <v>0</v>
      </c>
      <c r="AB241">
        <f>I241*S241</f>
        <v>0</v>
      </c>
      <c r="AC241">
        <f>J241*S241</f>
        <v>0</v>
      </c>
      <c r="AD241">
        <f>K241*S241</f>
        <v>0</v>
      </c>
      <c r="AE241">
        <f>L241*S241</f>
        <v>0</v>
      </c>
      <c r="AF241">
        <f>M241*S241</f>
        <v>0</v>
      </c>
    </row>
    <row r="242">
      <c r="A242">
        <v>27</v>
      </c>
      <c r="B242" t="str">
        <v>Milkshake Strawberry Float</v>
      </c>
      <c r="C242" t="str">
        <f>B242</f>
        <v>Milkshake Strawberry Float</v>
      </c>
      <c r="N242">
        <f>SUM(D242:M242)</f>
        <v>0</v>
      </c>
      <c r="O242">
        <f>N242*S242</f>
        <v>0</v>
      </c>
      <c r="P242" t="e">
        <f>(O242/O273)*100</f>
        <v>#DIV/0!</v>
      </c>
      <c r="Q242">
        <v>0.519</v>
      </c>
      <c r="R242" t="e">
        <f>P242*Q242</f>
        <v>#DIV/0!</v>
      </c>
      <c r="S242">
        <v>10000</v>
      </c>
      <c r="W242">
        <f>D242*S242</f>
        <v>0</v>
      </c>
      <c r="X242">
        <f>E242*S242</f>
        <v>0</v>
      </c>
      <c r="Y242">
        <f>F242*S242</f>
        <v>0</v>
      </c>
      <c r="Z242">
        <f>G242*S242</f>
        <v>0</v>
      </c>
      <c r="AA242">
        <f>H242*S242</f>
        <v>0</v>
      </c>
      <c r="AB242">
        <f>I242*S242</f>
        <v>0</v>
      </c>
      <c r="AC242">
        <f>J242*S242</f>
        <v>0</v>
      </c>
      <c r="AD242">
        <f>K242*S242</f>
        <v>0</v>
      </c>
      <c r="AE242">
        <f>L242*S242</f>
        <v>0</v>
      </c>
      <c r="AF242">
        <f>M242*S242</f>
        <v>0</v>
      </c>
    </row>
    <row r="243">
      <c r="A243">
        <v>28</v>
      </c>
      <c r="N243">
        <f>SUM(D243:M243)</f>
        <v>0</v>
      </c>
      <c r="O243">
        <f>N243*S243</f>
        <v>0</v>
      </c>
      <c r="P243" t="e">
        <f>(O243/O273)*100</f>
        <v>#DIV/0!</v>
      </c>
      <c r="R243" t="e">
        <f>P243*Q243</f>
        <v>#DIV/0!</v>
      </c>
      <c r="W243">
        <f>D243*S243</f>
        <v>0</v>
      </c>
      <c r="X243">
        <f>E243*S243</f>
        <v>0</v>
      </c>
      <c r="Y243">
        <f>F243*S243</f>
        <v>0</v>
      </c>
      <c r="Z243">
        <f>G243*S243</f>
        <v>0</v>
      </c>
      <c r="AA243">
        <f>H243*S243</f>
        <v>0</v>
      </c>
      <c r="AB243">
        <f>I243*S243</f>
        <v>0</v>
      </c>
      <c r="AC243">
        <f>J243*S243</f>
        <v>0</v>
      </c>
      <c r="AD243">
        <f>K243*S243</f>
        <v>0</v>
      </c>
      <c r="AE243">
        <f>L243*S243</f>
        <v>0</v>
      </c>
      <c r="AF243">
        <f>M243*S243</f>
        <v>0</v>
      </c>
    </row>
    <row r="244">
      <c r="A244">
        <v>29</v>
      </c>
      <c r="B244" t="str">
        <v>Nestle Lemon Tea</v>
      </c>
      <c r="C244" t="str">
        <f>B244</f>
        <v>Nestle Lemon Tea</v>
      </c>
      <c r="N244">
        <f>SUM(D244:M244)</f>
        <v>0</v>
      </c>
      <c r="O244">
        <f>N244*S244</f>
        <v>0</v>
      </c>
      <c r="P244" t="e">
        <f>(O244/O273)*100</f>
        <v>#DIV/0!</v>
      </c>
      <c r="Q244">
        <v>0.276</v>
      </c>
      <c r="R244" t="e">
        <f>P244*Q244</f>
        <v>#DIV/0!</v>
      </c>
      <c r="S244">
        <v>7000</v>
      </c>
      <c r="W244">
        <f>D244*S244</f>
        <v>0</v>
      </c>
      <c r="X244">
        <f>E244*S244</f>
        <v>0</v>
      </c>
      <c r="Y244">
        <f>F244*S244</f>
        <v>0</v>
      </c>
      <c r="Z244">
        <f>G244*S244</f>
        <v>0</v>
      </c>
      <c r="AA244">
        <f>H244*S244</f>
        <v>0</v>
      </c>
      <c r="AB244">
        <f>I244*S244</f>
        <v>0</v>
      </c>
      <c r="AC244">
        <f>J244*S244</f>
        <v>0</v>
      </c>
      <c r="AD244">
        <f>K244*S244</f>
        <v>0</v>
      </c>
      <c r="AE244">
        <f>L244*S244</f>
        <v>0</v>
      </c>
      <c r="AF244">
        <f>M244*S244</f>
        <v>0</v>
      </c>
    </row>
    <row r="245">
      <c r="A245">
        <v>30</v>
      </c>
      <c r="B245" t="str">
        <v>Milo</v>
      </c>
      <c r="C245" t="str">
        <f>B245</f>
        <v>Milo</v>
      </c>
      <c r="N245">
        <f>SUM(D245:M245)</f>
        <v>0</v>
      </c>
      <c r="O245">
        <f>N245*S245</f>
        <v>0</v>
      </c>
      <c r="P245" t="e">
        <f>(O245/O273)*100</f>
        <v>#DIV/0!</v>
      </c>
      <c r="Q245">
        <v>0.447</v>
      </c>
      <c r="R245" t="e">
        <f>P245*Q245</f>
        <v>#DIV/0!</v>
      </c>
      <c r="S245">
        <v>9000</v>
      </c>
      <c r="W245">
        <f>D245*S245</f>
        <v>0</v>
      </c>
      <c r="X245">
        <f>E245*S245</f>
        <v>0</v>
      </c>
      <c r="Y245">
        <f>F245*S245</f>
        <v>0</v>
      </c>
      <c r="Z245">
        <f>G245*S245</f>
        <v>0</v>
      </c>
      <c r="AA245">
        <f>H245*S245</f>
        <v>0</v>
      </c>
      <c r="AB245">
        <f>I245*S245</f>
        <v>0</v>
      </c>
      <c r="AC245">
        <f>J245*S245</f>
        <v>0</v>
      </c>
      <c r="AD245">
        <f>K245*S245</f>
        <v>0</v>
      </c>
      <c r="AE245">
        <f>L245*S245</f>
        <v>0</v>
      </c>
      <c r="AF245">
        <f>M245*S245</f>
        <v>0</v>
      </c>
    </row>
    <row r="246">
      <c r="A246">
        <v>31</v>
      </c>
      <c r="B246" t="str">
        <v>Ice Cream</v>
      </c>
      <c r="C246" t="str">
        <f>B246</f>
        <v>Ice Cream</v>
      </c>
      <c r="N246">
        <f>SUM(D246:M246)</f>
        <v>0</v>
      </c>
      <c r="O246">
        <f>N246*S246</f>
        <v>0</v>
      </c>
      <c r="P246" t="e">
        <f>(O246/O273)*100</f>
        <v>#DIV/0!</v>
      </c>
      <c r="Q246">
        <v>0.353</v>
      </c>
      <c r="R246" t="e">
        <f>P246*Q246</f>
        <v>#DIV/0!</v>
      </c>
      <c r="S246">
        <v>5000</v>
      </c>
      <c r="W246">
        <f>D246*S246</f>
        <v>0</v>
      </c>
      <c r="X246">
        <f>E246*S246</f>
        <v>0</v>
      </c>
      <c r="Y246">
        <f>F246*S246</f>
        <v>0</v>
      </c>
      <c r="Z246">
        <f>G246*S246</f>
        <v>0</v>
      </c>
      <c r="AA246">
        <f>H246*S246</f>
        <v>0</v>
      </c>
      <c r="AB246">
        <f>I246*S246</f>
        <v>0</v>
      </c>
      <c r="AC246">
        <f>J246*S246</f>
        <v>0</v>
      </c>
      <c r="AD246">
        <f>K246*S246</f>
        <v>0</v>
      </c>
      <c r="AE246">
        <f>L246*S246</f>
        <v>0</v>
      </c>
      <c r="AF246">
        <f>M246*S246</f>
        <v>0</v>
      </c>
    </row>
    <row r="247">
      <c r="A247">
        <v>32</v>
      </c>
      <c r="N247">
        <f>SUM(D247:M247)</f>
        <v>0</v>
      </c>
      <c r="O247">
        <f>N247*S247</f>
        <v>0</v>
      </c>
      <c r="P247" t="e">
        <f>(O247/O273)*100</f>
        <v>#DIV/0!</v>
      </c>
      <c r="R247" t="e">
        <f>P247*Q247</f>
        <v>#DIV/0!</v>
      </c>
      <c r="W247">
        <f>D247*S247</f>
        <v>0</v>
      </c>
      <c r="X247">
        <f>E247*S247</f>
        <v>0</v>
      </c>
      <c r="Y247">
        <f>F247*S247</f>
        <v>0</v>
      </c>
      <c r="Z247">
        <f>G247*S247</f>
        <v>0</v>
      </c>
      <c r="AA247">
        <f>H247*S247</f>
        <v>0</v>
      </c>
      <c r="AB247">
        <f>I247*S247</f>
        <v>0</v>
      </c>
      <c r="AC247">
        <f>J247*S247</f>
        <v>0</v>
      </c>
      <c r="AD247">
        <f>K247*S247</f>
        <v>0</v>
      </c>
      <c r="AE247">
        <f>L247*S247</f>
        <v>0</v>
      </c>
      <c r="AF247">
        <f>M247*S247</f>
        <v>0</v>
      </c>
    </row>
    <row r="248">
      <c r="A248">
        <v>33</v>
      </c>
      <c r="B248" t="str">
        <v>Es Teh</v>
      </c>
      <c r="C248" t="str">
        <f>B248</f>
        <v>Es Teh</v>
      </c>
      <c r="N248">
        <f>SUM(D248:M248)</f>
        <v>0</v>
      </c>
      <c r="O248">
        <f>N248*S248</f>
        <v>0</v>
      </c>
      <c r="P248" t="e">
        <f>O248/O273*100</f>
        <v>#DIV/0!</v>
      </c>
      <c r="Q248">
        <v>0.152</v>
      </c>
      <c r="R248" t="e">
        <f>P248*Q248</f>
        <v>#DIV/0!</v>
      </c>
      <c r="S248">
        <v>5000</v>
      </c>
      <c r="W248">
        <f>D248*S248</f>
        <v>0</v>
      </c>
      <c r="X248">
        <f>E248*S248</f>
        <v>0</v>
      </c>
      <c r="Y248">
        <f>F248*S248</f>
        <v>0</v>
      </c>
      <c r="Z248">
        <f>G248*S248</f>
        <v>0</v>
      </c>
      <c r="AA248">
        <f>H248*S248</f>
        <v>0</v>
      </c>
      <c r="AB248">
        <f>I248*S248</f>
        <v>0</v>
      </c>
      <c r="AC248">
        <f>J248*S248</f>
        <v>0</v>
      </c>
      <c r="AD248">
        <f>K248*S248</f>
        <v>0</v>
      </c>
      <c r="AE248">
        <f>L248*S248</f>
        <v>0</v>
      </c>
      <c r="AF248">
        <f>M248*S248</f>
        <v>0</v>
      </c>
    </row>
    <row r="249">
      <c r="A249">
        <v>34</v>
      </c>
      <c r="B249" t="str">
        <v>Es Teh RC</v>
      </c>
      <c r="C249" t="str">
        <f>B249</f>
        <v>Es Teh RC</v>
      </c>
      <c r="N249">
        <f>SUM(D249:M249)</f>
        <v>0</v>
      </c>
      <c r="O249">
        <f>N249*S249</f>
        <v>0</v>
      </c>
      <c r="P249" t="e">
        <f>O249/O273*100</f>
        <v>#DIV/0!</v>
      </c>
      <c r="R249" t="e">
        <f>P249*Q249</f>
        <v>#DIV/0!</v>
      </c>
      <c r="W249">
        <f>D249*S249</f>
        <v>0</v>
      </c>
      <c r="X249">
        <f>E249*S249</f>
        <v>0</v>
      </c>
      <c r="Y249">
        <f>F249*S249</f>
        <v>0</v>
      </c>
      <c r="Z249">
        <f>G249*S249</f>
        <v>0</v>
      </c>
      <c r="AA249">
        <f>H249*S249</f>
        <v>0</v>
      </c>
      <c r="AB249">
        <f>I249*S249</f>
        <v>0</v>
      </c>
      <c r="AC249">
        <f>J249*S249</f>
        <v>0</v>
      </c>
      <c r="AD249">
        <f>K249*S249</f>
        <v>0</v>
      </c>
      <c r="AE249">
        <f>L249*S249</f>
        <v>0</v>
      </c>
      <c r="AF249">
        <f>M249*S249</f>
        <v>0</v>
      </c>
    </row>
    <row r="250">
      <c r="A250">
        <v>35</v>
      </c>
      <c r="N250">
        <f>SUM(D250:M250)</f>
        <v>0</v>
      </c>
      <c r="O250">
        <f>N250*S250</f>
        <v>0</v>
      </c>
      <c r="P250" t="e">
        <f>(O250/O273)*100</f>
        <v>#DIV/0!</v>
      </c>
      <c r="R250" t="e">
        <f>P250*Q250</f>
        <v>#DIV/0!</v>
      </c>
      <c r="W250">
        <f>D250*S250</f>
        <v>0</v>
      </c>
      <c r="X250">
        <f>E250*S250</f>
        <v>0</v>
      </c>
      <c r="Y250">
        <f>F250*S250</f>
        <v>0</v>
      </c>
      <c r="Z250">
        <f>G250*S250</f>
        <v>0</v>
      </c>
      <c r="AA250">
        <f>H250*S250</f>
        <v>0</v>
      </c>
      <c r="AB250">
        <f>I250*S250</f>
        <v>0</v>
      </c>
      <c r="AC250">
        <f>J250*S250</f>
        <v>0</v>
      </c>
      <c r="AD250">
        <f>K250*S250</f>
        <v>0</v>
      </c>
      <c r="AE250">
        <f>L250*S250</f>
        <v>0</v>
      </c>
      <c r="AF250">
        <f>M250*S250</f>
        <v>0</v>
      </c>
    </row>
    <row r="251">
      <c r="A251">
        <v>36</v>
      </c>
      <c r="C251" t="str">
        <v>Thai Green Tea</v>
      </c>
      <c r="N251">
        <f>SUM(D251:M251)</f>
        <v>0</v>
      </c>
      <c r="O251">
        <f>N251*S251</f>
        <v>0</v>
      </c>
      <c r="P251" t="e">
        <f>(O251/O273)*100</f>
        <v>#DIV/0!</v>
      </c>
      <c r="Q251">
        <v>0.324</v>
      </c>
      <c r="R251" t="e">
        <f>P251*Q251</f>
        <v>#DIV/0!</v>
      </c>
      <c r="S251">
        <v>11000</v>
      </c>
      <c r="W251">
        <f>D251*S251</f>
        <v>0</v>
      </c>
      <c r="X251">
        <f>E251*S251</f>
        <v>0</v>
      </c>
      <c r="Y251">
        <f>F251*S251</f>
        <v>0</v>
      </c>
      <c r="Z251">
        <f>G251*S251</f>
        <v>0</v>
      </c>
      <c r="AA251">
        <f>H251*S251</f>
        <v>0</v>
      </c>
      <c r="AB251">
        <f>I251*S251</f>
        <v>0</v>
      </c>
      <c r="AC251">
        <f>J251*S251</f>
        <v>0</v>
      </c>
      <c r="AD251">
        <f>K251*S251</f>
        <v>0</v>
      </c>
      <c r="AE251">
        <f>L251*S251</f>
        <v>0</v>
      </c>
      <c r="AF251">
        <f>M251*S251</f>
        <v>0</v>
      </c>
    </row>
    <row r="252">
      <c r="A252">
        <v>37</v>
      </c>
      <c r="C252" t="str">
        <v>Milky Mango</v>
      </c>
      <c r="N252">
        <f>SUM(D252:M252)</f>
        <v>0</v>
      </c>
      <c r="O252">
        <f>N252*S252</f>
        <v>0</v>
      </c>
      <c r="P252" t="e">
        <f>(O252/O273)*100</f>
        <v>#DIV/0!</v>
      </c>
      <c r="Q252">
        <v>0.281</v>
      </c>
      <c r="R252" t="e">
        <f>P252*Q252</f>
        <v>#DIV/0!</v>
      </c>
      <c r="S252">
        <v>11000</v>
      </c>
      <c r="W252">
        <f>D252*S252</f>
        <v>0</v>
      </c>
      <c r="X252">
        <f>E252*S252</f>
        <v>0</v>
      </c>
      <c r="Y252">
        <f>F252*S252</f>
        <v>0</v>
      </c>
      <c r="Z252">
        <f>G252*S252</f>
        <v>0</v>
      </c>
      <c r="AA252">
        <f>H252*S252</f>
        <v>0</v>
      </c>
      <c r="AB252">
        <f>I252*S252</f>
        <v>0</v>
      </c>
      <c r="AC252">
        <f>J252*S252</f>
        <v>0</v>
      </c>
      <c r="AD252">
        <f>K252*S252</f>
        <v>0</v>
      </c>
      <c r="AE252">
        <f>L252*S252</f>
        <v>0</v>
      </c>
      <c r="AF252">
        <f>M252*S252</f>
        <v>0</v>
      </c>
    </row>
    <row r="253">
      <c r="A253">
        <v>38</v>
      </c>
      <c r="C253" t="str">
        <v>Red Velvet</v>
      </c>
      <c r="N253">
        <f>SUM(D253:M253)</f>
        <v>0</v>
      </c>
      <c r="O253">
        <f>N253*S253</f>
        <v>0</v>
      </c>
      <c r="P253" t="e">
        <f>(O253/O273)*100</f>
        <v>#DIV/0!</v>
      </c>
      <c r="Q253">
        <v>0.152</v>
      </c>
      <c r="R253" t="e">
        <f>P253*Q253</f>
        <v>#DIV/0!</v>
      </c>
      <c r="S253">
        <v>11000</v>
      </c>
      <c r="W253">
        <f>D253*S253</f>
        <v>0</v>
      </c>
      <c r="X253">
        <f>E253*S253</f>
        <v>0</v>
      </c>
      <c r="Y253">
        <f>F253*S253</f>
        <v>0</v>
      </c>
      <c r="Z253">
        <f>G253*S253</f>
        <v>0</v>
      </c>
      <c r="AA253">
        <f>H253*S253</f>
        <v>0</v>
      </c>
      <c r="AB253">
        <f>I253*S253</f>
        <v>0</v>
      </c>
      <c r="AC253">
        <f>J253*S253</f>
        <v>0</v>
      </c>
      <c r="AD253">
        <f>K253*S253</f>
        <v>0</v>
      </c>
      <c r="AE253">
        <f>L253*S253</f>
        <v>0</v>
      </c>
      <c r="AF253">
        <f>M253*S253</f>
        <v>0</v>
      </c>
    </row>
    <row r="254">
      <c r="A254">
        <v>39</v>
      </c>
      <c r="N254">
        <f>SUM(D254:M254)</f>
        <v>0</v>
      </c>
      <c r="O254">
        <f>N254*S254</f>
        <v>0</v>
      </c>
      <c r="P254" t="e">
        <f>(O254/O273)*100</f>
        <v>#DIV/0!</v>
      </c>
      <c r="Q254">
        <v>0.5</v>
      </c>
      <c r="R254" t="e">
        <f>P254*Q254</f>
        <v>#DIV/0!</v>
      </c>
      <c r="W254">
        <f>D254*S254</f>
        <v>0</v>
      </c>
      <c r="X254">
        <f>E254*S254</f>
        <v>0</v>
      </c>
      <c r="Y254">
        <f>F254*S254</f>
        <v>0</v>
      </c>
      <c r="Z254">
        <f>G254*S254</f>
        <v>0</v>
      </c>
      <c r="AA254">
        <f>H254*S254</f>
        <v>0</v>
      </c>
      <c r="AB254">
        <f>I254*S254</f>
        <v>0</v>
      </c>
      <c r="AC254">
        <f>J254*S254</f>
        <v>0</v>
      </c>
      <c r="AD254">
        <f>K254*S254</f>
        <v>0</v>
      </c>
      <c r="AE254">
        <f>L254*S254</f>
        <v>0</v>
      </c>
      <c r="AF254">
        <f>M254*S254</f>
        <v>0</v>
      </c>
    </row>
    <row r="255">
      <c r="A255">
        <v>40</v>
      </c>
      <c r="C255" t="str">
        <v>Es Teh Paket Harga Nol</v>
      </c>
      <c r="N255">
        <f>SUM(D255:M255)</f>
        <v>0</v>
      </c>
      <c r="O255">
        <f>N255*S255</f>
        <v>0</v>
      </c>
      <c r="P255" t="e">
        <f>(O255/O273)*100</f>
        <v>#DIV/0!</v>
      </c>
      <c r="Q255">
        <v>0.5</v>
      </c>
      <c r="R255" t="e">
        <f>P255*Q255</f>
        <v>#DIV/0!</v>
      </c>
      <c r="W255">
        <f>D255*S255</f>
        <v>0</v>
      </c>
      <c r="X255">
        <f>E255*S255</f>
        <v>0</v>
      </c>
      <c r="Y255">
        <f>F255*S255</f>
        <v>0</v>
      </c>
      <c r="Z255">
        <f>G255*S255</f>
        <v>0</v>
      </c>
      <c r="AA255">
        <f>H255*S255</f>
        <v>0</v>
      </c>
      <c r="AB255">
        <f>I255*S255</f>
        <v>0</v>
      </c>
      <c r="AC255">
        <f>J255*S255</f>
        <v>0</v>
      </c>
      <c r="AD255">
        <f>K255*S255</f>
        <v>0</v>
      </c>
      <c r="AE255">
        <f>L255*S255</f>
        <v>0</v>
      </c>
      <c r="AF255">
        <f>M255*S255</f>
        <v>0</v>
      </c>
    </row>
    <row r="256">
      <c r="A256">
        <v>41</v>
      </c>
      <c r="C256" t="str">
        <v>S-tee Paket Harga Nol</v>
      </c>
      <c r="N256">
        <f>SUM(D256:M256)</f>
        <v>0</v>
      </c>
      <c r="O256">
        <f>N256*S256</f>
        <v>0</v>
      </c>
      <c r="P256" t="e">
        <f>(O256/O273)*100</f>
        <v>#DIV/0!</v>
      </c>
      <c r="Q256">
        <v>0.5</v>
      </c>
      <c r="R256" t="e">
        <f>P256*Q256</f>
        <v>#DIV/0!</v>
      </c>
      <c r="W256">
        <f>D256*S256</f>
        <v>0</v>
      </c>
      <c r="X256">
        <f>E256*S256</f>
        <v>0</v>
      </c>
      <c r="Y256">
        <f>F256*S256</f>
        <v>0</v>
      </c>
      <c r="Z256">
        <f>G256*S256</f>
        <v>0</v>
      </c>
      <c r="AA256">
        <f>H256*S256</f>
        <v>0</v>
      </c>
      <c r="AB256">
        <f>I256*S256</f>
        <v>0</v>
      </c>
      <c r="AC256">
        <f>J256*S256</f>
        <v>0</v>
      </c>
      <c r="AD256">
        <f>K256*S256</f>
        <v>0</v>
      </c>
      <c r="AE256">
        <f>L256*S256</f>
        <v>0</v>
      </c>
      <c r="AF256">
        <f>M256*S256</f>
        <v>0</v>
      </c>
    </row>
    <row r="257">
      <c r="A257">
        <v>42</v>
      </c>
      <c r="C257" t="str">
        <v>Nestea Paket Harga Nol</v>
      </c>
      <c r="N257">
        <f>SUM(D257:M257)</f>
        <v>0</v>
      </c>
      <c r="O257">
        <f>N257*S257</f>
        <v>0</v>
      </c>
      <c r="P257" t="e">
        <f>(O257/O273)*100</f>
        <v>#DIV/0!</v>
      </c>
      <c r="Q257">
        <v>0.5</v>
      </c>
      <c r="R257" t="e">
        <f>P257*Q257</f>
        <v>#DIV/0!</v>
      </c>
      <c r="W257">
        <f>D257*S257</f>
        <v>0</v>
      </c>
      <c r="X257">
        <f>E257*S257</f>
        <v>0</v>
      </c>
      <c r="Y257">
        <f>F257*S257</f>
        <v>0</v>
      </c>
      <c r="Z257">
        <f>G257*S257</f>
        <v>0</v>
      </c>
      <c r="AA257">
        <f>H257*S257</f>
        <v>0</v>
      </c>
      <c r="AB257">
        <f>I257*S257</f>
        <v>0</v>
      </c>
      <c r="AC257">
        <f>J257*S257</f>
        <v>0</v>
      </c>
      <c r="AD257">
        <f>K257*S257</f>
        <v>0</v>
      </c>
      <c r="AE257">
        <f>L257*S257</f>
        <v>0</v>
      </c>
      <c r="AF257">
        <f>M257*S257</f>
        <v>0</v>
      </c>
    </row>
    <row r="258">
      <c r="A258">
        <v>43</v>
      </c>
      <c r="N258">
        <f>SUM(D258:M258)</f>
        <v>0</v>
      </c>
      <c r="O258">
        <f>N258*S258</f>
        <v>0</v>
      </c>
      <c r="P258" t="e">
        <f>(O258/O273)*100</f>
        <v>#DIV/0!</v>
      </c>
      <c r="Q258">
        <v>0.5</v>
      </c>
      <c r="R258" t="e">
        <f>P258*Q258</f>
        <v>#DIV/0!</v>
      </c>
      <c r="W258">
        <f>D258*S258</f>
        <v>0</v>
      </c>
      <c r="X258">
        <f>E258*S258</f>
        <v>0</v>
      </c>
      <c r="Y258">
        <f>F258*S258</f>
        <v>0</v>
      </c>
      <c r="Z258">
        <f>G258*S258</f>
        <v>0</v>
      </c>
      <c r="AA258">
        <f>H258*S258</f>
        <v>0</v>
      </c>
      <c r="AB258">
        <f>I258*S258</f>
        <v>0</v>
      </c>
      <c r="AC258">
        <f>J258*S258</f>
        <v>0</v>
      </c>
      <c r="AD258">
        <f>K258*S258</f>
        <v>0</v>
      </c>
      <c r="AE258">
        <f>L258*S258</f>
        <v>0</v>
      </c>
      <c r="AF258">
        <f>M258*S258</f>
        <v>0</v>
      </c>
    </row>
    <row r="259">
      <c r="A259">
        <v>44</v>
      </c>
      <c r="C259" t="str">
        <v>Lemon Tea Catering Karyawan Minggu</v>
      </c>
      <c r="N259">
        <f>SUM(D259:M259)</f>
        <v>0</v>
      </c>
      <c r="O259">
        <f>N259*S259</f>
        <v>0</v>
      </c>
      <c r="P259" t="e">
        <f>(O259/O273)*100</f>
        <v>#DIV/0!</v>
      </c>
      <c r="Q259">
        <v>0.5</v>
      </c>
      <c r="R259" t="e">
        <f>P259*Q259</f>
        <v>#DIV/0!</v>
      </c>
      <c r="W259">
        <f>D259*S259</f>
        <v>0</v>
      </c>
      <c r="X259">
        <f>E259*S259</f>
        <v>0</v>
      </c>
      <c r="Y259">
        <f>F259*S259</f>
        <v>0</v>
      </c>
      <c r="Z259">
        <f>G259*S259</f>
        <v>0</v>
      </c>
      <c r="AA259">
        <f>H259*S259</f>
        <v>0</v>
      </c>
      <c r="AB259">
        <f>I259*S259</f>
        <v>0</v>
      </c>
      <c r="AC259">
        <f>J259*S259</f>
        <v>0</v>
      </c>
      <c r="AD259">
        <f>K259*S259</f>
        <v>0</v>
      </c>
      <c r="AE259">
        <f>L259*S259</f>
        <v>0</v>
      </c>
      <c r="AF259">
        <f>M259*S259</f>
        <v>0</v>
      </c>
    </row>
    <row r="260">
      <c r="A260">
        <v>45</v>
      </c>
      <c r="C260" t="str">
        <v>Es Teh Catering Karyawan Minggu</v>
      </c>
      <c r="N260">
        <f>SUM(D260:M260)</f>
        <v>0</v>
      </c>
      <c r="O260">
        <f>N260*S260</f>
        <v>0</v>
      </c>
      <c r="P260" t="e">
        <f>(O260/O273)*100</f>
        <v>#DIV/0!</v>
      </c>
      <c r="Q260">
        <v>0.5</v>
      </c>
      <c r="R260" t="e">
        <f>P260*Q260</f>
        <v>#DIV/0!</v>
      </c>
      <c r="W260">
        <f>D260*S260</f>
        <v>0</v>
      </c>
      <c r="X260">
        <f>E260*S260</f>
        <v>0</v>
      </c>
      <c r="Y260">
        <f>F260*S260</f>
        <v>0</v>
      </c>
      <c r="Z260">
        <f>G260*S260</f>
        <v>0</v>
      </c>
      <c r="AA260">
        <f>H260*S260</f>
        <v>0</v>
      </c>
      <c r="AB260">
        <f>I260*S260</f>
        <v>0</v>
      </c>
      <c r="AC260">
        <f>J260*S260</f>
        <v>0</v>
      </c>
      <c r="AD260">
        <f>K260*S260</f>
        <v>0</v>
      </c>
      <c r="AE260">
        <f>L260*S260</f>
        <v>0</v>
      </c>
      <c r="AF260">
        <f>M260*S260</f>
        <v>0</v>
      </c>
    </row>
    <row r="261">
      <c r="A261">
        <v>46</v>
      </c>
      <c r="N261">
        <f>SUM(D261:M261)</f>
        <v>0</v>
      </c>
      <c r="O261">
        <f>N261*S261</f>
        <v>0</v>
      </c>
      <c r="P261" t="e">
        <f>(O261/O273)*100</f>
        <v>#DIV/0!</v>
      </c>
      <c r="Q261">
        <v>1.5</v>
      </c>
      <c r="R261" t="e">
        <f>P261*Q261</f>
        <v>#DIV/0!</v>
      </c>
      <c r="W261">
        <f>D261*S261</f>
        <v>0</v>
      </c>
      <c r="X261">
        <f>E261*S261</f>
        <v>0</v>
      </c>
      <c r="Y261">
        <f>F261*S261</f>
        <v>0</v>
      </c>
      <c r="Z261">
        <f>G261*S261</f>
        <v>0</v>
      </c>
      <c r="AA261">
        <f>H261*S261</f>
        <v>0</v>
      </c>
      <c r="AB261">
        <f>I261*S261</f>
        <v>0</v>
      </c>
      <c r="AC261">
        <f>J261*S261</f>
        <v>0</v>
      </c>
      <c r="AD261">
        <f>K261*S261</f>
        <v>0</v>
      </c>
      <c r="AE261">
        <f>L261*S261</f>
        <v>0</v>
      </c>
      <c r="AF261">
        <f>M261*S261</f>
        <v>0</v>
      </c>
    </row>
    <row r="262">
      <c r="A262">
        <v>47</v>
      </c>
      <c r="C262" t="str">
        <v>FREE AMB BASSORO</v>
      </c>
      <c r="N262">
        <f>SUM(D262:M262)</f>
        <v>0</v>
      </c>
      <c r="O262">
        <f>N262*S262</f>
        <v>0</v>
      </c>
      <c r="P262" t="e">
        <f>(O262/O273)*100</f>
        <v>#DIV/0!</v>
      </c>
      <c r="Q262">
        <v>2.5</v>
      </c>
      <c r="R262" t="e">
        <f>P262*Q262</f>
        <v>#DIV/0!</v>
      </c>
      <c r="W262">
        <f>D262*S262</f>
        <v>0</v>
      </c>
      <c r="X262">
        <f>E262*S262</f>
        <v>0</v>
      </c>
      <c r="Y262">
        <f>F262*S262</f>
        <v>0</v>
      </c>
      <c r="Z262">
        <f>G262*S262</f>
        <v>0</v>
      </c>
      <c r="AA262">
        <f>H262*S262</f>
        <v>0</v>
      </c>
      <c r="AB262">
        <f>I262*S262</f>
        <v>0</v>
      </c>
      <c r="AC262">
        <f>J262*S262</f>
        <v>0</v>
      </c>
      <c r="AD262">
        <f>K262*S262</f>
        <v>0</v>
      </c>
      <c r="AE262">
        <f>L262*S262</f>
        <v>0</v>
      </c>
      <c r="AF262">
        <f>M262*S262</f>
        <v>0</v>
      </c>
    </row>
    <row r="263">
      <c r="A263">
        <v>48</v>
      </c>
      <c r="C263" t="str">
        <v>FREE TBO ATH</v>
      </c>
      <c r="N263">
        <f>SUM(D263:M263)</f>
        <v>0</v>
      </c>
      <c r="O263">
        <f>N263*S263</f>
        <v>0</v>
      </c>
      <c r="P263" t="e">
        <f>(O263/O273)*100</f>
        <v>#DIV/0!</v>
      </c>
      <c r="Q263">
        <v>3.5</v>
      </c>
      <c r="R263" t="e">
        <f>P263*Q263</f>
        <v>#DIV/0!</v>
      </c>
      <c r="W263">
        <f>D263*S263</f>
        <v>0</v>
      </c>
      <c r="X263">
        <f>E263*S263</f>
        <v>0</v>
      </c>
      <c r="Y263">
        <f>F263*S263</f>
        <v>0</v>
      </c>
      <c r="Z263">
        <f>G263*S263</f>
        <v>0</v>
      </c>
      <c r="AA263">
        <f>H263*S263</f>
        <v>0</v>
      </c>
      <c r="AB263">
        <f>I263*S263</f>
        <v>0</v>
      </c>
      <c r="AC263">
        <f>J263*S263</f>
        <v>0</v>
      </c>
      <c r="AD263">
        <f>K263*S263</f>
        <v>0</v>
      </c>
      <c r="AE263">
        <f>L263*S263</f>
        <v>0</v>
      </c>
      <c r="AF263">
        <f>M263*S263</f>
        <v>0</v>
      </c>
    </row>
    <row r="264">
      <c r="A264">
        <v>49</v>
      </c>
      <c r="C264" t="str">
        <v xml:space="preserve">free stee </v>
      </c>
      <c r="N264">
        <f>SUM(D264:M264)</f>
        <v>0</v>
      </c>
      <c r="O264">
        <f>N264*S264</f>
        <v>0</v>
      </c>
      <c r="P264" t="e">
        <f>(O264/O273)*100</f>
        <v>#DIV/0!</v>
      </c>
      <c r="Q264">
        <v>4.5</v>
      </c>
      <c r="R264" t="e">
        <f>P264*Q264</f>
        <v>#DIV/0!</v>
      </c>
      <c r="W264">
        <f>D264*S264</f>
        <v>0</v>
      </c>
      <c r="X264">
        <f>E264*S264</f>
        <v>0</v>
      </c>
      <c r="Y264">
        <f>F264*S264</f>
        <v>0</v>
      </c>
      <c r="Z264">
        <f>G264*S264</f>
        <v>0</v>
      </c>
      <c r="AA264">
        <f>H264*S264</f>
        <v>0</v>
      </c>
      <c r="AB264">
        <f>I264*S264</f>
        <v>0</v>
      </c>
      <c r="AC264">
        <f>J264*S264</f>
        <v>0</v>
      </c>
      <c r="AD264">
        <f>K264*S264</f>
        <v>0</v>
      </c>
      <c r="AE264">
        <f>L264*S264</f>
        <v>0</v>
      </c>
      <c r="AF264">
        <f>M264*S264</f>
        <v>0</v>
      </c>
    </row>
    <row r="265">
      <c r="A265">
        <v>50</v>
      </c>
      <c r="C265" t="str">
        <v>FREE KALENDER</v>
      </c>
      <c r="N265">
        <f>SUM(D265:M265)</f>
        <v>0</v>
      </c>
      <c r="O265">
        <f>N265*S265</f>
        <v>0</v>
      </c>
      <c r="P265" t="e">
        <f>(O265/O273)*100</f>
        <v>#DIV/0!</v>
      </c>
      <c r="Q265">
        <v>5.5</v>
      </c>
      <c r="R265" t="e">
        <f>P265*Q265</f>
        <v>#DIV/0!</v>
      </c>
      <c r="W265">
        <f>D265*S265</f>
        <v>0</v>
      </c>
      <c r="X265">
        <f>E265*S265</f>
        <v>0</v>
      </c>
      <c r="Y265">
        <f>F265*S265</f>
        <v>0</v>
      </c>
      <c r="Z265">
        <f>G265*S265</f>
        <v>0</v>
      </c>
      <c r="AA265">
        <f>H265*S265</f>
        <v>0</v>
      </c>
      <c r="AB265">
        <f>I265*S265</f>
        <v>0</v>
      </c>
      <c r="AC265">
        <f>J265*S265</f>
        <v>0</v>
      </c>
      <c r="AD265">
        <f>K265*S265</f>
        <v>0</v>
      </c>
      <c r="AE265">
        <f>L265*S265</f>
        <v>0</v>
      </c>
      <c r="AF265">
        <f>M265*S265</f>
        <v>0</v>
      </c>
    </row>
    <row r="266">
      <c r="A266">
        <v>51</v>
      </c>
      <c r="C266" t="str">
        <v>TBO 330</v>
      </c>
      <c r="N266">
        <f>SUM(D266:M266)</f>
        <v>0</v>
      </c>
      <c r="O266">
        <f>N266*S266</f>
        <v>0</v>
      </c>
      <c r="P266" t="e">
        <f>(O266/O273)*100</f>
        <v>#DIV/0!</v>
      </c>
      <c r="Q266">
        <v>6.5</v>
      </c>
      <c r="R266" t="e">
        <f>P266*Q266</f>
        <v>#DIV/0!</v>
      </c>
      <c r="S266">
        <v>8000</v>
      </c>
      <c r="W266">
        <f>D266*S266</f>
        <v>0</v>
      </c>
      <c r="X266">
        <f>E266*S266</f>
        <v>0</v>
      </c>
      <c r="Y266">
        <f>F266*S266</f>
        <v>0</v>
      </c>
      <c r="Z266">
        <f>G266*S266</f>
        <v>0</v>
      </c>
      <c r="AA266">
        <f>H266*S266</f>
        <v>0</v>
      </c>
      <c r="AB266">
        <f>I266*S266</f>
        <v>0</v>
      </c>
      <c r="AC266">
        <f>J266*S266</f>
        <v>0</v>
      </c>
      <c r="AD266">
        <f>K266*S266</f>
        <v>0</v>
      </c>
      <c r="AE266">
        <f>L266*S266</f>
        <v>0</v>
      </c>
      <c r="AF266">
        <f>M266*S266</f>
        <v>0</v>
      </c>
    </row>
    <row r="267">
      <c r="A267">
        <v>52</v>
      </c>
      <c r="C267" t="str">
        <v>NASI</v>
      </c>
      <c r="N267">
        <f>SUM(D267:M267)</f>
        <v>0</v>
      </c>
      <c r="O267">
        <f>N267*S267</f>
        <v>0</v>
      </c>
      <c r="P267" t="e">
        <f>(O267/O273)*100</f>
        <v>#DIV/0!</v>
      </c>
      <c r="Q267">
        <v>0.5</v>
      </c>
      <c r="R267" t="e">
        <f>P267*Q267</f>
        <v>#DIV/0!</v>
      </c>
      <c r="S267">
        <v>46000</v>
      </c>
      <c r="W267">
        <f>D267*S267</f>
        <v>0</v>
      </c>
      <c r="X267">
        <f>E267*S267</f>
        <v>0</v>
      </c>
      <c r="Y267">
        <f>F267*S267</f>
        <v>0</v>
      </c>
      <c r="Z267">
        <f>G267*S267</f>
        <v>0</v>
      </c>
      <c r="AA267">
        <f>H267*S267</f>
        <v>0</v>
      </c>
      <c r="AB267">
        <f>I267*S267</f>
        <v>0</v>
      </c>
      <c r="AC267">
        <f>J267*S267</f>
        <v>0</v>
      </c>
      <c r="AD267">
        <f>K267*S267</f>
        <v>0</v>
      </c>
      <c r="AE267">
        <f>L267*S267</f>
        <v>0</v>
      </c>
      <c r="AF267">
        <f>M267*S267</f>
        <v>0</v>
      </c>
    </row>
    <row r="268">
      <c r="A268">
        <v>53</v>
      </c>
      <c r="N268">
        <f>SUM(D268:M268)</f>
        <v>0</v>
      </c>
      <c r="O268">
        <f>N268*S268</f>
        <v>0</v>
      </c>
      <c r="P268" t="e">
        <f>(O268/O273)*100</f>
        <v>#DIV/0!</v>
      </c>
      <c r="Q268">
        <v>0.5</v>
      </c>
      <c r="R268" t="e">
        <f>P268*Q268</f>
        <v>#DIV/0!</v>
      </c>
      <c r="W268">
        <f>D268*S268</f>
        <v>0</v>
      </c>
      <c r="X268">
        <f>E268*S268</f>
        <v>0</v>
      </c>
      <c r="Y268">
        <f>F268*S268</f>
        <v>0</v>
      </c>
      <c r="Z268">
        <f>G268*S268</f>
        <v>0</v>
      </c>
      <c r="AA268">
        <f>H268*S268</f>
        <v>0</v>
      </c>
      <c r="AB268">
        <f>I268*S268</f>
        <v>0</v>
      </c>
      <c r="AC268">
        <f>J268*S268</f>
        <v>0</v>
      </c>
      <c r="AD268">
        <f>K268*S268</f>
        <v>0</v>
      </c>
      <c r="AE268">
        <f>L268*S268</f>
        <v>0</v>
      </c>
      <c r="AF268">
        <f>M268*S268</f>
        <v>0</v>
      </c>
    </row>
    <row r="269">
      <c r="A269">
        <v>54</v>
      </c>
      <c r="C269" t="str">
        <v>sambal terasi</v>
      </c>
      <c r="N269">
        <f>SUM(D269:M269)</f>
        <v>0</v>
      </c>
      <c r="O269">
        <f>N269*S269</f>
        <v>0</v>
      </c>
      <c r="P269" t="e">
        <f>(O269/O273)*100</f>
        <v>#DIV/0!</v>
      </c>
      <c r="R269" t="e">
        <f>P269*Q269</f>
        <v>#DIV/0!</v>
      </c>
      <c r="S269">
        <v>5000</v>
      </c>
      <c r="W269">
        <f>D269*S269</f>
        <v>0</v>
      </c>
      <c r="X269">
        <f>E269*S269</f>
        <v>0</v>
      </c>
      <c r="Y269">
        <f>F269*S269</f>
        <v>0</v>
      </c>
      <c r="Z269">
        <f>G269*S269</f>
        <v>0</v>
      </c>
      <c r="AA269">
        <f>H269*S269</f>
        <v>0</v>
      </c>
      <c r="AB269">
        <f>I269*S269</f>
        <v>0</v>
      </c>
      <c r="AC269">
        <f>J269*S269</f>
        <v>0</v>
      </c>
      <c r="AD269">
        <f>K269*S269</f>
        <v>0</v>
      </c>
      <c r="AE269">
        <f>L269*S269</f>
        <v>0</v>
      </c>
      <c r="AF269">
        <f>M269*S269</f>
        <v>0</v>
      </c>
    </row>
    <row r="270">
      <c r="A270">
        <v>55</v>
      </c>
      <c r="C270" t="str">
        <v>dada/paha atas grab</v>
      </c>
      <c r="N270">
        <f>SUM(D270:M270)</f>
        <v>0</v>
      </c>
      <c r="O270">
        <f>N270*S270</f>
        <v>0</v>
      </c>
      <c r="P270" t="e">
        <f>(O270/O273)*100</f>
        <v>#DIV/0!</v>
      </c>
      <c r="R270" t="e">
        <f>P270*Q270</f>
        <v>#DIV/0!</v>
      </c>
      <c r="S270">
        <v>18750</v>
      </c>
      <c r="W270">
        <f>D270*S270</f>
        <v>0</v>
      </c>
      <c r="X270">
        <f>E270*S270</f>
        <v>0</v>
      </c>
      <c r="Y270">
        <f>F270*S270</f>
        <v>0</v>
      </c>
      <c r="Z270">
        <f>G270*S270</f>
        <v>0</v>
      </c>
      <c r="AA270">
        <f>H270*S270</f>
        <v>0</v>
      </c>
      <c r="AB270">
        <f>I270*S270</f>
        <v>0</v>
      </c>
      <c r="AC270">
        <f>J270*S270</f>
        <v>0</v>
      </c>
      <c r="AD270">
        <f>K270*S270</f>
        <v>0</v>
      </c>
      <c r="AE270">
        <f>L270*S270</f>
        <v>0</v>
      </c>
      <c r="AF270">
        <f>M270*S270</f>
        <v>0</v>
      </c>
    </row>
    <row r="271">
      <c r="A271">
        <v>56</v>
      </c>
      <c r="N271">
        <f>SUM(D271:M271)</f>
        <v>0</v>
      </c>
      <c r="O271">
        <f>N271*S271</f>
        <v>0</v>
      </c>
      <c r="P271" t="e">
        <f>(O271/O273)*100</f>
        <v>#DIV/0!</v>
      </c>
      <c r="R271" t="e">
        <f>P271*Q271</f>
        <v>#DIV/0!</v>
      </c>
      <c r="W271">
        <f>D271*S271</f>
        <v>0</v>
      </c>
      <c r="X271">
        <f>E271*S271</f>
        <v>0</v>
      </c>
      <c r="Y271">
        <f>F271*S271</f>
        <v>0</v>
      </c>
      <c r="Z271">
        <f>G271*S271</f>
        <v>0</v>
      </c>
      <c r="AA271">
        <f>H271*S271</f>
        <v>0</v>
      </c>
      <c r="AB271">
        <f>I271*S271</f>
        <v>0</v>
      </c>
      <c r="AC271">
        <f>J271*S271</f>
        <v>0</v>
      </c>
      <c r="AD271">
        <f>K271*S271</f>
        <v>0</v>
      </c>
      <c r="AE271">
        <f>L271*S271</f>
        <v>0</v>
      </c>
      <c r="AF271">
        <f>M271*S271</f>
        <v>0</v>
      </c>
    </row>
    <row r="272">
      <c r="A272" t="str">
        <v>TOTAL BEVERAGES</v>
      </c>
      <c r="D272">
        <f>W272</f>
        <v>0</v>
      </c>
      <c r="E272">
        <f>X272</f>
        <v>0</v>
      </c>
      <c r="F272">
        <f>Y272</f>
        <v>0</v>
      </c>
      <c r="G272">
        <f>Z272</f>
        <v>0</v>
      </c>
      <c r="H272">
        <f>AA272</f>
        <v>0</v>
      </c>
      <c r="I272">
        <f>AB272</f>
        <v>0</v>
      </c>
      <c r="J272">
        <f>AC272</f>
        <v>0</v>
      </c>
      <c r="K272">
        <f>AD272</f>
        <v>0</v>
      </c>
      <c r="L272">
        <f>AE272</f>
        <v>0</v>
      </c>
      <c r="M272">
        <f>AF272</f>
        <v>0</v>
      </c>
      <c r="O272">
        <f>SUM(D272:M272)</f>
        <v>0</v>
      </c>
      <c r="P272" t="e">
        <f>SUM(P216:P271)/100</f>
        <v>#DIV/0!</v>
      </c>
      <c r="R272" t="e">
        <f>SUM(R216:R271)/100</f>
        <v>#DIV/0!</v>
      </c>
      <c r="W272">
        <f>SUM(W216:W271)</f>
        <v>0</v>
      </c>
      <c r="X272">
        <f>SUM(X216:X271)</f>
        <v>0</v>
      </c>
      <c r="Y272">
        <f>SUM(Y216:Y271)</f>
        <v>0</v>
      </c>
      <c r="Z272">
        <f>SUM(Z216:Z271)</f>
        <v>0</v>
      </c>
      <c r="AA272">
        <f>SUM(AA216:AA271)</f>
        <v>0</v>
      </c>
      <c r="AB272">
        <f>SUM(AB216:AB271)</f>
        <v>0</v>
      </c>
      <c r="AC272">
        <f>SUM(AC216:AC271)</f>
        <v>0</v>
      </c>
      <c r="AD272">
        <f>SUM(AD216:AD271)</f>
        <v>0</v>
      </c>
      <c r="AE272">
        <f>SUM(AE216:AE271)</f>
        <v>0</v>
      </c>
      <c r="AF272">
        <f>SUM(AF216:AF271)</f>
        <v>0</v>
      </c>
    </row>
    <row r="273">
      <c r="A273" t="str">
        <v>TOTAL SALES</v>
      </c>
      <c r="D273">
        <f>D213+D272</f>
        <v>0</v>
      </c>
      <c r="E273">
        <f>E213+E272</f>
        <v>0</v>
      </c>
      <c r="F273">
        <f>F213+F272</f>
        <v>0</v>
      </c>
      <c r="G273">
        <f>G213+G272</f>
        <v>0</v>
      </c>
      <c r="H273">
        <f>H213+H272</f>
        <v>0</v>
      </c>
      <c r="I273">
        <f>I213+I272</f>
        <v>0</v>
      </c>
      <c r="J273">
        <f>J213+J272</f>
        <v>0</v>
      </c>
      <c r="K273">
        <f>K213+K272</f>
        <v>0</v>
      </c>
      <c r="L273">
        <f>L213+L272</f>
        <v>0</v>
      </c>
      <c r="M273">
        <f>M213+M272</f>
        <v>0</v>
      </c>
      <c r="N273">
        <f>N213+N272</f>
        <v>0</v>
      </c>
      <c r="O273">
        <f>O213+O272</f>
        <v>0</v>
      </c>
      <c r="P273" t="e">
        <f>P213+P272</f>
        <v>#DIV/0!</v>
      </c>
      <c r="R273" t="e">
        <f>R213+R272</f>
        <v>#DIV/0!</v>
      </c>
    </row>
    <row r="274">
      <c r="A274" t="str">
        <v>TOTAL CUSTOMER</v>
      </c>
      <c r="D274">
        <f>'LAPORAN KAS PERIODE'!C31</f>
        <v>0</v>
      </c>
      <c r="N274">
        <f>SUM(D274:M274)</f>
        <v>0</v>
      </c>
    </row>
    <row r="276">
      <c r="A276" t="str">
        <v>Keterangan :</v>
      </c>
      <c r="N276" t="str">
        <v>Paraf Supervisor</v>
      </c>
    </row>
    <row r="277">
      <c r="A277" t="str">
        <v>1. UNTUK NAMA PRODUK TIDAK BOLEH DIUBAH ATAU DI HAPUS, APABILA ADA PENAMBAHAN PRODUK ISILAH DI KOLOM KOSONG YANG PALING BAWAH  (FOOD &amp; BAVERAGE)</v>
      </c>
      <c r="X277">
        <v>178</v>
      </c>
    </row>
    <row r="278">
      <c r="A278" t="str">
        <v xml:space="preserve">2. HASIL PRINT OUT LP JADI 3 LEMBAR </v>
      </c>
      <c r="X278">
        <v>144</v>
      </c>
    </row>
    <row r="279">
      <c r="A279" t="str">
        <v>3. KOLOM FOOD COST ITEM DI ISI MANUAL</v>
      </c>
      <c r="X279">
        <v>151</v>
      </c>
    </row>
    <row r="280">
      <c r="A280" t="str">
        <v>4. KETERANGAN KOLOM TGL HANYA DI ISI DENGAN ANGKA TGL SAJA TDK DENGAN BULAN / TAHUN</v>
      </c>
      <c r="X280">
        <v>130</v>
      </c>
    </row>
    <row r="281">
      <c r="N281" t="str">
        <v>(                                                        )</v>
      </c>
      <c r="X281">
        <v>145</v>
      </c>
    </row>
    <row r="282">
      <c r="X282">
        <v>135</v>
      </c>
    </row>
    <row r="283">
      <c r="A283" t="str">
        <v>NOTE :</v>
      </c>
      <c r="X283">
        <v>121</v>
      </c>
    </row>
    <row r="284">
      <c r="A284" t="str">
        <v>1. SELECT BAGIAN YANG AKAN DIPRINT</v>
      </c>
      <c r="X284">
        <v>156</v>
      </c>
    </row>
    <row r="285">
      <c r="A285" t="str">
        <v>2. SETELAH ITU PILIH FILE =&gt; PRINT</v>
      </c>
      <c r="D285" t="str">
        <v xml:space="preserve">NB. </v>
      </c>
      <c r="E285" t="str">
        <v xml:space="preserve">BAGI MENU YANG TIDAK DIPAKAI JANGAN DIHAPUS TAPI DIABAIKAN SAJA </v>
      </c>
      <c r="X285">
        <v>129</v>
      </c>
    </row>
    <row r="286">
      <c r="A286" t="str">
        <v>3. PADA BAGIAN SETTINGS ATUR SEBAGAI BERIKUT :</v>
      </c>
      <c r="E286" t="str">
        <v>UNTUK PAKET YANG TERDAPAT 2 VARIAN MENU ( ES THE / S-TEE ) BISA DIPOSTING Harga Nol SESUAI MINUMAN PILIHAN TAMU</v>
      </c>
    </row>
    <row r="287">
      <c r="A287" t="str">
        <v xml:space="preserve">    - PILIH PRINT SELECTION</v>
      </c>
    </row>
    <row r="288">
      <c r="A288" t="str">
        <v xml:space="preserve">    - LANDSCAPE ORIENTATION</v>
      </c>
    </row>
    <row r="289">
      <c r="A289" t="str">
        <v xml:space="preserve">    - SESUAIKAN UKURAN KERTAS YANG AKAN DIPRINT, A4/F4</v>
      </c>
    </row>
    <row r="290">
      <c r="A290" t="str">
        <v xml:space="preserve">    - ATUR MARGIN SEBAGAI BERIKUT :</v>
      </c>
    </row>
    <row r="291">
      <c r="A291" t="str">
        <v xml:space="preserve">       - TOP : 1</v>
      </c>
    </row>
    <row r="292">
      <c r="A292" t="str">
        <v xml:space="preserve">       - RIGHT : 0,3 - 1</v>
      </c>
    </row>
    <row r="293">
      <c r="A293" t="str">
        <v xml:space="preserve">       - LEFT : 0,3</v>
      </c>
      <c r="I293" t="str">
        <v>dada</v>
      </c>
      <c r="J293">
        <f>N8+N9+N31+N36+N42+N48+N53+N56+N61+N64+N69+N72+N77+N80+N90+N119+N124+N127+N134*4+N201*2+N202*2+N203*2+N204*2</f>
        <v>0</v>
      </c>
      <c r="L293" t="str">
        <v>burger</v>
      </c>
      <c r="M293">
        <f>N18+N19+N27+N39</f>
        <v>0</v>
      </c>
    </row>
    <row r="294">
      <c r="A294" t="str">
        <v xml:space="preserve">       - BOTTOM : 0,3</v>
      </c>
      <c r="I294" t="str">
        <v>paha bawah</v>
      </c>
      <c r="J294">
        <f>N10+N28+N40+N46+N52+N55+N60+N63+N68+N71+N76+N79+N120+N126+N201*2+N202*2+N203+N184+N200*3</f>
        <v>0</v>
      </c>
      <c r="L294" t="str">
        <v>nasgor</v>
      </c>
      <c r="M294">
        <f>N22+N29+N37+N45</f>
        <v>0</v>
      </c>
    </row>
    <row r="295">
      <c r="A295" t="str">
        <v xml:space="preserve">    - LALU PILIH FIT ALL COLUMNS ON ONE PAGE</v>
      </c>
      <c r="I295" t="str">
        <v>sayap</v>
      </c>
      <c r="J295">
        <f>N11+N25+N34+N51+N54+N59+N62+N67+N70+N75+N78+N121+N125+N134*2+N163+N88+N205*3</f>
        <v>0</v>
      </c>
      <c r="L295" t="str">
        <v>STRIP 3</v>
      </c>
      <c r="M295">
        <f>N201</f>
        <v>0</v>
      </c>
    </row>
    <row r="296">
      <c r="I296" t="str">
        <v>strips 4 pcs</v>
      </c>
      <c r="J296">
        <f>N12+N30+N43+N49+N38</f>
        <v>0</v>
      </c>
    </row>
    <row r="297">
      <c r="I297" t="str">
        <v>steak</v>
      </c>
      <c r="J297">
        <f>N13+N26+N35+N41+N47</f>
        <v>0</v>
      </c>
    </row>
    <row r="298">
      <c r="I298" t="str">
        <v>nasgor</v>
      </c>
      <c r="J298">
        <f>N22+N29+N37+N45</f>
        <v>0</v>
      </c>
    </row>
    <row r="299">
      <c r="I299" t="str">
        <v>nestea</v>
      </c>
      <c r="J299">
        <f>N34+N35+N36+N37+N38+N244+N33</f>
        <v>0</v>
      </c>
    </row>
    <row r="300">
      <c r="I300" t="str">
        <v>milo</v>
      </c>
      <c r="J300">
        <f>N39+N40+N41+N42+N43+N245</f>
        <v>0</v>
      </c>
    </row>
    <row r="301">
      <c r="I301" t="str">
        <v>teh</v>
      </c>
      <c r="J301">
        <f>N24+N25+N26+N27+N28+N29+N30+N31+N60+N61+N62+N67+N68+N69+N75+N76+N77+N125+N126+N127+N248</f>
        <v>0</v>
      </c>
    </row>
    <row r="1209">
      <c r="A1209" t="str">
        <v>LAPORAN PENJUALAN</v>
      </c>
    </row>
  </sheetData>
  <mergeCells count="26">
    <mergeCell ref="AH73:AI73"/>
    <mergeCell ref="U3:U83"/>
    <mergeCell ref="N281:O281"/>
    <mergeCell ref="A1209:S1209"/>
    <mergeCell ref="A6:A7"/>
    <mergeCell ref="B6:B7"/>
    <mergeCell ref="C6:C7"/>
    <mergeCell ref="P6:P7"/>
    <mergeCell ref="Q6:Q7"/>
    <mergeCell ref="R6:R7"/>
    <mergeCell ref="A277:I277"/>
    <mergeCell ref="A278:I278"/>
    <mergeCell ref="A279:I279"/>
    <mergeCell ref="A280:I280"/>
    <mergeCell ref="A281:I281"/>
    <mergeCell ref="A213:C213"/>
    <mergeCell ref="A273:C273"/>
    <mergeCell ref="A274:C274"/>
    <mergeCell ref="U87:U212"/>
    <mergeCell ref="U215:U280"/>
    <mergeCell ref="A2:S2"/>
    <mergeCell ref="O3:P3"/>
    <mergeCell ref="O4:P4"/>
    <mergeCell ref="N6:O6"/>
    <mergeCell ref="N276:O276"/>
    <mergeCell ref="A272:C272"/>
  </mergeCells>
  <pageMargins left="0" right="0" top="0" bottom="0" header="0.3" footer="0.3"/>
  <ignoredErrors>
    <ignoredError numberStoredAsText="1" sqref="A1:AI1213"/>
  </ignoredErrors>
</worksheet>
</file>

<file path=xl/worksheets/sheet16.xml><?xml version="1.0" encoding="utf-8"?>
<worksheet xmlns="http://schemas.openxmlformats.org/spreadsheetml/2006/main" xmlns:r="http://schemas.openxmlformats.org/officeDocument/2006/relationships">
  <dimension ref="A1:AI1125"/>
  <sheetViews>
    <sheetView workbookViewId="0" rightToLeft="0"/>
  </sheetViews>
  <sheetData>
    <row r="2">
      <c r="A2" t="str">
        <v>LAPORAN PENJUALAN GRABB FOOD</v>
      </c>
    </row>
    <row r="3">
      <c r="N3" t="str">
        <v>Cabang  :</v>
      </c>
      <c r="O3" t="str">
        <f>'LAP TAMBAHAN '!O3:P3</f>
        <v>RC SAMATA GOWA</v>
      </c>
    </row>
    <row r="4">
      <c r="N4" t="str">
        <v>Periode :</v>
      </c>
      <c r="O4" t="str">
        <f>'LAP TAMBAHAN '!O4:P4</f>
        <v xml:space="preserve">15-21 FEBRUARI </v>
      </c>
    </row>
    <row r="6">
      <c r="A6" t="str">
        <v>NO</v>
      </c>
      <c r="B6" t="str">
        <v>PRODUCT</v>
      </c>
      <c r="C6" t="str">
        <f>B6</f>
        <v>PRODUCT</v>
      </c>
      <c r="D6" s="1">
        <f>'LAP. PENJUALAN '!D6</f>
        <v>46061</v>
      </c>
      <c r="E6" s="1">
        <f>'LAP. PENJUALAN '!E6</f>
        <v>46062</v>
      </c>
      <c r="F6" s="1">
        <f>'LAP. PENJUALAN '!F6</f>
        <v>46063</v>
      </c>
      <c r="G6" s="1">
        <f>'LAP. PENJUALAN '!G6</f>
        <v>46064</v>
      </c>
      <c r="H6" s="1">
        <f>'LAP. PENJUALAN '!H6</f>
        <v>46065</v>
      </c>
      <c r="I6" s="1">
        <f>'LAP. PENJUALAN '!I6</f>
        <v>46066</v>
      </c>
      <c r="J6" s="1">
        <f>'LAP. PENJUALAN '!J6</f>
        <v>46067</v>
      </c>
      <c r="K6" s="1">
        <f>'LAP. PENJUALAN '!K6</f>
        <v>0</v>
      </c>
      <c r="L6" s="1">
        <f>'LAP. PENJUALAN '!L6</f>
        <v>0</v>
      </c>
      <c r="M6" s="1">
        <f>'LAP. PENJUALAN '!M6</f>
        <v>0</v>
      </c>
      <c r="N6" t="str">
        <v>TOTAL</v>
      </c>
      <c r="P6" t="str">
        <v>%</v>
      </c>
      <c r="Q6" t="str">
        <v>FC ITEM</v>
      </c>
      <c r="R6" t="str">
        <v>CON FC</v>
      </c>
      <c r="S6" t="str">
        <v>HARGA</v>
      </c>
    </row>
    <row r="7">
      <c r="D7" t="str">
        <f>'LAP. PENJUALAN '!D7</f>
        <v>MINGGU</v>
      </c>
      <c r="E7" t="str">
        <f>'LAP. PENJUALAN '!E7</f>
        <v>SENIN</v>
      </c>
      <c r="F7" t="str">
        <f>'LAP. PENJUALAN '!F7</f>
        <v>SELASA</v>
      </c>
      <c r="G7" t="str">
        <f>'LAP. PENJUALAN '!G7</f>
        <v>RABU</v>
      </c>
      <c r="H7" t="str">
        <f>'LAP. PENJUALAN '!H7</f>
        <v>KAMIS</v>
      </c>
      <c r="I7" t="str">
        <f>'LAP. PENJUALAN '!I7</f>
        <v>JUMAT</v>
      </c>
      <c r="J7" t="str">
        <f>'LAP. PENJUALAN '!J7</f>
        <v>SABTU</v>
      </c>
      <c r="K7" t="str">
        <f>'LAP. PENJUALAN '!K7</f>
        <v>KAMIS</v>
      </c>
      <c r="L7" t="str">
        <f>'LAP. PENJUALAN '!L7</f>
        <v>JUMAT</v>
      </c>
      <c r="M7" t="str">
        <f>'LAP. PENJUALAN '!M7</f>
        <v>SABTU</v>
      </c>
      <c r="N7" t="str">
        <v>UNIT</v>
      </c>
      <c r="O7" t="str">
        <v>( Rp )</v>
      </c>
      <c r="S7" t="str">
        <v>( UNIT )</v>
      </c>
    </row>
    <row r="8">
      <c r="A8">
        <v>1</v>
      </c>
      <c r="B8" t="str">
        <v>Dada</v>
      </c>
      <c r="C8" t="str">
        <f>'LAP. PENJUALAN '!C8</f>
        <v>Dada</v>
      </c>
      <c r="N8">
        <f>SUM(D8:M8)</f>
        <v>0</v>
      </c>
      <c r="O8">
        <f>N8*S8</f>
        <v>0</v>
      </c>
      <c r="P8" t="e">
        <f>(O8/O243)*100</f>
        <v>#DIV/0!</v>
      </c>
      <c r="Q8">
        <f>'LAP. PENJUALAN '!Q8</f>
        <v>0.621274684703397</v>
      </c>
      <c r="R8" t="e">
        <f>P8*Q8</f>
        <v>#DIV/0!</v>
      </c>
      <c r="S8">
        <v>22120</v>
      </c>
      <c r="U8">
        <f>D8*S8</f>
        <v>0</v>
      </c>
      <c r="V8">
        <f>E8*S8</f>
        <v>0</v>
      </c>
      <c r="W8">
        <f>F8*S8</f>
        <v>0</v>
      </c>
      <c r="X8">
        <f>G8*S8</f>
        <v>0</v>
      </c>
      <c r="Y8">
        <f>H8*S8</f>
        <v>0</v>
      </c>
      <c r="Z8">
        <f>I8*S8</f>
        <v>0</v>
      </c>
      <c r="AA8">
        <f>J8*S8</f>
        <v>0</v>
      </c>
      <c r="AB8">
        <f>K8*S8</f>
        <v>0</v>
      </c>
      <c r="AC8">
        <f>L8*S8</f>
        <v>0</v>
      </c>
      <c r="AD8">
        <f>M8*S8</f>
        <v>0</v>
      </c>
    </row>
    <row r="9">
      <c r="A9">
        <v>2</v>
      </c>
      <c r="B9" t="str">
        <v>Paha Atas</v>
      </c>
      <c r="C9" t="str">
        <f>'LAP. PENJUALAN '!C9</f>
        <v>Paha Atas</v>
      </c>
      <c r="N9">
        <f>SUM(D9:M9)</f>
        <v>0</v>
      </c>
      <c r="O9">
        <f>N9*S9</f>
        <v>0</v>
      </c>
      <c r="P9" t="e">
        <f>(O9/O243)*100</f>
        <v>#DIV/0!</v>
      </c>
      <c r="Q9">
        <f>'LAP. PENJUALAN '!Q9</f>
        <v>0.527426788939741</v>
      </c>
      <c r="R9" t="e">
        <f>P9*Q9</f>
        <v>#DIV/0!</v>
      </c>
      <c r="S9">
        <v>22120</v>
      </c>
      <c r="U9">
        <f>D9*S9</f>
        <v>0</v>
      </c>
      <c r="V9">
        <f>E9*S9</f>
        <v>0</v>
      </c>
      <c r="W9">
        <f>F9*S9</f>
        <v>0</v>
      </c>
      <c r="X9">
        <f>G9*S9</f>
        <v>0</v>
      </c>
      <c r="Y9">
        <f>H9*S9</f>
        <v>0</v>
      </c>
      <c r="Z9">
        <f>I9*S9</f>
        <v>0</v>
      </c>
      <c r="AA9">
        <f>J9*S9</f>
        <v>0</v>
      </c>
      <c r="AB9">
        <f>K9*S9</f>
        <v>0</v>
      </c>
      <c r="AC9">
        <f>L9*S9</f>
        <v>0</v>
      </c>
      <c r="AD9">
        <f>M9*S9</f>
        <v>0</v>
      </c>
    </row>
    <row r="10">
      <c r="A10">
        <v>3</v>
      </c>
      <c r="B10" t="str">
        <v>Paha Bawah</v>
      </c>
      <c r="C10" t="str">
        <f>'LAP. PENJUALAN '!C10</f>
        <v>Paha Bawah</v>
      </c>
      <c r="N10">
        <f>SUM(D10:M10)</f>
        <v>0</v>
      </c>
      <c r="O10">
        <f>N10*S10</f>
        <v>0</v>
      </c>
      <c r="P10" t="e">
        <f>(O10/O243)*100</f>
        <v>#DIV/0!</v>
      </c>
      <c r="Q10">
        <f>'LAP. PENJUALAN '!Q10</f>
        <v>0.464878069405728</v>
      </c>
      <c r="R10" t="e">
        <f>P10*Q10</f>
        <v>#DIV/0!</v>
      </c>
      <c r="S10">
        <v>18960</v>
      </c>
      <c r="U10">
        <f>D10*S10</f>
        <v>0</v>
      </c>
      <c r="V10">
        <f>E10*S10</f>
        <v>0</v>
      </c>
      <c r="W10">
        <f>F10*S10</f>
        <v>0</v>
      </c>
      <c r="X10">
        <f>G10*S10</f>
        <v>0</v>
      </c>
      <c r="Y10">
        <f>H10*S10</f>
        <v>0</v>
      </c>
      <c r="Z10">
        <f>I10*S10</f>
        <v>0</v>
      </c>
      <c r="AA10">
        <f>J10*S10</f>
        <v>0</v>
      </c>
      <c r="AB10">
        <f>K10*S10</f>
        <v>0</v>
      </c>
      <c r="AC10">
        <f>L10*S10</f>
        <v>0</v>
      </c>
      <c r="AD10">
        <f>M10*S10</f>
        <v>0</v>
      </c>
    </row>
    <row r="11">
      <c r="A11">
        <v>4</v>
      </c>
      <c r="B11" t="str">
        <v>Sayap</v>
      </c>
      <c r="C11" t="str">
        <f>'LAP. PENJUALAN '!C11</f>
        <v>Sayap</v>
      </c>
      <c r="N11">
        <f>SUM(D11:M11)</f>
        <v>0</v>
      </c>
      <c r="O11">
        <f>N11*S11</f>
        <v>0</v>
      </c>
      <c r="P11" t="e">
        <f>(O11/O243)*100</f>
        <v>#DIV/0!</v>
      </c>
      <c r="Q11">
        <f>'LAP. PENJUALAN '!Q11</f>
        <v>0.546223666201373</v>
      </c>
      <c r="R11" t="e">
        <f>P11*Q11</f>
        <v>#DIV/0!</v>
      </c>
      <c r="S11">
        <v>17380</v>
      </c>
      <c r="U11">
        <f>D11*S11</f>
        <v>0</v>
      </c>
      <c r="V11">
        <f>E11*S11</f>
        <v>0</v>
      </c>
      <c r="W11">
        <f>F11*S11</f>
        <v>0</v>
      </c>
      <c r="X11">
        <f>G11*S11</f>
        <v>0</v>
      </c>
      <c r="Y11">
        <f>H11*S11</f>
        <v>0</v>
      </c>
      <c r="Z11">
        <f>I11*S11</f>
        <v>0</v>
      </c>
      <c r="AA11">
        <f>J11*S11</f>
        <v>0</v>
      </c>
      <c r="AB11">
        <f>K11*S11</f>
        <v>0</v>
      </c>
      <c r="AC11">
        <f>L11*S11</f>
        <v>0</v>
      </c>
      <c r="AD11">
        <f>M11*S11</f>
        <v>0</v>
      </c>
    </row>
    <row r="12">
      <c r="A12">
        <v>5</v>
      </c>
      <c r="B12" t="str">
        <v>Chicken Strips</v>
      </c>
      <c r="C12" t="str">
        <f>'LAP. PENJUALAN '!C12</f>
        <v>Chicken Strips</v>
      </c>
      <c r="N12">
        <f>SUM(D12:M12)</f>
        <v>0</v>
      </c>
      <c r="O12">
        <f>N12*S12</f>
        <v>0</v>
      </c>
      <c r="P12" t="e">
        <f>(O12/O243)*100</f>
        <v>#DIV/0!</v>
      </c>
      <c r="Q12">
        <f>'LAP. PENJUALAN '!Q12</f>
        <v>0.393019118722985</v>
      </c>
      <c r="R12" t="e">
        <f>P12*Q12</f>
        <v>#DIV/0!</v>
      </c>
      <c r="S12">
        <v>22120</v>
      </c>
      <c r="U12">
        <f>D12*S12</f>
        <v>0</v>
      </c>
      <c r="V12">
        <f>E12*S12</f>
        <v>0</v>
      </c>
      <c r="W12">
        <f>F12*S12</f>
        <v>0</v>
      </c>
      <c r="X12">
        <f>G12*S12</f>
        <v>0</v>
      </c>
      <c r="Y12">
        <f>H12*S12</f>
        <v>0</v>
      </c>
      <c r="Z12">
        <f>I12*S12</f>
        <v>0</v>
      </c>
      <c r="AA12">
        <f>J12*S12</f>
        <v>0</v>
      </c>
      <c r="AB12">
        <f>K12*S12</f>
        <v>0</v>
      </c>
      <c r="AC12">
        <f>L12*S12</f>
        <v>0</v>
      </c>
      <c r="AD12">
        <f>M12*S12</f>
        <v>0</v>
      </c>
    </row>
    <row r="13">
      <c r="A13">
        <v>6</v>
      </c>
      <c r="B13" t="str">
        <v>Chicken Steak</v>
      </c>
      <c r="C13" t="str">
        <f>'LAP. PENJUALAN '!C13</f>
        <v>Chicken Steak</v>
      </c>
      <c r="N13">
        <f>SUM(D13:M13)</f>
        <v>0</v>
      </c>
      <c r="O13">
        <f>N13*S13</f>
        <v>0</v>
      </c>
      <c r="P13" t="e">
        <f>(O13/O243)*100</f>
        <v>#DIV/0!</v>
      </c>
      <c r="Q13">
        <f>'LAP. PENJUALAN '!Q13</f>
        <v>0.570430254597195</v>
      </c>
      <c r="R13" t="e">
        <f>P13*Q13</f>
        <v>#DIV/0!</v>
      </c>
      <c r="S13">
        <v>22000</v>
      </c>
      <c r="U13">
        <f>D13*S13</f>
        <v>0</v>
      </c>
      <c r="V13">
        <f>E13*S13</f>
        <v>0</v>
      </c>
      <c r="W13">
        <f>F13*S13</f>
        <v>0</v>
      </c>
      <c r="X13">
        <f>G13*S13</f>
        <v>0</v>
      </c>
      <c r="Y13">
        <f>H13*S13</f>
        <v>0</v>
      </c>
      <c r="Z13">
        <f>I13*S13</f>
        <v>0</v>
      </c>
      <c r="AA13">
        <f>J13*S13</f>
        <v>0</v>
      </c>
      <c r="AB13">
        <f>K13*S13</f>
        <v>0</v>
      </c>
      <c r="AC13">
        <f>L13*S13</f>
        <v>0</v>
      </c>
      <c r="AD13">
        <f>M13*S13</f>
        <v>0</v>
      </c>
    </row>
    <row r="14">
      <c r="N14">
        <f>SUM(D14:M14)</f>
        <v>0</v>
      </c>
      <c r="O14">
        <f>N14*S14</f>
        <v>0</v>
      </c>
      <c r="P14" t="e">
        <f>(O14/O243)*100</f>
        <v>#DIV/0!</v>
      </c>
      <c r="R14" t="e">
        <f>P14*Q14</f>
        <v>#DIV/0!</v>
      </c>
      <c r="U14">
        <f>D14*S14</f>
        <v>0</v>
      </c>
      <c r="V14">
        <f>E14*S14</f>
        <v>0</v>
      </c>
      <c r="W14">
        <f>F14*S14</f>
        <v>0</v>
      </c>
      <c r="X14">
        <f>G14*S14</f>
        <v>0</v>
      </c>
      <c r="Y14">
        <f>H14*S14</f>
        <v>0</v>
      </c>
      <c r="Z14">
        <f>I14*S14</f>
        <v>0</v>
      </c>
      <c r="AA14">
        <f>J14*S14</f>
        <v>0</v>
      </c>
      <c r="AB14">
        <f>K14*S14</f>
        <v>0</v>
      </c>
      <c r="AC14">
        <f>L14*S14</f>
        <v>0</v>
      </c>
      <c r="AD14">
        <f>M14*S14</f>
        <v>0</v>
      </c>
    </row>
    <row r="15">
      <c r="A15">
        <v>7</v>
      </c>
      <c r="B15" t="str">
        <v>French Fries</v>
      </c>
      <c r="C15" t="str">
        <f>'LAP. PENJUALAN '!C15</f>
        <v>French Fries</v>
      </c>
      <c r="N15">
        <f>SUM(D15:M15)</f>
        <v>0</v>
      </c>
      <c r="O15">
        <f>N15*S15</f>
        <v>0</v>
      </c>
      <c r="P15" t="e">
        <f>(O15/O243)*100</f>
        <v>#DIV/0!</v>
      </c>
      <c r="R15" t="e">
        <f>P15*Q15</f>
        <v>#DIV/0!</v>
      </c>
      <c r="S15">
        <v>13800</v>
      </c>
      <c r="U15">
        <f>D15*S15</f>
        <v>0</v>
      </c>
      <c r="V15">
        <f>E15*S15</f>
        <v>0</v>
      </c>
      <c r="W15">
        <f>F15*S15</f>
        <v>0</v>
      </c>
      <c r="X15">
        <f>G15*S15</f>
        <v>0</v>
      </c>
      <c r="Y15">
        <f>H15*S15</f>
        <v>0</v>
      </c>
      <c r="Z15">
        <f>I15*S15</f>
        <v>0</v>
      </c>
      <c r="AA15">
        <f>J15*S15</f>
        <v>0</v>
      </c>
      <c r="AB15">
        <f>K15*S15</f>
        <v>0</v>
      </c>
      <c r="AC15">
        <f>L15*S15</f>
        <v>0</v>
      </c>
      <c r="AD15">
        <f>M15*S15</f>
        <v>0</v>
      </c>
    </row>
    <row r="16">
      <c r="A16">
        <v>8</v>
      </c>
      <c r="B16" t="str">
        <v xml:space="preserve">Nasi </v>
      </c>
      <c r="C16" t="str">
        <f>'LAP. PENJUALAN '!C16</f>
        <v xml:space="preserve">Nasi </v>
      </c>
      <c r="N16">
        <f>SUM(D16:M16)</f>
        <v>0</v>
      </c>
      <c r="O16">
        <f>N16*S16</f>
        <v>0</v>
      </c>
      <c r="P16" t="e">
        <f>(O16/O243)*100</f>
        <v>#DIV/0!</v>
      </c>
      <c r="R16" t="e">
        <f>P16*Q16</f>
        <v>#DIV/0!</v>
      </c>
      <c r="S16">
        <v>6900</v>
      </c>
      <c r="U16">
        <f>D16*S16</f>
        <v>0</v>
      </c>
      <c r="V16">
        <f>E16*S16</f>
        <v>0</v>
      </c>
      <c r="W16">
        <f>F16*S16</f>
        <v>0</v>
      </c>
      <c r="X16">
        <f>G16*S16</f>
        <v>0</v>
      </c>
      <c r="Y16">
        <f>H16*S16</f>
        <v>0</v>
      </c>
      <c r="Z16">
        <f>I16*S16</f>
        <v>0</v>
      </c>
      <c r="AA16">
        <f>J16*S16</f>
        <v>0</v>
      </c>
      <c r="AB16">
        <f>K16*S16</f>
        <v>0</v>
      </c>
      <c r="AC16">
        <f>L16*S16</f>
        <v>0</v>
      </c>
      <c r="AD16">
        <f>M16*S16</f>
        <v>0</v>
      </c>
    </row>
    <row r="17">
      <c r="A17">
        <v>9</v>
      </c>
      <c r="B17" t="str">
        <v xml:space="preserve">Perkedel </v>
      </c>
      <c r="C17" t="str">
        <f>'LAP. PENJUALAN '!C17</f>
        <v xml:space="preserve">Perkedel </v>
      </c>
      <c r="N17">
        <f>SUM(D17:M17)</f>
        <v>0</v>
      </c>
      <c r="O17">
        <f>N17*S17</f>
        <v>0</v>
      </c>
      <c r="P17" t="e">
        <f>(O17/O243)*100</f>
        <v>#DIV/0!</v>
      </c>
      <c r="R17" t="e">
        <f>P17*Q17</f>
        <v>#DIV/0!</v>
      </c>
      <c r="S17">
        <v>7900</v>
      </c>
      <c r="U17">
        <f>D17*S17</f>
        <v>0</v>
      </c>
      <c r="V17">
        <f>E17*S17</f>
        <v>0</v>
      </c>
      <c r="W17">
        <f>F17*S17</f>
        <v>0</v>
      </c>
      <c r="X17">
        <f>G17*S17</f>
        <v>0</v>
      </c>
      <c r="Y17">
        <f>H17*S17</f>
        <v>0</v>
      </c>
      <c r="Z17">
        <f>I17*S17</f>
        <v>0</v>
      </c>
      <c r="AA17">
        <f>J17*S17</f>
        <v>0</v>
      </c>
      <c r="AB17">
        <f>K17*S17</f>
        <v>0</v>
      </c>
      <c r="AC17">
        <f>L17*S17</f>
        <v>0</v>
      </c>
      <c r="AD17">
        <f>M17*S17</f>
        <v>0</v>
      </c>
    </row>
    <row r="18">
      <c r="A18">
        <v>10</v>
      </c>
      <c r="B18" t="str">
        <v>Chicken Burger</v>
      </c>
      <c r="C18" t="str">
        <f>'LAP. PENJUALAN '!C18</f>
        <v>Chicken Burger</v>
      </c>
      <c r="N18">
        <f>SUM(D18:M18)</f>
        <v>0</v>
      </c>
      <c r="O18">
        <f>N18*S18</f>
        <v>0</v>
      </c>
      <c r="P18" t="e">
        <f>(O18/O243)*100</f>
        <v>#DIV/0!</v>
      </c>
      <c r="R18" t="e">
        <f>P18*Q18</f>
        <v>#DIV/0!</v>
      </c>
      <c r="S18">
        <v>23700</v>
      </c>
      <c r="U18">
        <f>D18*S18</f>
        <v>0</v>
      </c>
      <c r="V18">
        <f>E18*S18</f>
        <v>0</v>
      </c>
      <c r="W18">
        <f>F18*S18</f>
        <v>0</v>
      </c>
      <c r="X18">
        <f>G18*S18</f>
        <v>0</v>
      </c>
      <c r="Y18">
        <f>H18*S18</f>
        <v>0</v>
      </c>
      <c r="Z18">
        <f>I18*S18</f>
        <v>0</v>
      </c>
      <c r="AA18">
        <f>J18*S18</f>
        <v>0</v>
      </c>
      <c r="AB18">
        <f>K18*S18</f>
        <v>0</v>
      </c>
      <c r="AC18">
        <f>L18*S18</f>
        <v>0</v>
      </c>
      <c r="AD18">
        <f>M18*S18</f>
        <v>0</v>
      </c>
    </row>
    <row r="19">
      <c r="A19">
        <v>11</v>
      </c>
      <c r="B19" t="str">
        <v xml:space="preserve">Cheese Burger </v>
      </c>
      <c r="C19" t="str">
        <f>'LAP. PENJUALAN '!C19</f>
        <v xml:space="preserve">Cheese Burger </v>
      </c>
      <c r="N19">
        <f>SUM(D19:M19)</f>
        <v>0</v>
      </c>
      <c r="O19">
        <f>N19*S19</f>
        <v>0</v>
      </c>
      <c r="P19" t="e">
        <f>(O19/O243)*100</f>
        <v>#DIV/0!</v>
      </c>
      <c r="R19" t="e">
        <f>P19*Q19</f>
        <v>#DIV/0!</v>
      </c>
      <c r="S19">
        <v>26860</v>
      </c>
      <c r="U19">
        <f>D19*S19</f>
        <v>0</v>
      </c>
      <c r="V19">
        <f>E19*S19</f>
        <v>0</v>
      </c>
      <c r="W19">
        <f>F19*S19</f>
        <v>0</v>
      </c>
      <c r="X19">
        <f>G19*S19</f>
        <v>0</v>
      </c>
      <c r="Y19">
        <f>H19*S19</f>
        <v>0</v>
      </c>
      <c r="Z19">
        <f>I19*S19</f>
        <v>0</v>
      </c>
      <c r="AA19">
        <f>J19*S19</f>
        <v>0</v>
      </c>
      <c r="AB19">
        <f>K19*S19</f>
        <v>0</v>
      </c>
      <c r="AC19">
        <f>L19*S19</f>
        <v>0</v>
      </c>
      <c r="AD19">
        <f>M19*S19</f>
        <v>0</v>
      </c>
    </row>
    <row r="20">
      <c r="A20">
        <v>12</v>
      </c>
      <c r="B20" t="str">
        <v xml:space="preserve">Nasi Goreng </v>
      </c>
      <c r="C20" t="str">
        <f>'LAP. PENJUALAN '!C20</f>
        <v>Mix Platter</v>
      </c>
      <c r="N20">
        <f>SUM(D20:M20)</f>
        <v>0</v>
      </c>
      <c r="O20">
        <f>N20*S20</f>
        <v>0</v>
      </c>
      <c r="P20" t="e">
        <f>(O20/O243)*100</f>
        <v>#DIV/0!</v>
      </c>
      <c r="R20" t="e">
        <f>P20*Q20</f>
        <v>#DIV/0!</v>
      </c>
      <c r="U20">
        <f>D20*S20</f>
        <v>0</v>
      </c>
      <c r="V20">
        <f>E20*S20</f>
        <v>0</v>
      </c>
      <c r="W20">
        <f>F20*S20</f>
        <v>0</v>
      </c>
      <c r="X20">
        <f>G20*S20</f>
        <v>0</v>
      </c>
      <c r="Y20">
        <f>H20*S20</f>
        <v>0</v>
      </c>
      <c r="Z20">
        <f>I20*S20</f>
        <v>0</v>
      </c>
      <c r="AA20">
        <f>J20*S20</f>
        <v>0</v>
      </c>
      <c r="AB20">
        <f>K20*S20</f>
        <v>0</v>
      </c>
      <c r="AC20">
        <f>L20*S20</f>
        <v>0</v>
      </c>
      <c r="AD20">
        <f>M20*S20</f>
        <v>0</v>
      </c>
    </row>
    <row r="21">
      <c r="A21">
        <v>13</v>
      </c>
      <c r="B21" t="str">
        <v>Telor Ceplok</v>
      </c>
      <c r="C21" t="str">
        <f>'LAP. PENJUALAN '!C21</f>
        <v>Telur Ceplok</v>
      </c>
      <c r="N21">
        <f>SUM(D21:M21)</f>
        <v>0</v>
      </c>
      <c r="O21">
        <f>N21*S21</f>
        <v>0</v>
      </c>
      <c r="P21" t="e">
        <f>(O21/O243)*100</f>
        <v>#DIV/0!</v>
      </c>
      <c r="R21" t="e">
        <f>P21*Q21</f>
        <v>#DIV/0!</v>
      </c>
      <c r="U21">
        <f>D21*S21</f>
        <v>0</v>
      </c>
      <c r="V21">
        <f>E21*S21</f>
        <v>0</v>
      </c>
      <c r="W21">
        <f>F21*S21</f>
        <v>0</v>
      </c>
      <c r="X21">
        <f>G21*S21</f>
        <v>0</v>
      </c>
      <c r="Y21">
        <f>H21*S21</f>
        <v>0</v>
      </c>
      <c r="Z21">
        <f>I21*S21</f>
        <v>0</v>
      </c>
      <c r="AA21">
        <f>J21*S21</f>
        <v>0</v>
      </c>
      <c r="AB21">
        <f>K21*S21</f>
        <v>0</v>
      </c>
      <c r="AC21">
        <f>L21*S21</f>
        <v>0</v>
      </c>
      <c r="AD21">
        <f>M21*S21</f>
        <v>0</v>
      </c>
    </row>
    <row r="22">
      <c r="A22">
        <v>14</v>
      </c>
      <c r="B22" t="str">
        <v>Nasi Goreng Telor Ceplok</v>
      </c>
      <c r="C22" t="str">
        <f>'LAP. PENJUALAN '!C22</f>
        <v>Nasi Goreng Telur Ceplok</v>
      </c>
      <c r="N22">
        <f>SUM(D22:M22)</f>
        <v>0</v>
      </c>
      <c r="O22">
        <f>N22*S22</f>
        <v>0</v>
      </c>
      <c r="P22" t="e">
        <f>(O22/O243)*100</f>
        <v>#DIV/0!</v>
      </c>
      <c r="R22" t="e">
        <f>P22*Q22</f>
        <v>#DIV/0!</v>
      </c>
      <c r="S22">
        <v>25280</v>
      </c>
      <c r="U22">
        <f>D22*S22</f>
        <v>0</v>
      </c>
      <c r="V22">
        <f>E22*S22</f>
        <v>0</v>
      </c>
      <c r="W22">
        <f>F22*S22</f>
        <v>0</v>
      </c>
      <c r="X22">
        <f>G22*S22</f>
        <v>0</v>
      </c>
      <c r="Y22">
        <f>H22*S22</f>
        <v>0</v>
      </c>
      <c r="Z22">
        <f>I22*S22</f>
        <v>0</v>
      </c>
      <c r="AA22">
        <f>J22*S22</f>
        <v>0</v>
      </c>
      <c r="AB22">
        <f>K22*S22</f>
        <v>0</v>
      </c>
      <c r="AC22">
        <f>L22*S22</f>
        <v>0</v>
      </c>
      <c r="AD22">
        <f>M22*S22</f>
        <v>0</v>
      </c>
    </row>
    <row r="23">
      <c r="N23">
        <f>SUM(D23:M23)</f>
        <v>0</v>
      </c>
      <c r="O23">
        <f>N23*S23</f>
        <v>0</v>
      </c>
      <c r="P23" t="e">
        <f>(O23/O243)*100</f>
        <v>#DIV/0!</v>
      </c>
      <c r="R23" t="e">
        <f>P23*Q23</f>
        <v>#DIV/0!</v>
      </c>
      <c r="U23">
        <f>D23*S23</f>
        <v>0</v>
      </c>
      <c r="V23">
        <f>E23*S23</f>
        <v>0</v>
      </c>
      <c r="W23">
        <f>F23*S23</f>
        <v>0</v>
      </c>
      <c r="X23">
        <f>G23*S23</f>
        <v>0</v>
      </c>
      <c r="Y23">
        <f>H23*S23</f>
        <v>0</v>
      </c>
      <c r="Z23">
        <f>I23*S23</f>
        <v>0</v>
      </c>
      <c r="AA23">
        <f>J23*S23</f>
        <v>0</v>
      </c>
      <c r="AB23">
        <f>K23*S23</f>
        <v>0</v>
      </c>
      <c r="AC23">
        <f>L23*S23</f>
        <v>0</v>
      </c>
      <c r="AD23">
        <f>M23*S23</f>
        <v>0</v>
      </c>
    </row>
    <row r="24">
      <c r="A24">
        <v>15</v>
      </c>
      <c r="B24" t="str">
        <v>Paket Segar 1</v>
      </c>
      <c r="C24" t="str">
        <f>'LAP. PENJUALAN '!C24</f>
        <v>Paket Segar 1 Dine In (Es Teh / S-tee)</v>
      </c>
      <c r="N24">
        <f>SUM(D24:M24)</f>
        <v>0</v>
      </c>
      <c r="O24">
        <f>N24*S24</f>
        <v>0</v>
      </c>
      <c r="P24" t="e">
        <f>(O24/O243)*100</f>
        <v>#DIV/0!</v>
      </c>
      <c r="R24" t="e">
        <f>P24*Q24</f>
        <v>#DIV/0!</v>
      </c>
      <c r="U24">
        <f>D24*S24</f>
        <v>0</v>
      </c>
      <c r="V24">
        <f>E24*S24</f>
        <v>0</v>
      </c>
      <c r="W24">
        <f>F24*S24</f>
        <v>0</v>
      </c>
      <c r="X24">
        <f>G24*S24</f>
        <v>0</v>
      </c>
      <c r="Y24">
        <f>H24*S24</f>
        <v>0</v>
      </c>
      <c r="Z24">
        <f>I24*S24</f>
        <v>0</v>
      </c>
      <c r="AA24">
        <f>J24*S24</f>
        <v>0</v>
      </c>
      <c r="AB24">
        <f>K24*S24</f>
        <v>0</v>
      </c>
      <c r="AC24">
        <f>L24*S24</f>
        <v>0</v>
      </c>
      <c r="AD24">
        <f>M24*S24</f>
        <v>0</v>
      </c>
    </row>
    <row r="25">
      <c r="A25">
        <v>16</v>
      </c>
      <c r="B25" t="str">
        <v>Paket Segar 2</v>
      </c>
      <c r="C25" t="str">
        <f>'LAP. PENJUALAN '!C25</f>
        <v>Paket Segar 1 Take Away (Es Teh / S-tee)</v>
      </c>
      <c r="N25">
        <f>SUM(D25:M25)</f>
        <v>0</v>
      </c>
      <c r="O25">
        <f>N25*S25</f>
        <v>0</v>
      </c>
      <c r="P25" t="e">
        <f>(O25/O243)*100</f>
        <v>#DIV/0!</v>
      </c>
      <c r="R25" t="e">
        <f>P25*Q25</f>
        <v>#DIV/0!</v>
      </c>
      <c r="S25">
        <v>18900</v>
      </c>
      <c r="U25">
        <f>D25*S25</f>
        <v>0</v>
      </c>
      <c r="V25">
        <f>E25*S25</f>
        <v>0</v>
      </c>
      <c r="W25">
        <f>F25*S25</f>
        <v>0</v>
      </c>
      <c r="X25">
        <f>G25*S25</f>
        <v>0</v>
      </c>
      <c r="Y25">
        <f>H25*S25</f>
        <v>0</v>
      </c>
      <c r="Z25">
        <f>I25*S25</f>
        <v>0</v>
      </c>
      <c r="AA25">
        <f>J25*S25</f>
        <v>0</v>
      </c>
      <c r="AB25">
        <f>K25*S25</f>
        <v>0</v>
      </c>
      <c r="AC25">
        <f>L25*S25</f>
        <v>0</v>
      </c>
      <c r="AD25">
        <f>M25*S25</f>
        <v>0</v>
      </c>
    </row>
    <row r="26">
      <c r="A26">
        <v>17</v>
      </c>
      <c r="B26" t="str">
        <v>Paket Segar 3</v>
      </c>
      <c r="C26" t="str">
        <f>'LAP. PENJUALAN '!C26</f>
        <v>Paket Segar 2 (Es Teh / S-tee)</v>
      </c>
      <c r="N26">
        <f>SUM(D26:M26)</f>
        <v>0</v>
      </c>
      <c r="O26">
        <f>N26*S26</f>
        <v>0</v>
      </c>
      <c r="P26" t="e">
        <f>(O26/O243)*100</f>
        <v>#DIV/0!</v>
      </c>
      <c r="R26" t="e">
        <f>P26*Q26</f>
        <v>#DIV/0!</v>
      </c>
      <c r="S26">
        <v>28350</v>
      </c>
      <c r="U26">
        <f>D26*S26</f>
        <v>0</v>
      </c>
      <c r="V26">
        <f>E26*S26</f>
        <v>0</v>
      </c>
      <c r="W26">
        <f>F26*S26</f>
        <v>0</v>
      </c>
      <c r="X26">
        <f>G26*S26</f>
        <v>0</v>
      </c>
      <c r="Y26">
        <f>H26*S26</f>
        <v>0</v>
      </c>
      <c r="Z26">
        <f>I26*S26</f>
        <v>0</v>
      </c>
      <c r="AA26">
        <f>J26*S26</f>
        <v>0</v>
      </c>
      <c r="AB26">
        <f>K26*S26</f>
        <v>0</v>
      </c>
      <c r="AC26">
        <f>L26*S26</f>
        <v>0</v>
      </c>
      <c r="AD26">
        <f>M26*S26</f>
        <v>0</v>
      </c>
    </row>
    <row r="27">
      <c r="A27">
        <v>18</v>
      </c>
      <c r="B27" t="str">
        <v>Paket Segar 4</v>
      </c>
      <c r="C27" t="str">
        <f>'LAP. PENJUALAN '!C27</f>
        <v>Paket Segar 3 (Es Teh / S-tee)</v>
      </c>
      <c r="N27">
        <f>SUM(D27:M27)</f>
        <v>0</v>
      </c>
      <c r="O27">
        <f>N27*S27</f>
        <v>0</v>
      </c>
      <c r="P27" t="e">
        <f>(O27/O243)*100</f>
        <v>#DIV/0!</v>
      </c>
      <c r="R27" t="e">
        <f>P27*Q27</f>
        <v>#DIV/0!</v>
      </c>
      <c r="S27">
        <v>27000</v>
      </c>
      <c r="U27">
        <f>D27*S27</f>
        <v>0</v>
      </c>
      <c r="V27">
        <f>E27*S27</f>
        <v>0</v>
      </c>
      <c r="W27">
        <f>F27*S27</f>
        <v>0</v>
      </c>
      <c r="X27">
        <f>G27*S27</f>
        <v>0</v>
      </c>
      <c r="Y27">
        <f>H27*S27</f>
        <v>0</v>
      </c>
      <c r="Z27">
        <f>I27*S27</f>
        <v>0</v>
      </c>
      <c r="AA27">
        <f>J27*S27</f>
        <v>0</v>
      </c>
      <c r="AB27">
        <f>K27*S27</f>
        <v>0</v>
      </c>
      <c r="AC27">
        <f>L27*S27</f>
        <v>0</v>
      </c>
      <c r="AD27">
        <f>M27*S27</f>
        <v>0</v>
      </c>
    </row>
    <row r="28">
      <c r="A28">
        <v>19</v>
      </c>
      <c r="B28" t="str">
        <v>Paket Segar 5</v>
      </c>
      <c r="C28" t="str">
        <f>'LAP. PENJUALAN '!C28</f>
        <v>Paket Segar 4 (Es Teh / S-tee)</v>
      </c>
      <c r="N28">
        <f>SUM(D28:M28)</f>
        <v>0</v>
      </c>
      <c r="O28">
        <f>N28*S28</f>
        <v>0</v>
      </c>
      <c r="P28" t="e">
        <f>(O28/O243)*100</f>
        <v>#DIV/0!</v>
      </c>
      <c r="R28" t="e">
        <f>P28*Q28</f>
        <v>#DIV/0!</v>
      </c>
      <c r="S28">
        <v>20250</v>
      </c>
      <c r="U28">
        <f>D28*S28</f>
        <v>0</v>
      </c>
      <c r="V28">
        <f>E28*S28</f>
        <v>0</v>
      </c>
      <c r="W28">
        <f>F28*S28</f>
        <v>0</v>
      </c>
      <c r="X28">
        <f>G28*S28</f>
        <v>0</v>
      </c>
      <c r="Y28">
        <f>H28*S28</f>
        <v>0</v>
      </c>
      <c r="Z28">
        <f>I28*S28</f>
        <v>0</v>
      </c>
      <c r="AA28">
        <f>J28*S28</f>
        <v>0</v>
      </c>
      <c r="AB28">
        <f>K28*S28</f>
        <v>0</v>
      </c>
      <c r="AC28">
        <f>L28*S28</f>
        <v>0</v>
      </c>
      <c r="AD28">
        <f>M28*S28</f>
        <v>0</v>
      </c>
    </row>
    <row r="29">
      <c r="A29">
        <v>20</v>
      </c>
      <c r="B29" t="str">
        <v>Paket Segar 6</v>
      </c>
      <c r="C29" t="str">
        <f>'LAP. PENJUALAN '!C29</f>
        <v>Paket Segar 5 (Es Teh / S-tee)</v>
      </c>
      <c r="N29">
        <f>SUM(D29:M29)</f>
        <v>0</v>
      </c>
      <c r="O29">
        <f>N29*S29</f>
        <v>0</v>
      </c>
      <c r="P29" t="e">
        <f>(O29/O243)*100</f>
        <v>#DIV/0!</v>
      </c>
      <c r="R29" t="e">
        <f>P29*Q29</f>
        <v>#DIV/0!</v>
      </c>
      <c r="S29">
        <v>27000</v>
      </c>
      <c r="U29">
        <f>D29*S29</f>
        <v>0</v>
      </c>
      <c r="V29">
        <f>E29*S29</f>
        <v>0</v>
      </c>
      <c r="W29">
        <f>F29*S29</f>
        <v>0</v>
      </c>
      <c r="X29">
        <f>G29*S29</f>
        <v>0</v>
      </c>
      <c r="Y29">
        <f>H29*S29</f>
        <v>0</v>
      </c>
      <c r="Z29">
        <f>I29*S29</f>
        <v>0</v>
      </c>
      <c r="AA29">
        <f>J29*S29</f>
        <v>0</v>
      </c>
      <c r="AB29">
        <f>K29*S29</f>
        <v>0</v>
      </c>
      <c r="AC29">
        <f>L29*S29</f>
        <v>0</v>
      </c>
      <c r="AD29">
        <f>M29*S29</f>
        <v>0</v>
      </c>
    </row>
    <row r="30">
      <c r="A30">
        <v>21</v>
      </c>
      <c r="B30" t="str">
        <v>Paket Segar 7</v>
      </c>
      <c r="C30" t="str">
        <f>'LAP. PENJUALAN '!C30</f>
        <v>Paket Segar 6 (Es Teh / S-tee)</v>
      </c>
      <c r="N30">
        <f>SUM(D30:M30)</f>
        <v>0</v>
      </c>
      <c r="O30">
        <f>N30*S30</f>
        <v>0</v>
      </c>
      <c r="P30" t="e">
        <f>(O30/O243)*100</f>
        <v>#DIV/0!</v>
      </c>
      <c r="R30" t="e">
        <f>P30*Q30</f>
        <v>#DIV/0!</v>
      </c>
      <c r="S30">
        <v>27000</v>
      </c>
      <c r="U30">
        <f>D30*S30</f>
        <v>0</v>
      </c>
      <c r="V30">
        <f>E30*S30</f>
        <v>0</v>
      </c>
      <c r="W30">
        <f>F30*S30</f>
        <v>0</v>
      </c>
      <c r="X30">
        <f>G30*S30</f>
        <v>0</v>
      </c>
      <c r="Y30">
        <f>H30*S30</f>
        <v>0</v>
      </c>
      <c r="Z30">
        <f>I30*S30</f>
        <v>0</v>
      </c>
      <c r="AA30">
        <f>J30*S30</f>
        <v>0</v>
      </c>
      <c r="AB30">
        <f>K30*S30</f>
        <v>0</v>
      </c>
      <c r="AC30">
        <f>L30*S30</f>
        <v>0</v>
      </c>
      <c r="AD30">
        <f>M30*S30</f>
        <v>0</v>
      </c>
    </row>
    <row r="31">
      <c r="A31">
        <v>22</v>
      </c>
      <c r="C31" t="str">
        <f>'LAP. PENJUALAN '!C31</f>
        <v>Paket Segar 7 (Es Teh / S-tee)</v>
      </c>
      <c r="N31">
        <f>SUM(D31:M31)</f>
        <v>0</v>
      </c>
      <c r="O31">
        <f>N31*S31</f>
        <v>0</v>
      </c>
      <c r="P31" t="e">
        <f>(O31/O243)*100</f>
        <v>#DIV/0!</v>
      </c>
      <c r="R31" t="e">
        <f>P31*Q31</f>
        <v>#DIV/0!</v>
      </c>
      <c r="S31">
        <v>28350</v>
      </c>
      <c r="U31">
        <f>D31*S31</f>
        <v>0</v>
      </c>
      <c r="V31">
        <f>E31*S31</f>
        <v>0</v>
      </c>
      <c r="W31">
        <f>F31*S31</f>
        <v>0</v>
      </c>
      <c r="X31">
        <f>G31*S31</f>
        <v>0</v>
      </c>
      <c r="Y31">
        <f>H31*S31</f>
        <v>0</v>
      </c>
      <c r="Z31">
        <f>I31*S31</f>
        <v>0</v>
      </c>
      <c r="AA31">
        <f>J31*S31</f>
        <v>0</v>
      </c>
      <c r="AB31">
        <f>K31*S31</f>
        <v>0</v>
      </c>
      <c r="AC31">
        <f>L31*S31</f>
        <v>0</v>
      </c>
      <c r="AD31">
        <f>M31*S31</f>
        <v>0</v>
      </c>
    </row>
    <row r="32">
      <c r="B32" t="str">
        <v>Paket Rocket 1</v>
      </c>
      <c r="N32">
        <f>SUM(D32:M32)</f>
        <v>0</v>
      </c>
      <c r="O32">
        <f>N32*S32</f>
        <v>0</v>
      </c>
      <c r="P32" t="e">
        <f>(O32/O243)*100</f>
        <v>#DIV/0!</v>
      </c>
      <c r="R32" t="e">
        <f>P32*Q32</f>
        <v>#DIV/0!</v>
      </c>
      <c r="U32">
        <f>D32*S32</f>
        <v>0</v>
      </c>
      <c r="V32">
        <f>E32*S32</f>
        <v>0</v>
      </c>
      <c r="W32">
        <f>F32*S32</f>
        <v>0</v>
      </c>
      <c r="X32">
        <f>G32*S32</f>
        <v>0</v>
      </c>
      <c r="Y32">
        <f>H32*S32</f>
        <v>0</v>
      </c>
      <c r="Z32">
        <f>I32*S32</f>
        <v>0</v>
      </c>
      <c r="AA32">
        <f>J32*S32</f>
        <v>0</v>
      </c>
      <c r="AB32">
        <f>K32*S32</f>
        <v>0</v>
      </c>
      <c r="AC32">
        <f>L32*S32</f>
        <v>0</v>
      </c>
      <c r="AD32">
        <f>M32*S32</f>
        <v>0</v>
      </c>
    </row>
    <row r="33">
      <c r="A33">
        <v>23</v>
      </c>
      <c r="B33" t="str">
        <v>Paket Rocket 2</v>
      </c>
      <c r="C33" t="str">
        <f>'LAP. PENJUALAN '!C33</f>
        <v>Paket Rocket 1 Dine In</v>
      </c>
      <c r="N33">
        <f>SUM(D33:M33)</f>
        <v>0</v>
      </c>
      <c r="O33">
        <f>N33*S33</f>
        <v>0</v>
      </c>
      <c r="P33" t="e">
        <f>(O33/O243)*100</f>
        <v>#DIV/0!</v>
      </c>
      <c r="R33" t="e">
        <f>P33*Q33</f>
        <v>#DIV/0!</v>
      </c>
      <c r="U33">
        <f>D33*S33</f>
        <v>0</v>
      </c>
      <c r="V33">
        <f>E33*S33</f>
        <v>0</v>
      </c>
      <c r="W33">
        <f>F33*S33</f>
        <v>0</v>
      </c>
      <c r="X33">
        <f>G33*S33</f>
        <v>0</v>
      </c>
      <c r="Y33">
        <f>H33*S33</f>
        <v>0</v>
      </c>
      <c r="Z33">
        <f>I33*S33</f>
        <v>0</v>
      </c>
      <c r="AA33">
        <f>J33*S33</f>
        <v>0</v>
      </c>
      <c r="AB33">
        <f>K33*S33</f>
        <v>0</v>
      </c>
      <c r="AC33">
        <f>L33*S33</f>
        <v>0</v>
      </c>
      <c r="AD33">
        <f>M33*S33</f>
        <v>0</v>
      </c>
    </row>
    <row r="34">
      <c r="A34">
        <v>24</v>
      </c>
      <c r="B34" t="str">
        <v>Paket Rocket 3</v>
      </c>
      <c r="C34" t="str">
        <f>'LAP. PENJUALAN '!C34</f>
        <v>Paket Rocket 1 Take Away</v>
      </c>
      <c r="N34">
        <f>SUM(D34:M34)</f>
        <v>0</v>
      </c>
      <c r="O34">
        <f>N34*S34</f>
        <v>0</v>
      </c>
      <c r="P34" t="e">
        <f>(O34/O243)*100</f>
        <v>#DIV/0!</v>
      </c>
      <c r="R34" t="e">
        <f>P34*Q34</f>
        <v>#DIV/0!</v>
      </c>
      <c r="S34">
        <v>23700</v>
      </c>
      <c r="U34">
        <f>D34*S34</f>
        <v>0</v>
      </c>
      <c r="V34">
        <f>E34*S34</f>
        <v>0</v>
      </c>
      <c r="W34">
        <f>F34*S34</f>
        <v>0</v>
      </c>
      <c r="X34">
        <f>G34*S34</f>
        <v>0</v>
      </c>
      <c r="Y34">
        <f>H34*S34</f>
        <v>0</v>
      </c>
      <c r="Z34">
        <f>I34*S34</f>
        <v>0</v>
      </c>
      <c r="AA34">
        <f>J34*S34</f>
        <v>0</v>
      </c>
      <c r="AB34">
        <f>K34*S34</f>
        <v>0</v>
      </c>
      <c r="AC34">
        <f>L34*S34</f>
        <v>0</v>
      </c>
      <c r="AD34">
        <f>M34*S34</f>
        <v>0</v>
      </c>
    </row>
    <row r="35">
      <c r="A35">
        <v>25</v>
      </c>
      <c r="B35" t="str">
        <v>Paket Rocket 4</v>
      </c>
      <c r="C35" t="str">
        <f>'LAP. PENJUALAN '!C35</f>
        <v>Paket Rocket 2</v>
      </c>
      <c r="N35">
        <f>SUM(D35:M35)</f>
        <v>0</v>
      </c>
      <c r="O35">
        <f>N35*S35</f>
        <v>0</v>
      </c>
      <c r="P35" t="e">
        <f>(O35/O243)*100</f>
        <v>#DIV/0!</v>
      </c>
      <c r="R35" t="e">
        <f>P35*Q35</f>
        <v>#DIV/0!</v>
      </c>
      <c r="S35">
        <v>34760</v>
      </c>
      <c r="U35">
        <f>D35*S35</f>
        <v>0</v>
      </c>
      <c r="V35">
        <f>E35*S35</f>
        <v>0</v>
      </c>
      <c r="W35">
        <f>F35*S35</f>
        <v>0</v>
      </c>
      <c r="X35">
        <f>G35*S35</f>
        <v>0</v>
      </c>
      <c r="Y35">
        <f>H35*S35</f>
        <v>0</v>
      </c>
      <c r="Z35">
        <f>I35*S35</f>
        <v>0</v>
      </c>
      <c r="AA35">
        <f>J35*S35</f>
        <v>0</v>
      </c>
      <c r="AB35">
        <f>K35*S35</f>
        <v>0</v>
      </c>
      <c r="AC35">
        <f>L35*S35</f>
        <v>0</v>
      </c>
      <c r="AD35">
        <f>M35*S35</f>
        <v>0</v>
      </c>
    </row>
    <row r="36">
      <c r="A36">
        <v>26</v>
      </c>
      <c r="B36" t="str">
        <v>Paket Rocket 5</v>
      </c>
      <c r="C36" t="str">
        <f>'LAP. PENJUALAN '!C36</f>
        <v>Paket Rocket 3</v>
      </c>
      <c r="N36">
        <f>SUM(D36:M36)</f>
        <v>0</v>
      </c>
      <c r="O36">
        <f>N36*S36</f>
        <v>0</v>
      </c>
      <c r="P36" t="e">
        <f>(O36/O243)*100</f>
        <v>#DIV/0!</v>
      </c>
      <c r="R36" t="e">
        <f>P36*Q36</f>
        <v>#DIV/0!</v>
      </c>
      <c r="S36">
        <v>34760</v>
      </c>
      <c r="U36">
        <f>D36*S36</f>
        <v>0</v>
      </c>
      <c r="V36">
        <f>E36*S36</f>
        <v>0</v>
      </c>
      <c r="W36">
        <f>F36*S36</f>
        <v>0</v>
      </c>
      <c r="X36">
        <f>G36*S36</f>
        <v>0</v>
      </c>
      <c r="Y36">
        <f>H36*S36</f>
        <v>0</v>
      </c>
      <c r="Z36">
        <f>I36*S36</f>
        <v>0</v>
      </c>
      <c r="AA36">
        <f>J36*S36</f>
        <v>0</v>
      </c>
      <c r="AB36">
        <f>K36*S36</f>
        <v>0</v>
      </c>
      <c r="AC36">
        <f>L36*S36</f>
        <v>0</v>
      </c>
      <c r="AD36">
        <f>M36*S36</f>
        <v>0</v>
      </c>
    </row>
    <row r="37">
      <c r="A37">
        <v>27</v>
      </c>
      <c r="B37" t="str">
        <v>Paket Rocket 6</v>
      </c>
      <c r="C37" t="str">
        <f>'LAP. PENJUALAN '!C37</f>
        <v>Paket Rocket 4</v>
      </c>
      <c r="N37">
        <f>SUM(D37:M37)</f>
        <v>0</v>
      </c>
      <c r="O37">
        <f>N37*S37</f>
        <v>0</v>
      </c>
      <c r="P37" t="e">
        <f>(O37/O243)*100</f>
        <v>#DIV/0!</v>
      </c>
      <c r="R37" t="e">
        <f>P37*Q37</f>
        <v>#DIV/0!</v>
      </c>
      <c r="S37">
        <v>23700</v>
      </c>
      <c r="U37">
        <f>D37*S37</f>
        <v>0</v>
      </c>
      <c r="V37">
        <f>E37*S37</f>
        <v>0</v>
      </c>
      <c r="W37">
        <f>F37*S37</f>
        <v>0</v>
      </c>
      <c r="X37">
        <f>G37*S37</f>
        <v>0</v>
      </c>
      <c r="Y37">
        <f>H37*S37</f>
        <v>0</v>
      </c>
      <c r="Z37">
        <f>I37*S37</f>
        <v>0</v>
      </c>
      <c r="AA37">
        <f>J37*S37</f>
        <v>0</v>
      </c>
      <c r="AB37">
        <f>K37*S37</f>
        <v>0</v>
      </c>
      <c r="AC37">
        <f>L37*S37</f>
        <v>0</v>
      </c>
      <c r="AD37">
        <f>M37*S37</f>
        <v>0</v>
      </c>
    </row>
    <row r="38">
      <c r="A38">
        <v>28</v>
      </c>
      <c r="B38" t="str">
        <v>Paket Rocket 7</v>
      </c>
      <c r="C38" t="str">
        <f>'LAP. PENJUALAN '!C38</f>
        <v>Paket Rocket 5</v>
      </c>
      <c r="N38">
        <f>SUM(D38:M38)</f>
        <v>0</v>
      </c>
      <c r="O38">
        <f>N38*S38</f>
        <v>0</v>
      </c>
      <c r="P38" t="e">
        <f>(O38/O243)*100</f>
        <v>#DIV/0!</v>
      </c>
      <c r="R38" t="e">
        <f>P38*Q38</f>
        <v>#DIV/0!</v>
      </c>
      <c r="S38">
        <v>30600</v>
      </c>
      <c r="U38">
        <f>D38*S38</f>
        <v>0</v>
      </c>
      <c r="V38">
        <f>E38*S38</f>
        <v>0</v>
      </c>
      <c r="W38">
        <f>F38*S38</f>
        <v>0</v>
      </c>
      <c r="X38">
        <f>G38*S38</f>
        <v>0</v>
      </c>
      <c r="Y38">
        <f>H38*S38</f>
        <v>0</v>
      </c>
      <c r="Z38">
        <f>I38*S38</f>
        <v>0</v>
      </c>
      <c r="AA38">
        <f>J38*S38</f>
        <v>0</v>
      </c>
      <c r="AB38">
        <f>K38*S38</f>
        <v>0</v>
      </c>
      <c r="AC38">
        <f>L38*S38</f>
        <v>0</v>
      </c>
      <c r="AD38">
        <f>M38*S38</f>
        <v>0</v>
      </c>
    </row>
    <row r="39">
      <c r="A39">
        <v>29</v>
      </c>
      <c r="B39" t="str">
        <v>Paket Rocket 8</v>
      </c>
      <c r="C39" t="str">
        <f>'LAP. PENJUALAN '!C39</f>
        <v>Paket Rocket 6</v>
      </c>
      <c r="N39">
        <f>SUM(D39:M39)</f>
        <v>0</v>
      </c>
      <c r="O39">
        <f>N39*S39</f>
        <v>0</v>
      </c>
      <c r="P39" t="e">
        <f>(O39/O243)*100</f>
        <v>#DIV/0!</v>
      </c>
      <c r="R39" t="e">
        <f>P39*Q39</f>
        <v>#DIV/0!</v>
      </c>
      <c r="S39">
        <v>30600</v>
      </c>
      <c r="U39">
        <f>D39*S39</f>
        <v>0</v>
      </c>
      <c r="V39">
        <f>E39*S39</f>
        <v>0</v>
      </c>
      <c r="W39">
        <f>F39*S39</f>
        <v>0</v>
      </c>
      <c r="X39">
        <f>G39*S39</f>
        <v>0</v>
      </c>
      <c r="Y39">
        <f>H39*S39</f>
        <v>0</v>
      </c>
      <c r="Z39">
        <f>I39*S39</f>
        <v>0</v>
      </c>
      <c r="AA39">
        <f>J39*S39</f>
        <v>0</v>
      </c>
      <c r="AB39">
        <f>K39*S39</f>
        <v>0</v>
      </c>
      <c r="AC39">
        <f>L39*S39</f>
        <v>0</v>
      </c>
      <c r="AD39">
        <f>M39*S39</f>
        <v>0</v>
      </c>
    </row>
    <row r="40">
      <c r="A40">
        <v>30</v>
      </c>
      <c r="B40" t="str">
        <v>Paket Rocket 9</v>
      </c>
      <c r="C40" t="str">
        <f>'LAP. PENJUALAN '!C40</f>
        <v>Paket Rocket 7</v>
      </c>
      <c r="N40">
        <f>SUM(D40:M40)</f>
        <v>0</v>
      </c>
      <c r="O40">
        <f>N40*S40</f>
        <v>0</v>
      </c>
      <c r="P40" t="e">
        <f>(O40/O243)*100</f>
        <v>#DIV/0!</v>
      </c>
      <c r="R40" t="e">
        <f>P40*Q40</f>
        <v>#DIV/0!</v>
      </c>
      <c r="S40">
        <v>33180</v>
      </c>
      <c r="U40">
        <f>D40*S40</f>
        <v>0</v>
      </c>
      <c r="V40">
        <f>E40*S40</f>
        <v>0</v>
      </c>
      <c r="W40">
        <f>F40*S40</f>
        <v>0</v>
      </c>
      <c r="X40">
        <f>G40*S40</f>
        <v>0</v>
      </c>
      <c r="Y40">
        <f>H40*S40</f>
        <v>0</v>
      </c>
      <c r="Z40">
        <f>I40*S40</f>
        <v>0</v>
      </c>
      <c r="AA40">
        <f>J40*S40</f>
        <v>0</v>
      </c>
      <c r="AB40">
        <f>K40*S40</f>
        <v>0</v>
      </c>
      <c r="AC40">
        <f>L40*S40</f>
        <v>0</v>
      </c>
      <c r="AD40">
        <f>M40*S40</f>
        <v>0</v>
      </c>
    </row>
    <row r="41">
      <c r="A41">
        <v>31</v>
      </c>
      <c r="B41" t="str">
        <v>Paket Rocket 10</v>
      </c>
      <c r="C41" t="str">
        <f>'LAP. PENJUALAN '!C41</f>
        <v>Paket Rocket 8</v>
      </c>
      <c r="N41">
        <f>SUM(D41:M41)</f>
        <v>0</v>
      </c>
      <c r="O41">
        <f>N41*S41</f>
        <v>0</v>
      </c>
      <c r="P41" t="e">
        <f>(O41/O243)*100</f>
        <v>#DIV/0!</v>
      </c>
      <c r="R41" t="e">
        <f>P41*Q41</f>
        <v>#DIV/0!</v>
      </c>
      <c r="S41">
        <v>36340</v>
      </c>
      <c r="U41">
        <f>D41*S41</f>
        <v>0</v>
      </c>
      <c r="V41">
        <f>E41*S41</f>
        <v>0</v>
      </c>
      <c r="W41">
        <f>F41*S41</f>
        <v>0</v>
      </c>
      <c r="X41">
        <f>G41*S41</f>
        <v>0</v>
      </c>
      <c r="Y41">
        <f>H41*S41</f>
        <v>0</v>
      </c>
      <c r="Z41">
        <f>I41*S41</f>
        <v>0</v>
      </c>
      <c r="AA41">
        <f>J41*S41</f>
        <v>0</v>
      </c>
      <c r="AB41">
        <f>K41*S41</f>
        <v>0</v>
      </c>
      <c r="AC41">
        <f>L41*S41</f>
        <v>0</v>
      </c>
      <c r="AD41">
        <f>M41*S41</f>
        <v>0</v>
      </c>
    </row>
    <row r="42">
      <c r="A42">
        <v>32</v>
      </c>
      <c r="C42" t="str">
        <f>'LAP. PENJUALAN '!C42</f>
        <v>Paket Rocket 9</v>
      </c>
      <c r="N42">
        <f>SUM(D42:M42)</f>
        <v>0</v>
      </c>
      <c r="O42">
        <f>N42*S42</f>
        <v>0</v>
      </c>
      <c r="P42" t="e">
        <f>(O42/O243)*100</f>
        <v>#DIV/0!</v>
      </c>
      <c r="R42" t="e">
        <f>P42*Q42</f>
        <v>#DIV/0!</v>
      </c>
      <c r="S42">
        <v>34760</v>
      </c>
      <c r="U42">
        <f>D42*S42</f>
        <v>0</v>
      </c>
      <c r="V42">
        <f>E42*S42</f>
        <v>0</v>
      </c>
      <c r="W42">
        <f>F42*S42</f>
        <v>0</v>
      </c>
      <c r="X42">
        <f>G42*S42</f>
        <v>0</v>
      </c>
      <c r="Y42">
        <f>H42*S42</f>
        <v>0</v>
      </c>
      <c r="Z42">
        <f>I42*S42</f>
        <v>0</v>
      </c>
      <c r="AA42">
        <f>J42*S42</f>
        <v>0</v>
      </c>
      <c r="AB42">
        <f>K42*S42</f>
        <v>0</v>
      </c>
      <c r="AC42">
        <f>L42*S42</f>
        <v>0</v>
      </c>
      <c r="AD42">
        <f>M42*S42</f>
        <v>0</v>
      </c>
    </row>
    <row r="43">
      <c r="A43">
        <v>33</v>
      </c>
      <c r="B43" t="str">
        <v>Paket Roma 1</v>
      </c>
      <c r="C43" t="str">
        <f>'LAP. PENJUALAN '!C43</f>
        <v>Paket Rocket 10</v>
      </c>
      <c r="N43">
        <f>SUM(D43:M43)</f>
        <v>0</v>
      </c>
      <c r="O43">
        <f>N43*S43</f>
        <v>0</v>
      </c>
      <c r="P43" t="e">
        <f>(O43/O243)*100</f>
        <v>#DIV/0!</v>
      </c>
      <c r="R43" t="e">
        <f>P43*Q43</f>
        <v>#DIV/0!</v>
      </c>
      <c r="S43">
        <v>32100</v>
      </c>
      <c r="U43">
        <f>D43*S43</f>
        <v>0</v>
      </c>
      <c r="V43">
        <f>E43*S43</f>
        <v>0</v>
      </c>
      <c r="W43">
        <f>F43*S43</f>
        <v>0</v>
      </c>
      <c r="X43">
        <f>G43*S43</f>
        <v>0</v>
      </c>
      <c r="Y43">
        <f>H43*S43</f>
        <v>0</v>
      </c>
      <c r="Z43">
        <f>I43*S43</f>
        <v>0</v>
      </c>
      <c r="AA43">
        <f>J43*S43</f>
        <v>0</v>
      </c>
      <c r="AB43">
        <f>K43*S43</f>
        <v>0</v>
      </c>
      <c r="AC43">
        <f>L43*S43</f>
        <v>0</v>
      </c>
      <c r="AD43">
        <f>M43*S43</f>
        <v>0</v>
      </c>
    </row>
    <row r="44">
      <c r="B44" t="str">
        <v>Paket Roma 2</v>
      </c>
      <c r="N44">
        <f>SUM(D44:M44)</f>
        <v>0</v>
      </c>
      <c r="O44">
        <f>N44*S44</f>
        <v>0</v>
      </c>
      <c r="P44" t="e">
        <f>(O44/O243)*100</f>
        <v>#DIV/0!</v>
      </c>
      <c r="R44" t="e">
        <f>P44*Q44</f>
        <v>#DIV/0!</v>
      </c>
      <c r="U44">
        <f>D44*S44</f>
        <v>0</v>
      </c>
      <c r="V44">
        <f>E44*S44</f>
        <v>0</v>
      </c>
      <c r="W44">
        <f>F44*S44</f>
        <v>0</v>
      </c>
      <c r="X44">
        <f>G44*S44</f>
        <v>0</v>
      </c>
      <c r="Y44">
        <f>H44*S44</f>
        <v>0</v>
      </c>
      <c r="Z44">
        <f>I44*S44</f>
        <v>0</v>
      </c>
      <c r="AA44">
        <f>J44*S44</f>
        <v>0</v>
      </c>
      <c r="AB44">
        <f>K44*S44</f>
        <v>0</v>
      </c>
      <c r="AC44">
        <f>L44*S44</f>
        <v>0</v>
      </c>
      <c r="AD44">
        <f>M44*S44</f>
        <v>0</v>
      </c>
    </row>
    <row r="45">
      <c r="A45">
        <v>34</v>
      </c>
      <c r="B45" t="str">
        <v>Paket Roma 3</v>
      </c>
      <c r="C45" t="str">
        <f>'LAP. PENJUALAN '!C45</f>
        <v>Paket Roma 1</v>
      </c>
      <c r="N45">
        <f>SUM(D45:M45)</f>
        <v>0</v>
      </c>
      <c r="O45">
        <f>N45*S45</f>
        <v>0</v>
      </c>
      <c r="P45" t="e">
        <f>(O45/O243)*100</f>
        <v>#DIV/0!</v>
      </c>
      <c r="R45" t="e">
        <f>P45*Q45</f>
        <v>#DIV/0!</v>
      </c>
      <c r="S45">
        <v>33180</v>
      </c>
      <c r="U45">
        <f>D45*S45</f>
        <v>0</v>
      </c>
      <c r="V45">
        <f>E45*S45</f>
        <v>0</v>
      </c>
      <c r="W45">
        <f>F45*S45</f>
        <v>0</v>
      </c>
      <c r="X45">
        <f>G45*S45</f>
        <v>0</v>
      </c>
      <c r="Y45">
        <f>H45*S45</f>
        <v>0</v>
      </c>
      <c r="Z45">
        <f>I45*S45</f>
        <v>0</v>
      </c>
      <c r="AA45">
        <f>J45*S45</f>
        <v>0</v>
      </c>
      <c r="AB45">
        <f>K45*S45</f>
        <v>0</v>
      </c>
      <c r="AC45">
        <f>L45*S45</f>
        <v>0</v>
      </c>
      <c r="AD45">
        <f>M45*S45</f>
        <v>0</v>
      </c>
    </row>
    <row r="46">
      <c r="A46">
        <v>35</v>
      </c>
      <c r="B46" t="str">
        <v>Paket Roma 4</v>
      </c>
      <c r="C46" t="str">
        <f>'LAP. PENJUALAN '!C46</f>
        <v>Paket Roma 2</v>
      </c>
      <c r="N46">
        <f>SUM(D46:M46)</f>
        <v>0</v>
      </c>
      <c r="O46">
        <f>N46*S46</f>
        <v>0</v>
      </c>
      <c r="P46" t="e">
        <f>(O46/O243)*100</f>
        <v>#DIV/0!</v>
      </c>
      <c r="R46" t="e">
        <f>P46*Q46</f>
        <v>#DIV/0!</v>
      </c>
      <c r="S46">
        <v>33180</v>
      </c>
      <c r="U46">
        <f>D46*S46</f>
        <v>0</v>
      </c>
      <c r="V46">
        <f>E46*S46</f>
        <v>0</v>
      </c>
      <c r="W46">
        <f>F46*S46</f>
        <v>0</v>
      </c>
      <c r="X46">
        <f>G46*S46</f>
        <v>0</v>
      </c>
      <c r="Y46">
        <f>H46*S46</f>
        <v>0</v>
      </c>
      <c r="Z46">
        <f>I46*S46</f>
        <v>0</v>
      </c>
      <c r="AA46">
        <f>J46*S46</f>
        <v>0</v>
      </c>
      <c r="AB46">
        <f>K46*S46</f>
        <v>0</v>
      </c>
      <c r="AC46">
        <f>L46*S46</f>
        <v>0</v>
      </c>
      <c r="AD46">
        <f>M46*S46</f>
        <v>0</v>
      </c>
    </row>
    <row r="47">
      <c r="A47">
        <v>36</v>
      </c>
      <c r="B47" t="str">
        <v>Paket Roma 5</v>
      </c>
      <c r="C47" t="str">
        <f>'LAP. PENJUALAN '!C47</f>
        <v>Paket Roma 3</v>
      </c>
      <c r="N47">
        <f>SUM(D47:M47)</f>
        <v>0</v>
      </c>
      <c r="O47">
        <f>N47*S47</f>
        <v>0</v>
      </c>
      <c r="P47" t="e">
        <f>(O47/O243)*100</f>
        <v>#DIV/0!</v>
      </c>
      <c r="R47" t="e">
        <f>P47*Q47</f>
        <v>#DIV/0!</v>
      </c>
      <c r="S47">
        <v>36340</v>
      </c>
      <c r="U47">
        <f>D47*S47</f>
        <v>0</v>
      </c>
      <c r="V47">
        <f>E47*S47</f>
        <v>0</v>
      </c>
      <c r="W47">
        <f>F47*S47</f>
        <v>0</v>
      </c>
      <c r="X47">
        <f>G47*S47</f>
        <v>0</v>
      </c>
      <c r="Y47">
        <f>H47*S47</f>
        <v>0</v>
      </c>
      <c r="Z47">
        <f>I47*S47</f>
        <v>0</v>
      </c>
      <c r="AA47">
        <f>J47*S47</f>
        <v>0</v>
      </c>
      <c r="AB47">
        <f>K47*S47</f>
        <v>0</v>
      </c>
      <c r="AC47">
        <f>L47*S47</f>
        <v>0</v>
      </c>
      <c r="AD47">
        <f>M47*S47</f>
        <v>0</v>
      </c>
    </row>
    <row r="48">
      <c r="A48">
        <v>37</v>
      </c>
      <c r="C48" t="str">
        <f>'LAP. PENJUALAN '!C48</f>
        <v>Paket Roma 4</v>
      </c>
      <c r="N48">
        <f>SUM(D48:M48)</f>
        <v>0</v>
      </c>
      <c r="O48">
        <f>N48*S48</f>
        <v>0</v>
      </c>
      <c r="P48" t="e">
        <f>(O48/O243)*100</f>
        <v>#DIV/0!</v>
      </c>
      <c r="R48" t="e">
        <f>P48*Q48</f>
        <v>#DIV/0!</v>
      </c>
      <c r="S48">
        <v>36340</v>
      </c>
      <c r="U48">
        <f>D48*S48</f>
        <v>0</v>
      </c>
      <c r="V48">
        <f>E48*S48</f>
        <v>0</v>
      </c>
      <c r="W48">
        <f>F48*S48</f>
        <v>0</v>
      </c>
      <c r="X48">
        <f>G48*S48</f>
        <v>0</v>
      </c>
      <c r="Y48">
        <f>H48*S48</f>
        <v>0</v>
      </c>
      <c r="Z48">
        <f>I48*S48</f>
        <v>0</v>
      </c>
      <c r="AA48">
        <f>J48*S48</f>
        <v>0</v>
      </c>
      <c r="AB48">
        <f>K48*S48</f>
        <v>0</v>
      </c>
      <c r="AC48">
        <f>L48*S48</f>
        <v>0</v>
      </c>
      <c r="AD48">
        <f>M48*S48</f>
        <v>0</v>
      </c>
    </row>
    <row r="49">
      <c r="A49">
        <v>38</v>
      </c>
      <c r="B49" t="str">
        <v>Paket Geprek 1</v>
      </c>
      <c r="C49" t="str">
        <f>'LAP. PENJUALAN '!C49</f>
        <v>Paket Roma 5</v>
      </c>
      <c r="N49">
        <f>SUM(D49:M49)</f>
        <v>0</v>
      </c>
      <c r="O49">
        <f>N49*S49</f>
        <v>0</v>
      </c>
      <c r="P49" t="e">
        <f>(O49/O243)*100</f>
        <v>#DIV/0!</v>
      </c>
      <c r="R49" t="e">
        <f>P49*Q49</f>
        <v>#DIV/0!</v>
      </c>
      <c r="S49">
        <v>34760</v>
      </c>
      <c r="U49">
        <f>D49*S49</f>
        <v>0</v>
      </c>
      <c r="V49">
        <f>E49*S49</f>
        <v>0</v>
      </c>
      <c r="W49">
        <f>F49*S49</f>
        <v>0</v>
      </c>
      <c r="X49">
        <f>G49*S49</f>
        <v>0</v>
      </c>
      <c r="Y49">
        <f>H49*S49</f>
        <v>0</v>
      </c>
      <c r="Z49">
        <f>I49*S49</f>
        <v>0</v>
      </c>
      <c r="AA49">
        <f>J49*S49</f>
        <v>0</v>
      </c>
      <c r="AB49">
        <f>K49*S49</f>
        <v>0</v>
      </c>
      <c r="AC49">
        <f>L49*S49</f>
        <v>0</v>
      </c>
      <c r="AD49">
        <f>M49*S49</f>
        <v>0</v>
      </c>
    </row>
    <row r="50">
      <c r="B50" t="str">
        <v>Paket Geprek 2</v>
      </c>
      <c r="N50">
        <f>SUM(D50:M50)</f>
        <v>0</v>
      </c>
      <c r="O50">
        <f>N50*S50</f>
        <v>0</v>
      </c>
      <c r="P50" t="e">
        <f>(O50/O243)*100</f>
        <v>#DIV/0!</v>
      </c>
      <c r="R50" t="e">
        <f>P50*Q50</f>
        <v>#DIV/0!</v>
      </c>
      <c r="U50">
        <f>D50*S50</f>
        <v>0</v>
      </c>
      <c r="V50">
        <f>E50*S50</f>
        <v>0</v>
      </c>
      <c r="W50">
        <f>F50*S50</f>
        <v>0</v>
      </c>
      <c r="X50">
        <f>G50*S50</f>
        <v>0</v>
      </c>
      <c r="Y50">
        <f>H50*S50</f>
        <v>0</v>
      </c>
      <c r="Z50">
        <f>I50*S50</f>
        <v>0</v>
      </c>
      <c r="AA50">
        <f>J50*S50</f>
        <v>0</v>
      </c>
      <c r="AB50">
        <f>K50*S50</f>
        <v>0</v>
      </c>
      <c r="AC50">
        <f>L50*S50</f>
        <v>0</v>
      </c>
      <c r="AD50">
        <f>M50*S50</f>
        <v>0</v>
      </c>
    </row>
    <row r="51">
      <c r="A51">
        <v>39</v>
      </c>
      <c r="B51" t="str">
        <v>Paket Geprek 3</v>
      </c>
      <c r="C51" t="str">
        <f>'LAP. PENJUALAN '!C51</f>
        <v>Paket Geprek Bawang 1 (Es Teh / S-tee / Lemon Tea)</v>
      </c>
      <c r="N51">
        <f>SUM(D51:M51)</f>
        <v>0</v>
      </c>
      <c r="O51">
        <f>N51*S51</f>
        <v>0</v>
      </c>
      <c r="P51" t="e">
        <f>(O51/O243)*100</f>
        <v>#DIV/0!</v>
      </c>
      <c r="R51" t="e">
        <f>P51*Q51</f>
        <v>#DIV/0!</v>
      </c>
      <c r="S51">
        <v>33180</v>
      </c>
      <c r="U51">
        <f>D51*S51</f>
        <v>0</v>
      </c>
      <c r="V51">
        <f>E51*S51</f>
        <v>0</v>
      </c>
      <c r="W51">
        <f>F51*S51</f>
        <v>0</v>
      </c>
      <c r="X51">
        <f>G51*S51</f>
        <v>0</v>
      </c>
      <c r="Y51">
        <f>H51*S51</f>
        <v>0</v>
      </c>
      <c r="Z51">
        <f>I51*S51</f>
        <v>0</v>
      </c>
      <c r="AA51">
        <f>J51*S51</f>
        <v>0</v>
      </c>
      <c r="AB51">
        <f>K51*S51</f>
        <v>0</v>
      </c>
      <c r="AC51">
        <f>L51*S51</f>
        <v>0</v>
      </c>
      <c r="AD51">
        <f>M51*S51</f>
        <v>0</v>
      </c>
    </row>
    <row r="52">
      <c r="A52">
        <v>40</v>
      </c>
      <c r="B52" t="str">
        <v>Geprek Sayap</v>
      </c>
      <c r="C52" t="str">
        <f>'LAP. PENJUALAN '!C52</f>
        <v>Paket Geprek Bawang 2 (Es Teh / S-tee / Lemon Tea)</v>
      </c>
      <c r="N52">
        <f>SUM(D52:M52)</f>
        <v>0</v>
      </c>
      <c r="O52">
        <f>N52*S52</f>
        <v>0</v>
      </c>
      <c r="P52" t="e">
        <f>(O52/O243)*100</f>
        <v>#DIV/0!</v>
      </c>
      <c r="R52" t="e">
        <f>P52*Q52</f>
        <v>#DIV/0!</v>
      </c>
      <c r="S52">
        <v>34760</v>
      </c>
      <c r="U52">
        <f>D52*S52</f>
        <v>0</v>
      </c>
      <c r="V52">
        <f>E52*S52</f>
        <v>0</v>
      </c>
      <c r="W52">
        <f>F52*S52</f>
        <v>0</v>
      </c>
      <c r="X52">
        <f>G52*S52</f>
        <v>0</v>
      </c>
      <c r="Y52">
        <f>H52*S52</f>
        <v>0</v>
      </c>
      <c r="Z52">
        <f>I52*S52</f>
        <v>0</v>
      </c>
      <c r="AA52">
        <f>J52*S52</f>
        <v>0</v>
      </c>
      <c r="AB52">
        <f>K52*S52</f>
        <v>0</v>
      </c>
      <c r="AC52">
        <f>L52*S52</f>
        <v>0</v>
      </c>
      <c r="AD52">
        <f>M52*S52</f>
        <v>0</v>
      </c>
    </row>
    <row r="53">
      <c r="A53">
        <v>41</v>
      </c>
      <c r="B53" t="str">
        <v>Geprek Paha Bawah</v>
      </c>
      <c r="C53" t="str">
        <f>'LAP. PENJUALAN '!C53</f>
        <v>Paket Geprek Bawang 3 (Es Teh / S-tee / Lemon Tea)</v>
      </c>
      <c r="N53">
        <f>SUM(D53:M53)</f>
        <v>0</v>
      </c>
      <c r="O53">
        <f>N53*S53</f>
        <v>0</v>
      </c>
      <c r="P53" t="e">
        <f>(O53/O243)*100</f>
        <v>#DIV/0!</v>
      </c>
      <c r="R53" t="e">
        <f>P53*Q53</f>
        <v>#DIV/0!</v>
      </c>
      <c r="S53">
        <v>37920</v>
      </c>
      <c r="U53">
        <f>D53*S53</f>
        <v>0</v>
      </c>
      <c r="V53">
        <f>E53*S53</f>
        <v>0</v>
      </c>
      <c r="W53">
        <f>F53*S53</f>
        <v>0</v>
      </c>
      <c r="X53">
        <f>G53*S53</f>
        <v>0</v>
      </c>
      <c r="Y53">
        <f>H53*S53</f>
        <v>0</v>
      </c>
      <c r="Z53">
        <f>I53*S53</f>
        <v>0</v>
      </c>
      <c r="AA53">
        <f>J53*S53</f>
        <v>0</v>
      </c>
      <c r="AB53">
        <f>K53*S53</f>
        <v>0</v>
      </c>
      <c r="AC53">
        <f>L53*S53</f>
        <v>0</v>
      </c>
      <c r="AD53">
        <f>M53*S53</f>
        <v>0</v>
      </c>
    </row>
    <row r="54">
      <c r="A54">
        <v>42</v>
      </c>
      <c r="B54" t="str">
        <v>Geprek Paha Atas / Dada</v>
      </c>
      <c r="C54" t="str">
        <f>'LAP. PENJUALAN '!C54</f>
        <v>Sayap Geprek Bawang</v>
      </c>
      <c r="N54">
        <f>SUM(D54:M54)</f>
        <v>0</v>
      </c>
      <c r="O54">
        <f>N54*S54</f>
        <v>0</v>
      </c>
      <c r="P54" t="e">
        <f>(O54/O243)*100</f>
        <v>#DIV/0!</v>
      </c>
      <c r="R54" t="e">
        <f>P54*Q54</f>
        <v>#DIV/0!</v>
      </c>
      <c r="S54">
        <v>22120</v>
      </c>
      <c r="U54">
        <f>D54*S54</f>
        <v>0</v>
      </c>
      <c r="V54">
        <f>E54*S54</f>
        <v>0</v>
      </c>
      <c r="W54">
        <f>F54*S54</f>
        <v>0</v>
      </c>
      <c r="X54">
        <f>G54*S54</f>
        <v>0</v>
      </c>
      <c r="Y54">
        <f>H54*S54</f>
        <v>0</v>
      </c>
      <c r="Z54">
        <f>I54*S54</f>
        <v>0</v>
      </c>
      <c r="AA54">
        <f>J54*S54</f>
        <v>0</v>
      </c>
      <c r="AB54">
        <f>K54*S54</f>
        <v>0</v>
      </c>
      <c r="AC54">
        <f>L54*S54</f>
        <v>0</v>
      </c>
      <c r="AD54">
        <f>M54*S54</f>
        <v>0</v>
      </c>
    </row>
    <row r="55">
      <c r="A55">
        <v>43</v>
      </c>
      <c r="B55" t="str">
        <v>Sambal Geprek</v>
      </c>
      <c r="C55" t="str">
        <f>'LAP. PENJUALAN '!C55</f>
        <v>Paha Bawah Geprek Bawang</v>
      </c>
      <c r="N55">
        <f>SUM(D55:M55)</f>
        <v>0</v>
      </c>
      <c r="O55">
        <f>N55*S55</f>
        <v>0</v>
      </c>
      <c r="P55" t="e">
        <f>(O55/O243)*100</f>
        <v>#DIV/0!</v>
      </c>
      <c r="R55" t="e">
        <f>P55*Q55</f>
        <v>#DIV/0!</v>
      </c>
      <c r="S55">
        <v>23700</v>
      </c>
      <c r="U55">
        <f>D55*S55</f>
        <v>0</v>
      </c>
      <c r="V55">
        <f>E55*S55</f>
        <v>0</v>
      </c>
      <c r="W55">
        <f>F55*S55</f>
        <v>0</v>
      </c>
      <c r="X55">
        <f>G55*S55</f>
        <v>0</v>
      </c>
      <c r="Y55">
        <f>H55*S55</f>
        <v>0</v>
      </c>
      <c r="Z55">
        <f>I55*S55</f>
        <v>0</v>
      </c>
      <c r="AA55">
        <f>J55*S55</f>
        <v>0</v>
      </c>
      <c r="AB55">
        <f>K55*S55</f>
        <v>0</v>
      </c>
      <c r="AC55">
        <f>L55*S55</f>
        <v>0</v>
      </c>
      <c r="AD55">
        <f>M55*S55</f>
        <v>0</v>
      </c>
    </row>
    <row r="56">
      <c r="A56">
        <v>44</v>
      </c>
      <c r="C56" t="str">
        <f>'LAP. PENJUALAN '!C56</f>
        <v>Paha Atas / Dada Geprek Bawang</v>
      </c>
      <c r="N56">
        <f>SUM(D56:M56)</f>
        <v>0</v>
      </c>
      <c r="O56">
        <f>N56*S56</f>
        <v>0</v>
      </c>
      <c r="P56" t="e">
        <f>(O56/O243)*100</f>
        <v>#DIV/0!</v>
      </c>
      <c r="R56" t="e">
        <f>P56*Q56</f>
        <v>#DIV/0!</v>
      </c>
      <c r="S56">
        <v>26860</v>
      </c>
      <c r="U56">
        <f>D56*S56</f>
        <v>0</v>
      </c>
      <c r="V56">
        <f>E56*S56</f>
        <v>0</v>
      </c>
      <c r="W56">
        <f>F56*S56</f>
        <v>0</v>
      </c>
      <c r="X56">
        <f>G56*S56</f>
        <v>0</v>
      </c>
      <c r="Y56">
        <f>H56*S56</f>
        <v>0</v>
      </c>
      <c r="Z56">
        <f>I56*S56</f>
        <v>0</v>
      </c>
      <c r="AA56">
        <f>J56*S56</f>
        <v>0</v>
      </c>
      <c r="AB56">
        <f>K56*S56</f>
        <v>0</v>
      </c>
      <c r="AC56">
        <f>L56*S56</f>
        <v>0</v>
      </c>
      <c r="AD56">
        <f>M56*S56</f>
        <v>0</v>
      </c>
    </row>
    <row r="57">
      <c r="A57">
        <v>45</v>
      </c>
      <c r="B57" t="str">
        <v>Paket Geprek Matah 1</v>
      </c>
      <c r="C57" t="str">
        <f>'LAP. PENJUALAN '!C57</f>
        <v>Sambal Geprek Bawang</v>
      </c>
      <c r="N57">
        <f>SUM(D57:M57)</f>
        <v>0</v>
      </c>
      <c r="O57">
        <f>N57*S57</f>
        <v>0</v>
      </c>
      <c r="P57" t="e">
        <f>(O57/O243)*100</f>
        <v>#DIV/0!</v>
      </c>
      <c r="R57" t="e">
        <f>P57*Q57</f>
        <v>#DIV/0!</v>
      </c>
      <c r="S57">
        <v>6100</v>
      </c>
      <c r="U57">
        <f>D57*S57</f>
        <v>0</v>
      </c>
      <c r="V57">
        <f>E57*S57</f>
        <v>0</v>
      </c>
      <c r="W57">
        <f>F57*S57</f>
        <v>0</v>
      </c>
      <c r="X57">
        <f>G57*S57</f>
        <v>0</v>
      </c>
      <c r="Y57">
        <f>H57*S57</f>
        <v>0</v>
      </c>
      <c r="Z57">
        <f>I57*S57</f>
        <v>0</v>
      </c>
      <c r="AA57">
        <f>J57*S57</f>
        <v>0</v>
      </c>
      <c r="AB57">
        <f>K57*S57</f>
        <v>0</v>
      </c>
      <c r="AC57">
        <f>L57*S57</f>
        <v>0</v>
      </c>
      <c r="AD57">
        <f>M57*S57</f>
        <v>0</v>
      </c>
    </row>
    <row r="58">
      <c r="B58" t="str">
        <v>Paket Geprek Matah 2</v>
      </c>
      <c r="N58">
        <f>SUM(D58:M58)</f>
        <v>0</v>
      </c>
      <c r="O58">
        <f>N58*S58</f>
        <v>0</v>
      </c>
      <c r="P58" t="e">
        <f>(O58/O243)*100</f>
        <v>#DIV/0!</v>
      </c>
      <c r="R58" t="e">
        <f>P58*Q58</f>
        <v>#DIV/0!</v>
      </c>
      <c r="U58">
        <f>D58*S58</f>
        <v>0</v>
      </c>
      <c r="V58">
        <f>E58*S58</f>
        <v>0</v>
      </c>
      <c r="W58">
        <f>F58*S58</f>
        <v>0</v>
      </c>
      <c r="X58">
        <f>G58*S58</f>
        <v>0</v>
      </c>
      <c r="Y58">
        <f>H58*S58</f>
        <v>0</v>
      </c>
      <c r="Z58">
        <f>I58*S58</f>
        <v>0</v>
      </c>
      <c r="AA58">
        <f>J58*S58</f>
        <v>0</v>
      </c>
      <c r="AB58">
        <f>K58*S58</f>
        <v>0</v>
      </c>
      <c r="AC58">
        <f>L58*S58</f>
        <v>0</v>
      </c>
      <c r="AD58">
        <f>M58*S58</f>
        <v>0</v>
      </c>
    </row>
    <row r="59">
      <c r="A59">
        <v>46</v>
      </c>
      <c r="B59" t="str">
        <v>Paket Geprek Matah 3</v>
      </c>
      <c r="C59" t="str">
        <f>'LAP. PENJUALAN '!C59</f>
        <v>Paket Matah 1 (Es Teh / S-tee / Lemon Tea)</v>
      </c>
      <c r="N59">
        <f>SUM(D59:M59)</f>
        <v>0</v>
      </c>
      <c r="O59">
        <f>N59*S59</f>
        <v>0</v>
      </c>
      <c r="P59" t="e">
        <f>(O59/O243)*100</f>
        <v>#DIV/0!</v>
      </c>
      <c r="R59" t="e">
        <f>P59*Q59</f>
        <v>#DIV/0!</v>
      </c>
      <c r="S59">
        <v>33180</v>
      </c>
      <c r="U59">
        <f>D59*S59</f>
        <v>0</v>
      </c>
      <c r="V59">
        <f>E59*S59</f>
        <v>0</v>
      </c>
      <c r="W59">
        <f>F59*S59</f>
        <v>0</v>
      </c>
      <c r="X59">
        <f>G59*S59</f>
        <v>0</v>
      </c>
      <c r="Y59">
        <f>H59*S59</f>
        <v>0</v>
      </c>
      <c r="Z59">
        <f>I59*S59</f>
        <v>0</v>
      </c>
      <c r="AA59">
        <f>J59*S59</f>
        <v>0</v>
      </c>
      <c r="AB59">
        <f>K59*S59</f>
        <v>0</v>
      </c>
      <c r="AC59">
        <f>L59*S59</f>
        <v>0</v>
      </c>
      <c r="AD59">
        <f>M59*S59</f>
        <v>0</v>
      </c>
    </row>
    <row r="60">
      <c r="A60">
        <v>47</v>
      </c>
      <c r="B60" t="str">
        <v>Geprek Matah Sayap</v>
      </c>
      <c r="C60" t="str">
        <f>'LAP. PENJUALAN '!C60</f>
        <v>Paket Matah 2 (Es Teh / S-tee / Lemon Tea)</v>
      </c>
      <c r="N60">
        <f>SUM(D60:M60)</f>
        <v>0</v>
      </c>
      <c r="O60">
        <f>N60*S60</f>
        <v>0</v>
      </c>
      <c r="P60" t="e">
        <f>(O60/O243)*100</f>
        <v>#DIV/0!</v>
      </c>
      <c r="R60" t="e">
        <f>P60*Q60</f>
        <v>#DIV/0!</v>
      </c>
      <c r="S60">
        <v>35100</v>
      </c>
      <c r="U60">
        <f>D60*S60</f>
        <v>0</v>
      </c>
      <c r="V60">
        <f>E60*S60</f>
        <v>0</v>
      </c>
      <c r="W60">
        <f>F60*S60</f>
        <v>0</v>
      </c>
      <c r="X60">
        <f>G60*S60</f>
        <v>0</v>
      </c>
      <c r="Y60">
        <f>H60*S60</f>
        <v>0</v>
      </c>
      <c r="Z60">
        <f>I60*S60</f>
        <v>0</v>
      </c>
      <c r="AA60">
        <f>J60*S60</f>
        <v>0</v>
      </c>
      <c r="AB60">
        <f>K60*S60</f>
        <v>0</v>
      </c>
      <c r="AC60">
        <f>L60*S60</f>
        <v>0</v>
      </c>
      <c r="AD60">
        <f>M60*S60</f>
        <v>0</v>
      </c>
    </row>
    <row r="61">
      <c r="A61">
        <v>48</v>
      </c>
      <c r="B61" t="str">
        <v>Geprek Matah Paha Bawah</v>
      </c>
      <c r="C61" t="str">
        <f>'LAP. PENJUALAN '!C61</f>
        <v>Paket Matah 3 (Es Teh / S-tee / Lemon Tea)</v>
      </c>
      <c r="N61">
        <f>SUM(D61:M61)</f>
        <v>0</v>
      </c>
      <c r="O61">
        <f>N61*S61</f>
        <v>0</v>
      </c>
      <c r="P61" t="e">
        <f>(O61/O243)*100</f>
        <v>#DIV/0!</v>
      </c>
      <c r="R61" t="e">
        <f>P61*Q61</f>
        <v>#DIV/0!</v>
      </c>
      <c r="S61">
        <v>37920</v>
      </c>
      <c r="U61">
        <f>D61*S61</f>
        <v>0</v>
      </c>
      <c r="V61">
        <f>E61*S61</f>
        <v>0</v>
      </c>
      <c r="W61">
        <f>F61*S61</f>
        <v>0</v>
      </c>
      <c r="X61">
        <f>G61*S61</f>
        <v>0</v>
      </c>
      <c r="Y61">
        <f>H61*S61</f>
        <v>0</v>
      </c>
      <c r="Z61">
        <f>I61*S61</f>
        <v>0</v>
      </c>
      <c r="AA61">
        <f>J61*S61</f>
        <v>0</v>
      </c>
      <c r="AB61">
        <f>K61*S61</f>
        <v>0</v>
      </c>
      <c r="AC61">
        <f>L61*S61</f>
        <v>0</v>
      </c>
      <c r="AD61">
        <f>M61*S61</f>
        <v>0</v>
      </c>
    </row>
    <row r="62">
      <c r="A62">
        <v>49</v>
      </c>
      <c r="B62" t="str">
        <v>Geprek Matah Paha Atas / Dada</v>
      </c>
      <c r="C62" t="str">
        <f>'LAP. PENJUALAN '!C62</f>
        <v>Sayap Matah</v>
      </c>
      <c r="N62">
        <f>SUM(D62:M62)</f>
        <v>0</v>
      </c>
      <c r="O62">
        <f>N62*S62</f>
        <v>0</v>
      </c>
      <c r="P62" t="e">
        <f>(O62/O243)*100</f>
        <v>#DIV/0!</v>
      </c>
      <c r="R62" t="e">
        <f>P62*Q62</f>
        <v>#DIV/0!</v>
      </c>
      <c r="S62">
        <v>22120</v>
      </c>
      <c r="U62">
        <f>D62*S62</f>
        <v>0</v>
      </c>
      <c r="V62">
        <f>E62*S62</f>
        <v>0</v>
      </c>
      <c r="W62">
        <f>F62*S62</f>
        <v>0</v>
      </c>
      <c r="X62">
        <f>G62*S62</f>
        <v>0</v>
      </c>
      <c r="Y62">
        <f>H62*S62</f>
        <v>0</v>
      </c>
      <c r="Z62">
        <f>I62*S62</f>
        <v>0</v>
      </c>
      <c r="AA62">
        <f>J62*S62</f>
        <v>0</v>
      </c>
      <c r="AB62">
        <f>K62*S62</f>
        <v>0</v>
      </c>
      <c r="AC62">
        <f>L62*S62</f>
        <v>0</v>
      </c>
      <c r="AD62">
        <f>M62*S62</f>
        <v>0</v>
      </c>
    </row>
    <row r="63">
      <c r="A63">
        <v>50</v>
      </c>
      <c r="B63" t="str">
        <v>Sambal Geprek Matah</v>
      </c>
      <c r="C63" t="str">
        <f>'LAP. PENJUALAN '!C63</f>
        <v>Paha Bawah Matah</v>
      </c>
      <c r="N63">
        <f>SUM(D63:M63)</f>
        <v>0</v>
      </c>
      <c r="O63">
        <f>N63*S63</f>
        <v>0</v>
      </c>
      <c r="P63" t="e">
        <f>(O63/O243)*100</f>
        <v>#DIV/0!</v>
      </c>
      <c r="R63" t="e">
        <f>P63*Q63</f>
        <v>#DIV/0!</v>
      </c>
      <c r="S63">
        <v>23700</v>
      </c>
      <c r="U63">
        <f>D63*S63</f>
        <v>0</v>
      </c>
      <c r="V63">
        <f>E63*S63</f>
        <v>0</v>
      </c>
      <c r="W63">
        <f>F63*S63</f>
        <v>0</v>
      </c>
      <c r="X63">
        <f>G63*S63</f>
        <v>0</v>
      </c>
      <c r="Y63">
        <f>H63*S63</f>
        <v>0</v>
      </c>
      <c r="Z63">
        <f>I63*S63</f>
        <v>0</v>
      </c>
      <c r="AA63">
        <f>J63*S63</f>
        <v>0</v>
      </c>
      <c r="AB63">
        <f>K63*S63</f>
        <v>0</v>
      </c>
      <c r="AC63">
        <f>L63*S63</f>
        <v>0</v>
      </c>
      <c r="AD63">
        <f>M63*S63</f>
        <v>0</v>
      </c>
    </row>
    <row r="64">
      <c r="A64">
        <v>51</v>
      </c>
      <c r="C64" t="str">
        <f>'LAP. PENJUALAN '!C64</f>
        <v>Paha Atas / Dada  Matah</v>
      </c>
      <c r="N64">
        <f>SUM(D64:M64)</f>
        <v>0</v>
      </c>
      <c r="O64">
        <f>N64*S64</f>
        <v>0</v>
      </c>
      <c r="P64" t="e">
        <f>(O64/O243)*100</f>
        <v>#DIV/0!</v>
      </c>
      <c r="R64" t="e">
        <f>P64*Q64</f>
        <v>#DIV/0!</v>
      </c>
      <c r="S64">
        <v>26860</v>
      </c>
      <c r="U64">
        <f>D64*S64</f>
        <v>0</v>
      </c>
      <c r="V64">
        <f>E64*S64</f>
        <v>0</v>
      </c>
      <c r="W64">
        <f>F64*S64</f>
        <v>0</v>
      </c>
      <c r="X64">
        <f>G64*S64</f>
        <v>0</v>
      </c>
      <c r="Y64">
        <f>H64*S64</f>
        <v>0</v>
      </c>
      <c r="Z64">
        <f>I64*S64</f>
        <v>0</v>
      </c>
      <c r="AA64">
        <f>J64*S64</f>
        <v>0</v>
      </c>
      <c r="AB64">
        <f>K64*S64</f>
        <v>0</v>
      </c>
      <c r="AC64">
        <f>L64*S64</f>
        <v>0</v>
      </c>
      <c r="AD64">
        <f>M64*S64</f>
        <v>0</v>
      </c>
    </row>
    <row r="65">
      <c r="A65">
        <v>52</v>
      </c>
      <c r="B65" t="str">
        <v>Paket Geprek Terasi 1</v>
      </c>
      <c r="C65" t="str">
        <f>'LAP. PENJUALAN '!C65</f>
        <v>Sambal Matah</v>
      </c>
      <c r="N65">
        <f>SUM(D65:M65)</f>
        <v>0</v>
      </c>
      <c r="O65">
        <f>N65*S65</f>
        <v>0</v>
      </c>
      <c r="P65" t="e">
        <f>(O65/O243)*100</f>
        <v>#DIV/0!</v>
      </c>
      <c r="R65" t="e">
        <f>P65*Q65</f>
        <v>#DIV/0!</v>
      </c>
      <c r="S65">
        <v>6100</v>
      </c>
      <c r="U65">
        <f>D65*S65</f>
        <v>0</v>
      </c>
      <c r="V65">
        <f>E65*S65</f>
        <v>0</v>
      </c>
      <c r="W65">
        <f>F65*S65</f>
        <v>0</v>
      </c>
      <c r="X65">
        <f>G65*S65</f>
        <v>0</v>
      </c>
      <c r="Y65">
        <f>H65*S65</f>
        <v>0</v>
      </c>
      <c r="Z65">
        <f>I65*S65</f>
        <v>0</v>
      </c>
      <c r="AA65">
        <f>J65*S65</f>
        <v>0</v>
      </c>
      <c r="AB65">
        <f>K65*S65</f>
        <v>0</v>
      </c>
      <c r="AC65">
        <f>L65*S65</f>
        <v>0</v>
      </c>
      <c r="AD65">
        <f>M65*S65</f>
        <v>0</v>
      </c>
    </row>
    <row r="66">
      <c r="B66" t="str">
        <v>Paket Geprek Terasi 2</v>
      </c>
      <c r="N66">
        <f>SUM(D66:M66)</f>
        <v>0</v>
      </c>
      <c r="O66">
        <f>N66*S66</f>
        <v>0</v>
      </c>
      <c r="P66" t="e">
        <f>(O66/O243)*100</f>
        <v>#DIV/0!</v>
      </c>
      <c r="R66" t="e">
        <f>P66*Q66</f>
        <v>#DIV/0!</v>
      </c>
      <c r="U66">
        <f>D66*S66</f>
        <v>0</v>
      </c>
      <c r="V66">
        <f>E66*S66</f>
        <v>0</v>
      </c>
      <c r="W66">
        <f>F66*S66</f>
        <v>0</v>
      </c>
      <c r="X66">
        <f>G66*S66</f>
        <v>0</v>
      </c>
      <c r="Y66">
        <f>H66*S66</f>
        <v>0</v>
      </c>
      <c r="Z66">
        <f>I66*S66</f>
        <v>0</v>
      </c>
      <c r="AA66">
        <f>J66*S66</f>
        <v>0</v>
      </c>
      <c r="AB66">
        <f>K66*S66</f>
        <v>0</v>
      </c>
      <c r="AC66">
        <f>L66*S66</f>
        <v>0</v>
      </c>
      <c r="AD66">
        <f>M66*S66</f>
        <v>0</v>
      </c>
    </row>
    <row r="67">
      <c r="A67">
        <v>53</v>
      </c>
      <c r="B67" t="str">
        <v>Paket Geprek Terasi 3</v>
      </c>
      <c r="C67" t="str">
        <f>'LAP. PENJUALAN '!C67</f>
        <v>Paket Terasi 1 (Es Teh / S-tee / Lemon Tea)</v>
      </c>
      <c r="N67">
        <f>SUM(D67:M67)</f>
        <v>0</v>
      </c>
      <c r="O67">
        <f>N67*S67</f>
        <v>0</v>
      </c>
      <c r="P67" t="e">
        <f>(O67/O243)*100</f>
        <v>#DIV/0!</v>
      </c>
      <c r="R67" t="e">
        <f>P67*Q67</f>
        <v>#DIV/0!</v>
      </c>
      <c r="S67">
        <v>35100</v>
      </c>
      <c r="U67">
        <f>D67*S67</f>
        <v>0</v>
      </c>
      <c r="V67">
        <f>E67*S67</f>
        <v>0</v>
      </c>
      <c r="W67">
        <f>F67*S67</f>
        <v>0</v>
      </c>
      <c r="X67">
        <f>G67*S67</f>
        <v>0</v>
      </c>
      <c r="Y67">
        <f>H67*S67</f>
        <v>0</v>
      </c>
      <c r="Z67">
        <f>I67*S67</f>
        <v>0</v>
      </c>
      <c r="AA67">
        <f>J67*S67</f>
        <v>0</v>
      </c>
      <c r="AB67">
        <f>K67*S67</f>
        <v>0</v>
      </c>
      <c r="AC67">
        <f>L67*S67</f>
        <v>0</v>
      </c>
      <c r="AD67">
        <f>M67*S67</f>
        <v>0</v>
      </c>
    </row>
    <row r="68">
      <c r="A68">
        <v>54</v>
      </c>
      <c r="B68" t="str">
        <v>Geprek Terasi Sayap</v>
      </c>
      <c r="C68" t="str">
        <f>'LAP. PENJUALAN '!C68</f>
        <v>Paket Terasi 2 (Es Teh / S-tee / Lemon Tea)</v>
      </c>
      <c r="N68">
        <f>SUM(D68:M68)</f>
        <v>0</v>
      </c>
      <c r="O68">
        <f>N68*S68</f>
        <v>0</v>
      </c>
      <c r="P68" t="e">
        <f>(O68/O243)*100</f>
        <v>#DIV/0!</v>
      </c>
      <c r="R68" t="e">
        <f>P68*Q68</f>
        <v>#DIV/0!</v>
      </c>
      <c r="S68">
        <v>35100</v>
      </c>
      <c r="U68">
        <f>D68*S68</f>
        <v>0</v>
      </c>
      <c r="V68">
        <f>E68*S68</f>
        <v>0</v>
      </c>
      <c r="W68">
        <f>F68*S68</f>
        <v>0</v>
      </c>
      <c r="X68">
        <f>G68*S68</f>
        <v>0</v>
      </c>
      <c r="Y68">
        <f>H68*S68</f>
        <v>0</v>
      </c>
      <c r="Z68">
        <f>I68*S68</f>
        <v>0</v>
      </c>
      <c r="AA68">
        <f>J68*S68</f>
        <v>0</v>
      </c>
      <c r="AB68">
        <f>K68*S68</f>
        <v>0</v>
      </c>
      <c r="AC68">
        <f>L68*S68</f>
        <v>0</v>
      </c>
      <c r="AD68">
        <f>M68*S68</f>
        <v>0</v>
      </c>
    </row>
    <row r="69">
      <c r="A69">
        <v>55</v>
      </c>
      <c r="B69" t="str">
        <v>Geprek Terasi Paha Bawah</v>
      </c>
      <c r="C69" t="str">
        <f>'LAP. PENJUALAN '!C69</f>
        <v>Paket Terasi 3 (Es Teh / S-tee / Lemon Tea)</v>
      </c>
      <c r="N69">
        <f>SUM(D69:M69)</f>
        <v>0</v>
      </c>
      <c r="O69">
        <f>N69*S69</f>
        <v>0</v>
      </c>
      <c r="P69" t="e">
        <f>(O69/O243)*100</f>
        <v>#DIV/0!</v>
      </c>
      <c r="R69" t="e">
        <f>P69*Q69</f>
        <v>#DIV/0!</v>
      </c>
      <c r="S69">
        <v>37920</v>
      </c>
      <c r="U69">
        <f>D69*S69</f>
        <v>0</v>
      </c>
      <c r="V69">
        <f>E69*S69</f>
        <v>0</v>
      </c>
      <c r="W69">
        <f>F69*S69</f>
        <v>0</v>
      </c>
      <c r="X69">
        <f>G69*S69</f>
        <v>0</v>
      </c>
      <c r="Y69">
        <f>H69*S69</f>
        <v>0</v>
      </c>
      <c r="Z69">
        <f>I69*S69</f>
        <v>0</v>
      </c>
      <c r="AA69">
        <f>J69*S69</f>
        <v>0</v>
      </c>
      <c r="AB69">
        <f>K69*S69</f>
        <v>0</v>
      </c>
      <c r="AC69">
        <f>L69*S69</f>
        <v>0</v>
      </c>
      <c r="AD69">
        <f>M69*S69</f>
        <v>0</v>
      </c>
    </row>
    <row r="70">
      <c r="A70">
        <v>56</v>
      </c>
      <c r="B70" t="str">
        <v>Geprek Terasi Paha Atas / Dada</v>
      </c>
      <c r="C70" t="str">
        <f>'LAP. PENJUALAN '!C70</f>
        <v xml:space="preserve">Sayap Terasi  </v>
      </c>
      <c r="N70">
        <f>SUM(D70:M70)</f>
        <v>0</v>
      </c>
      <c r="O70">
        <f>N70*S70</f>
        <v>0</v>
      </c>
      <c r="P70" t="e">
        <f>(O70/O243)*100</f>
        <v>#DIV/0!</v>
      </c>
      <c r="R70" t="e">
        <f>P70*Q70</f>
        <v>#DIV/0!</v>
      </c>
      <c r="S70">
        <v>22120</v>
      </c>
      <c r="U70">
        <f>D70*S70</f>
        <v>0</v>
      </c>
      <c r="V70">
        <f>E70*S70</f>
        <v>0</v>
      </c>
      <c r="W70">
        <f>F70*S70</f>
        <v>0</v>
      </c>
      <c r="X70">
        <f>G70*S70</f>
        <v>0</v>
      </c>
      <c r="Y70">
        <f>H70*S70</f>
        <v>0</v>
      </c>
      <c r="Z70">
        <f>I70*S70</f>
        <v>0</v>
      </c>
      <c r="AA70">
        <f>J70*S70</f>
        <v>0</v>
      </c>
      <c r="AB70">
        <f>K70*S70</f>
        <v>0</v>
      </c>
      <c r="AC70">
        <f>L70*S70</f>
        <v>0</v>
      </c>
      <c r="AD70">
        <f>M70*S70</f>
        <v>0</v>
      </c>
    </row>
    <row r="71">
      <c r="A71">
        <v>57</v>
      </c>
      <c r="B71" t="str">
        <v>Sambal Geprek Terasi</v>
      </c>
      <c r="C71" t="str">
        <f>'LAP. PENJUALAN '!C71</f>
        <v xml:space="preserve">Paha Bawah Terasi </v>
      </c>
      <c r="N71">
        <f>SUM(D71:M71)</f>
        <v>0</v>
      </c>
      <c r="O71">
        <f>N71*S71</f>
        <v>0</v>
      </c>
      <c r="P71" t="e">
        <f>(O71/O243)*100</f>
        <v>#DIV/0!</v>
      </c>
      <c r="R71" t="e">
        <f>P71*Q71</f>
        <v>#DIV/0!</v>
      </c>
      <c r="S71">
        <v>23700</v>
      </c>
      <c r="U71">
        <f>D71*S71</f>
        <v>0</v>
      </c>
      <c r="V71">
        <f>E71*S71</f>
        <v>0</v>
      </c>
      <c r="W71">
        <f>F71*S71</f>
        <v>0</v>
      </c>
      <c r="X71">
        <f>G71*S71</f>
        <v>0</v>
      </c>
      <c r="Y71">
        <f>H71*S71</f>
        <v>0</v>
      </c>
      <c r="Z71">
        <f>I71*S71</f>
        <v>0</v>
      </c>
      <c r="AA71">
        <f>J71*S71</f>
        <v>0</v>
      </c>
      <c r="AB71">
        <f>K71*S71</f>
        <v>0</v>
      </c>
      <c r="AC71">
        <f>L71*S71</f>
        <v>0</v>
      </c>
      <c r="AD71">
        <f>M71*S71</f>
        <v>0</v>
      </c>
    </row>
    <row r="72">
      <c r="A72">
        <v>58</v>
      </c>
      <c r="C72" t="str">
        <f>'LAP. PENJUALAN '!C72</f>
        <v xml:space="preserve">Paha Atas / Dada Terasi </v>
      </c>
      <c r="N72">
        <f>SUM(D72:M72)</f>
        <v>0</v>
      </c>
      <c r="O72">
        <f>N72*S72</f>
        <v>0</v>
      </c>
      <c r="P72" t="e">
        <f>(O72/O243)*100</f>
        <v>#DIV/0!</v>
      </c>
      <c r="R72" t="e">
        <f>P72*Q72</f>
        <v>#DIV/0!</v>
      </c>
      <c r="S72">
        <v>25860</v>
      </c>
      <c r="U72">
        <f>D72*S72</f>
        <v>0</v>
      </c>
      <c r="V72">
        <f>E72*S72</f>
        <v>0</v>
      </c>
      <c r="W72">
        <f>F72*S72</f>
        <v>0</v>
      </c>
      <c r="X72">
        <f>G72*S72</f>
        <v>0</v>
      </c>
      <c r="Y72">
        <f>H72*S72</f>
        <v>0</v>
      </c>
      <c r="Z72">
        <f>I72*S72</f>
        <v>0</v>
      </c>
      <c r="AA72">
        <f>J72*S72</f>
        <v>0</v>
      </c>
      <c r="AB72">
        <f>K72*S72</f>
        <v>0</v>
      </c>
      <c r="AC72">
        <f>L72*S72</f>
        <v>0</v>
      </c>
      <c r="AD72">
        <f>M72*S72</f>
        <v>0</v>
      </c>
    </row>
    <row r="73">
      <c r="A73">
        <v>59</v>
      </c>
      <c r="B73" t="str">
        <v>Paket Rocket Kids 1</v>
      </c>
      <c r="C73" t="str">
        <f>'LAP. PENJUALAN '!C73</f>
        <v>Sambal  Terasi</v>
      </c>
      <c r="N73">
        <f>SUM(D73:M73)</f>
        <v>0</v>
      </c>
      <c r="O73">
        <f>N73*S73</f>
        <v>0</v>
      </c>
      <c r="P73" t="e">
        <f>(O73/O243)*100</f>
        <v>#DIV/0!</v>
      </c>
      <c r="R73" t="e">
        <f>P73*Q73</f>
        <v>#DIV/0!</v>
      </c>
      <c r="S73">
        <v>6100</v>
      </c>
      <c r="U73">
        <f>D73*S73</f>
        <v>0</v>
      </c>
      <c r="V73">
        <f>E73*S73</f>
        <v>0</v>
      </c>
      <c r="W73">
        <f>F73*S73</f>
        <v>0</v>
      </c>
      <c r="X73">
        <f>G73*S73</f>
        <v>0</v>
      </c>
      <c r="Y73">
        <f>H73*S73</f>
        <v>0</v>
      </c>
      <c r="Z73">
        <f>I73*S73</f>
        <v>0</v>
      </c>
      <c r="AA73">
        <f>J73*S73</f>
        <v>0</v>
      </c>
      <c r="AB73">
        <f>K73*S73</f>
        <v>0</v>
      </c>
      <c r="AC73">
        <f>L73*S73</f>
        <v>0</v>
      </c>
      <c r="AD73">
        <f>M73*S73</f>
        <v>0</v>
      </c>
    </row>
    <row r="74">
      <c r="B74" t="str">
        <v>Paket Rocket Kids 2</v>
      </c>
      <c r="N74">
        <f>SUM(D74:M74)</f>
        <v>0</v>
      </c>
      <c r="O74">
        <f>N74*S74</f>
        <v>0</v>
      </c>
      <c r="P74" t="e">
        <f>(O74/O243)*100</f>
        <v>#DIV/0!</v>
      </c>
      <c r="R74" t="e">
        <f>P74*Q74</f>
        <v>#DIV/0!</v>
      </c>
      <c r="U74">
        <f>D74*S74</f>
        <v>0</v>
      </c>
      <c r="V74">
        <f>E74*S74</f>
        <v>0</v>
      </c>
      <c r="W74">
        <f>F74*S74</f>
        <v>0</v>
      </c>
      <c r="X74">
        <f>G74*S74</f>
        <v>0</v>
      </c>
      <c r="Y74">
        <f>H74*S74</f>
        <v>0</v>
      </c>
      <c r="Z74">
        <f>I74*S74</f>
        <v>0</v>
      </c>
      <c r="AA74">
        <f>J74*S74</f>
        <v>0</v>
      </c>
      <c r="AB74">
        <f>K74*S74</f>
        <v>0</v>
      </c>
      <c r="AC74">
        <f>L74*S74</f>
        <v>0</v>
      </c>
      <c r="AD74">
        <f>M74*S74</f>
        <v>0</v>
      </c>
    </row>
    <row r="75">
      <c r="A75">
        <v>60</v>
      </c>
      <c r="C75" t="str">
        <f>'LAP. PENJUALAN '!C75</f>
        <v>Paket 1 Hot Cheesy (Es Teh / S-tee / Lemon Tea)</v>
      </c>
      <c r="N75">
        <f>SUM(D75:M75)</f>
        <v>0</v>
      </c>
      <c r="O75">
        <f>N75*S75</f>
        <v>0</v>
      </c>
      <c r="P75" t="e">
        <f>(O75/O243)*100</f>
        <v>#DIV/0!</v>
      </c>
      <c r="R75" t="e">
        <f>P75*Q75</f>
        <v>#DIV/0!</v>
      </c>
      <c r="S75">
        <v>33180</v>
      </c>
      <c r="U75">
        <f>D75*S75</f>
        <v>0</v>
      </c>
      <c r="V75">
        <f>E75*S75</f>
        <v>0</v>
      </c>
      <c r="W75">
        <f>F75*S75</f>
        <v>0</v>
      </c>
      <c r="X75">
        <f>G75*S75</f>
        <v>0</v>
      </c>
      <c r="Y75">
        <f>H75*S75</f>
        <v>0</v>
      </c>
      <c r="Z75">
        <f>I75*S75</f>
        <v>0</v>
      </c>
      <c r="AA75">
        <f>J75*S75</f>
        <v>0</v>
      </c>
      <c r="AB75">
        <f>K75*S75</f>
        <v>0</v>
      </c>
      <c r="AC75">
        <f>L75*S75</f>
        <v>0</v>
      </c>
      <c r="AD75">
        <f>M75*S75</f>
        <v>0</v>
      </c>
    </row>
    <row r="76">
      <c r="A76">
        <v>61</v>
      </c>
      <c r="B76" t="str">
        <v xml:space="preserve">Paket 1 Cheesy Level </v>
      </c>
      <c r="C76" t="str">
        <f>'LAP. PENJUALAN '!C76</f>
        <v>Paket 2 Hot Cheesy (Es Teh / S-tee / Lemon Tea)</v>
      </c>
      <c r="N76">
        <f>SUM(D76:M76)</f>
        <v>0</v>
      </c>
      <c r="O76">
        <f>N76*S76</f>
        <v>0</v>
      </c>
      <c r="P76" t="e">
        <f>(O76/O243)*100</f>
        <v>#DIV/0!</v>
      </c>
      <c r="R76" t="e">
        <f>P76*Q76</f>
        <v>#DIV/0!</v>
      </c>
      <c r="S76">
        <v>35100</v>
      </c>
      <c r="U76">
        <f>D76*S76</f>
        <v>0</v>
      </c>
      <c r="V76">
        <f>E76*S76</f>
        <v>0</v>
      </c>
      <c r="W76">
        <f>F76*S76</f>
        <v>0</v>
      </c>
      <c r="X76">
        <f>G76*S76</f>
        <v>0</v>
      </c>
      <c r="Y76">
        <f>H76*S76</f>
        <v>0</v>
      </c>
      <c r="Z76">
        <f>I76*S76</f>
        <v>0</v>
      </c>
      <c r="AA76">
        <f>J76*S76</f>
        <v>0</v>
      </c>
      <c r="AB76">
        <f>K76*S76</f>
        <v>0</v>
      </c>
      <c r="AC76">
        <f>L76*S76</f>
        <v>0</v>
      </c>
      <c r="AD76">
        <f>M76*S76</f>
        <v>0</v>
      </c>
    </row>
    <row r="77">
      <c r="A77">
        <v>62</v>
      </c>
      <c r="B77" t="str">
        <v xml:space="preserve">Paket 2 Chessy Level </v>
      </c>
      <c r="C77" t="str">
        <f>'LAP. PENJUALAN '!C77</f>
        <v>Paket 3 Hot Cheesy (Es Teh / S-tee / Lemon Tea)</v>
      </c>
      <c r="N77">
        <f>SUM(D77:M77)</f>
        <v>0</v>
      </c>
      <c r="O77">
        <f>N77*S77</f>
        <v>0</v>
      </c>
      <c r="P77" t="e">
        <f>(O77/O243)*100</f>
        <v>#DIV/0!</v>
      </c>
      <c r="R77" t="e">
        <f>P77*Q77</f>
        <v>#DIV/0!</v>
      </c>
      <c r="S77">
        <v>37920</v>
      </c>
      <c r="U77">
        <f>D77*S77</f>
        <v>0</v>
      </c>
      <c r="V77">
        <f>E77*S77</f>
        <v>0</v>
      </c>
      <c r="W77">
        <f>F77*S77</f>
        <v>0</v>
      </c>
      <c r="X77">
        <f>G77*S77</f>
        <v>0</v>
      </c>
      <c r="Y77">
        <f>H77*S77</f>
        <v>0</v>
      </c>
      <c r="Z77">
        <f>I77*S77</f>
        <v>0</v>
      </c>
      <c r="AA77">
        <f>J77*S77</f>
        <v>0</v>
      </c>
      <c r="AB77">
        <f>K77*S77</f>
        <v>0</v>
      </c>
      <c r="AC77">
        <f>L77*S77</f>
        <v>0</v>
      </c>
      <c r="AD77">
        <f>M77*S77</f>
        <v>0</v>
      </c>
    </row>
    <row r="78">
      <c r="A78">
        <v>63</v>
      </c>
      <c r="B78" t="str">
        <v xml:space="preserve">Paket 3 Chessy Level </v>
      </c>
      <c r="C78" t="str">
        <f>'LAP. PENJUALAN '!C78</f>
        <v>Sayap Hot Cheesy</v>
      </c>
      <c r="N78">
        <f>SUM(D78:M78)</f>
        <v>0</v>
      </c>
      <c r="O78">
        <f>N78*S78</f>
        <v>0</v>
      </c>
      <c r="P78" t="e">
        <f>(O78/O243)*100</f>
        <v>#DIV/0!</v>
      </c>
      <c r="R78" t="e">
        <f>P78*Q78</f>
        <v>#DIV/0!</v>
      </c>
      <c r="S78">
        <v>22120</v>
      </c>
      <c r="U78">
        <f>D78*S78</f>
        <v>0</v>
      </c>
      <c r="V78">
        <f>E78*S78</f>
        <v>0</v>
      </c>
      <c r="W78">
        <f>F78*S78</f>
        <v>0</v>
      </c>
      <c r="X78">
        <f>G78*S78</f>
        <v>0</v>
      </c>
      <c r="Y78">
        <f>H78*S78</f>
        <v>0</v>
      </c>
      <c r="Z78">
        <f>I78*S78</f>
        <v>0</v>
      </c>
      <c r="AA78">
        <f>J78*S78</f>
        <v>0</v>
      </c>
      <c r="AB78">
        <f>K78*S78</f>
        <v>0</v>
      </c>
      <c r="AC78">
        <f>L78*S78</f>
        <v>0</v>
      </c>
      <c r="AD78">
        <f>M78*S78</f>
        <v>0</v>
      </c>
    </row>
    <row r="79">
      <c r="A79">
        <v>64</v>
      </c>
      <c r="B79" t="str">
        <v>Cheese Level Sayap</v>
      </c>
      <c r="C79" t="str">
        <f>'LAP. PENJUALAN '!C79</f>
        <v>Paha Bawah Hot Cheesy</v>
      </c>
      <c r="N79">
        <f>SUM(D79:M79)</f>
        <v>0</v>
      </c>
      <c r="O79">
        <f>N79*S79</f>
        <v>0</v>
      </c>
      <c r="P79" t="e">
        <f>(O79/O243)*100</f>
        <v>#DIV/0!</v>
      </c>
      <c r="R79" t="e">
        <f>P79*Q79</f>
        <v>#DIV/0!</v>
      </c>
      <c r="S79">
        <v>23700</v>
      </c>
      <c r="U79">
        <f>D79*S79</f>
        <v>0</v>
      </c>
      <c r="V79">
        <f>E79*S79</f>
        <v>0</v>
      </c>
      <c r="W79">
        <f>F79*S79</f>
        <v>0</v>
      </c>
      <c r="X79">
        <f>G79*S79</f>
        <v>0</v>
      </c>
      <c r="Y79">
        <f>H79*S79</f>
        <v>0</v>
      </c>
      <c r="Z79">
        <f>I79*S79</f>
        <v>0</v>
      </c>
      <c r="AA79">
        <f>J79*S79</f>
        <v>0</v>
      </c>
      <c r="AB79">
        <f>K79*S79</f>
        <v>0</v>
      </c>
      <c r="AC79">
        <f>L79*S79</f>
        <v>0</v>
      </c>
      <c r="AD79">
        <f>M79*S79</f>
        <v>0</v>
      </c>
    </row>
    <row r="80">
      <c r="A80">
        <v>65</v>
      </c>
      <c r="B80" t="str">
        <v>Cheese Level Paha Bawah</v>
      </c>
      <c r="C80" t="str">
        <f>'LAP. PENJUALAN '!C80</f>
        <v>Paha Atas / Dada Hot Cheesy</v>
      </c>
      <c r="N80">
        <f>SUM(D80:M80)</f>
        <v>0</v>
      </c>
      <c r="O80">
        <f>N80*S80</f>
        <v>0</v>
      </c>
      <c r="P80" t="e">
        <f>(O80/O243)*100</f>
        <v>#DIV/0!</v>
      </c>
      <c r="R80" t="e">
        <f>P80*Q80</f>
        <v>#DIV/0!</v>
      </c>
      <c r="S80">
        <v>25860</v>
      </c>
      <c r="U80">
        <f>D80*S80</f>
        <v>0</v>
      </c>
      <c r="V80">
        <f>E80*S80</f>
        <v>0</v>
      </c>
      <c r="W80">
        <f>F80*S80</f>
        <v>0</v>
      </c>
      <c r="X80">
        <f>G80*S80</f>
        <v>0</v>
      </c>
      <c r="Y80">
        <f>H80*S80</f>
        <v>0</v>
      </c>
      <c r="Z80">
        <f>I80*S80</f>
        <v>0</v>
      </c>
      <c r="AA80">
        <f>J80*S80</f>
        <v>0</v>
      </c>
      <c r="AB80">
        <f>K80*S80</f>
        <v>0</v>
      </c>
      <c r="AC80">
        <f>L80*S80</f>
        <v>0</v>
      </c>
      <c r="AD80">
        <f>M80*S80</f>
        <v>0</v>
      </c>
    </row>
    <row r="81">
      <c r="A81">
        <v>66</v>
      </c>
      <c r="B81" t="str">
        <v>Cheese Level Paha Atas / Dada</v>
      </c>
      <c r="C81" t="str">
        <f>'LAP. PENJUALAN '!C81</f>
        <v>Saos  Hot Cheesy</v>
      </c>
      <c r="N81">
        <f>SUM(D81:M81)</f>
        <v>0</v>
      </c>
      <c r="O81">
        <f>N81*S81</f>
        <v>0</v>
      </c>
      <c r="P81" t="e">
        <f>(O81/O243)*100</f>
        <v>#DIV/0!</v>
      </c>
      <c r="R81" t="e">
        <f>P81*Q81</f>
        <v>#DIV/0!</v>
      </c>
      <c r="S81">
        <v>7900</v>
      </c>
      <c r="U81">
        <f>D81*S81</f>
        <v>0</v>
      </c>
      <c r="V81">
        <f>E81*S81</f>
        <v>0</v>
      </c>
      <c r="W81">
        <f>F81*S81</f>
        <v>0</v>
      </c>
      <c r="X81">
        <f>G81*S81</f>
        <v>0</v>
      </c>
      <c r="Y81">
        <f>H81*S81</f>
        <v>0</v>
      </c>
      <c r="Z81">
        <f>I81*S81</f>
        <v>0</v>
      </c>
      <c r="AA81">
        <f>J81*S81</f>
        <v>0</v>
      </c>
      <c r="AB81">
        <f>K81*S81</f>
        <v>0</v>
      </c>
      <c r="AC81">
        <f>L81*S81</f>
        <v>0</v>
      </c>
      <c r="AD81">
        <f>M81*S81</f>
        <v>0</v>
      </c>
    </row>
    <row r="82">
      <c r="N82">
        <f>SUM(D82:M82)</f>
        <v>0</v>
      </c>
      <c r="O82">
        <f>N82*S82</f>
        <v>0</v>
      </c>
      <c r="P82" t="e">
        <f>(O82/O243)*100</f>
        <v>#DIV/0!</v>
      </c>
      <c r="R82" t="e">
        <f>P82*Q82</f>
        <v>#DIV/0!</v>
      </c>
      <c r="U82">
        <f>D82*S82</f>
        <v>0</v>
      </c>
      <c r="V82">
        <f>E82*S82</f>
        <v>0</v>
      </c>
      <c r="W82">
        <f>F82*S82</f>
        <v>0</v>
      </c>
      <c r="X82">
        <f>G82*S82</f>
        <v>0</v>
      </c>
      <c r="Y82">
        <f>H82*S82</f>
        <v>0</v>
      </c>
      <c r="Z82">
        <f>I82*S82</f>
        <v>0</v>
      </c>
      <c r="AA82">
        <f>J82*S82</f>
        <v>0</v>
      </c>
      <c r="AB82">
        <f>K82*S82</f>
        <v>0</v>
      </c>
      <c r="AC82">
        <f>L82*S82</f>
        <v>0</v>
      </c>
      <c r="AD82">
        <f>M82*S82</f>
        <v>0</v>
      </c>
    </row>
    <row r="83">
      <c r="A83">
        <v>67</v>
      </c>
      <c r="B83" t="str">
        <v>Paket Mie Goreng</v>
      </c>
      <c r="C83" t="str">
        <f>'LAP. PENJUALAN '!C83</f>
        <v>Paket Sehat 1</v>
      </c>
      <c r="N83">
        <f>SUM(D83:M83)</f>
        <v>0</v>
      </c>
      <c r="O83">
        <f>N83*S83</f>
        <v>0</v>
      </c>
      <c r="P83" t="e">
        <f>(O83/O243)*100</f>
        <v>#DIV/0!</v>
      </c>
      <c r="R83" t="e">
        <f>P83*Q83</f>
        <v>#DIV/0!</v>
      </c>
      <c r="S83">
        <v>30500</v>
      </c>
      <c r="U83">
        <f>D83*S83</f>
        <v>0</v>
      </c>
      <c r="V83">
        <f>E83*S83</f>
        <v>0</v>
      </c>
      <c r="W83">
        <f>F83*S83</f>
        <v>0</v>
      </c>
      <c r="X83">
        <f>G83*S83</f>
        <v>0</v>
      </c>
      <c r="Y83">
        <f>H83*S83</f>
        <v>0</v>
      </c>
      <c r="Z83">
        <f>I83*S83</f>
        <v>0</v>
      </c>
      <c r="AA83">
        <f>J83*S83</f>
        <v>0</v>
      </c>
      <c r="AB83">
        <f>K83*S83</f>
        <v>0</v>
      </c>
      <c r="AC83">
        <f>L83*S83</f>
        <v>0</v>
      </c>
      <c r="AD83">
        <f>M83*S83</f>
        <v>0</v>
      </c>
    </row>
    <row r="84">
      <c r="A84">
        <v>68</v>
      </c>
      <c r="B84" t="str">
        <v>Paket Spaghetti Goreng</v>
      </c>
      <c r="C84" t="str">
        <f>'LAP. PENJUALAN '!C84</f>
        <v>Paket Sehat 2</v>
      </c>
      <c r="N84">
        <f>SUM(D84:M84)</f>
        <v>0</v>
      </c>
      <c r="O84">
        <f>N84*S84</f>
        <v>0</v>
      </c>
      <c r="P84" t="e">
        <f>(O84/O243)*100</f>
        <v>#DIV/0!</v>
      </c>
      <c r="R84" t="e">
        <f>P84*Q84</f>
        <v>#DIV/0!</v>
      </c>
      <c r="S84">
        <v>33900</v>
      </c>
      <c r="U84">
        <f>D84*S84</f>
        <v>0</v>
      </c>
      <c r="V84">
        <f>E84*S84</f>
        <v>0</v>
      </c>
      <c r="W84">
        <f>F84*S84</f>
        <v>0</v>
      </c>
      <c r="X84">
        <f>G84*S84</f>
        <v>0</v>
      </c>
      <c r="Y84">
        <f>H84*S84</f>
        <v>0</v>
      </c>
      <c r="Z84">
        <f>I84*S84</f>
        <v>0</v>
      </c>
      <c r="AA84">
        <f>J84*S84</f>
        <v>0</v>
      </c>
      <c r="AB84">
        <f>K84*S84</f>
        <v>0</v>
      </c>
      <c r="AC84">
        <f>L84*S84</f>
        <v>0</v>
      </c>
      <c r="AD84">
        <f>M84*S84</f>
        <v>0</v>
      </c>
    </row>
    <row r="85">
      <c r="A85">
        <v>69</v>
      </c>
      <c r="B85" t="str">
        <v>Paket Spaghetti Biasa</v>
      </c>
      <c r="C85" t="str">
        <f>'LAP. PENJUALAN '!C85</f>
        <v>Paket Sehat 3</v>
      </c>
      <c r="N85">
        <f>SUM(D85:M85)</f>
        <v>0</v>
      </c>
      <c r="O85">
        <f>N85*S85</f>
        <v>0</v>
      </c>
      <c r="P85" t="e">
        <f>(O85/O243)*100</f>
        <v>#DIV/0!</v>
      </c>
      <c r="R85" t="e">
        <f>P85*Q85</f>
        <v>#DIV/0!</v>
      </c>
      <c r="S85">
        <v>36900</v>
      </c>
      <c r="U85">
        <f>D85*S85</f>
        <v>0</v>
      </c>
      <c r="V85">
        <f>E85*S85</f>
        <v>0</v>
      </c>
      <c r="W85">
        <f>F85*S85</f>
        <v>0</v>
      </c>
      <c r="X85">
        <f>G85*S85</f>
        <v>0</v>
      </c>
      <c r="Y85">
        <f>H85*S85</f>
        <v>0</v>
      </c>
      <c r="Z85">
        <f>I85*S85</f>
        <v>0</v>
      </c>
      <c r="AA85">
        <f>J85*S85</f>
        <v>0</v>
      </c>
      <c r="AB85">
        <f>K85*S85</f>
        <v>0</v>
      </c>
      <c r="AC85">
        <f>L85*S85</f>
        <v>0</v>
      </c>
      <c r="AD85">
        <f>M85*S85</f>
        <v>0</v>
      </c>
    </row>
    <row r="86">
      <c r="A86">
        <v>70</v>
      </c>
      <c r="B86" t="str">
        <v>Mie Goreng</v>
      </c>
      <c r="C86" t="str">
        <f>'LAP. PENJUALAN '!C86</f>
        <v>Paket Sehat 4</v>
      </c>
      <c r="N86">
        <f>SUM(D86:M86)</f>
        <v>0</v>
      </c>
      <c r="O86">
        <f>N86*S86</f>
        <v>0</v>
      </c>
      <c r="P86" t="e">
        <f>(O86/O243)*100</f>
        <v>#DIV/0!</v>
      </c>
      <c r="R86" t="e">
        <f>P86*Q86</f>
        <v>#DIV/0!</v>
      </c>
      <c r="S86">
        <v>35100</v>
      </c>
      <c r="U86">
        <f>D86*S86</f>
        <v>0</v>
      </c>
      <c r="V86">
        <f>E86*S86</f>
        <v>0</v>
      </c>
      <c r="W86">
        <f>F86*S86</f>
        <v>0</v>
      </c>
      <c r="X86">
        <f>G86*S86</f>
        <v>0</v>
      </c>
      <c r="Y86">
        <f>H86*S86</f>
        <v>0</v>
      </c>
      <c r="Z86">
        <f>I86*S86</f>
        <v>0</v>
      </c>
      <c r="AA86">
        <f>J86*S86</f>
        <v>0</v>
      </c>
      <c r="AB86">
        <f>K86*S86</f>
        <v>0</v>
      </c>
      <c r="AC86">
        <f>L86*S86</f>
        <v>0</v>
      </c>
      <c r="AD86">
        <f>M86*S86</f>
        <v>0</v>
      </c>
    </row>
    <row r="87">
      <c r="B87" t="str">
        <v>Spaghetti Goreng</v>
      </c>
      <c r="N87">
        <f>SUM(D87:M87)</f>
        <v>0</v>
      </c>
      <c r="O87">
        <f>N87*S87</f>
        <v>0</v>
      </c>
      <c r="P87" t="e">
        <f>(O87/O243)*100</f>
        <v>#DIV/0!</v>
      </c>
      <c r="R87" t="e">
        <f>P87*Q87</f>
        <v>#DIV/0!</v>
      </c>
      <c r="U87">
        <f>D87*S87</f>
        <v>0</v>
      </c>
      <c r="V87">
        <f>E87*S87</f>
        <v>0</v>
      </c>
      <c r="W87">
        <f>F87*S87</f>
        <v>0</v>
      </c>
      <c r="X87">
        <f>G87*S87</f>
        <v>0</v>
      </c>
      <c r="Y87">
        <f>H87*S87</f>
        <v>0</v>
      </c>
      <c r="Z87">
        <f>I87*S87</f>
        <v>0</v>
      </c>
      <c r="AA87">
        <f>J87*S87</f>
        <v>0</v>
      </c>
      <c r="AB87">
        <f>K87*S87</f>
        <v>0</v>
      </c>
      <c r="AC87">
        <f>L87*S87</f>
        <v>0</v>
      </c>
      <c r="AD87">
        <f>M87*S87</f>
        <v>0</v>
      </c>
    </row>
    <row r="88">
      <c r="A88">
        <v>71</v>
      </c>
      <c r="B88" t="str">
        <v>Spaghetti Biasa</v>
      </c>
      <c r="C88" t="str">
        <f>'LAP. PENJUALAN '!C88</f>
        <v>Paket Catering 1</v>
      </c>
      <c r="N88">
        <f>SUM(D88:M88)</f>
        <v>0</v>
      </c>
      <c r="O88">
        <f>N88*S88</f>
        <v>0</v>
      </c>
      <c r="P88" t="e">
        <f>(O88/O243)*100</f>
        <v>#DIV/0!</v>
      </c>
      <c r="R88" t="e">
        <f>P88*Q88</f>
        <v>#DIV/0!</v>
      </c>
      <c r="U88">
        <f>D88*S88</f>
        <v>0</v>
      </c>
      <c r="V88">
        <f>E88*S88</f>
        <v>0</v>
      </c>
      <c r="W88">
        <f>F88*S88</f>
        <v>0</v>
      </c>
      <c r="X88">
        <f>G88*S88</f>
        <v>0</v>
      </c>
      <c r="Y88">
        <f>H88*S88</f>
        <v>0</v>
      </c>
      <c r="Z88">
        <f>I88*S88</f>
        <v>0</v>
      </c>
      <c r="AA88">
        <f>J88*S88</f>
        <v>0</v>
      </c>
      <c r="AB88">
        <f>K88*S88</f>
        <v>0</v>
      </c>
      <c r="AC88">
        <f>L88*S88</f>
        <v>0</v>
      </c>
      <c r="AD88">
        <f>M88*S88</f>
        <v>0</v>
      </c>
    </row>
    <row r="89">
      <c r="A89">
        <v>72</v>
      </c>
      <c r="C89" t="str">
        <f>'LAP. PENJUALAN '!C89</f>
        <v>Paket Catering 2</v>
      </c>
      <c r="N89">
        <f>SUM(D89:M89)</f>
        <v>0</v>
      </c>
      <c r="O89">
        <f>N89*S89</f>
        <v>0</v>
      </c>
      <c r="P89" t="e">
        <f>(O89/O243)*100</f>
        <v>#DIV/0!</v>
      </c>
      <c r="R89" t="e">
        <f>P89*Q89</f>
        <v>#DIV/0!</v>
      </c>
      <c r="U89">
        <f>D89*S89</f>
        <v>0</v>
      </c>
      <c r="V89">
        <f>E89*S89</f>
        <v>0</v>
      </c>
      <c r="W89">
        <f>F89*S89</f>
        <v>0</v>
      </c>
      <c r="X89">
        <f>G89*S89</f>
        <v>0</v>
      </c>
      <c r="Y89">
        <f>H89*S89</f>
        <v>0</v>
      </c>
      <c r="Z89">
        <f>I89*S89</f>
        <v>0</v>
      </c>
      <c r="AA89">
        <f>J89*S89</f>
        <v>0</v>
      </c>
      <c r="AB89">
        <f>K89*S89</f>
        <v>0</v>
      </c>
      <c r="AC89">
        <f>L89*S89</f>
        <v>0</v>
      </c>
      <c r="AD89">
        <f>M89*S89</f>
        <v>0</v>
      </c>
    </row>
    <row r="90">
      <c r="A90">
        <v>73</v>
      </c>
      <c r="B90" t="str">
        <v>Paket Cattering 1</v>
      </c>
      <c r="C90" t="str">
        <f>'LAP. PENJUALAN '!C90</f>
        <v>Paket Catering 3</v>
      </c>
      <c r="N90">
        <f>SUM(D90:M90)</f>
        <v>0</v>
      </c>
      <c r="O90">
        <f>N90*S90</f>
        <v>0</v>
      </c>
      <c r="P90" t="e">
        <f>(O90/O243)*100</f>
        <v>#DIV/0!</v>
      </c>
      <c r="R90" t="e">
        <f>P90*Q90</f>
        <v>#DIV/0!</v>
      </c>
      <c r="U90">
        <f>D90*S90</f>
        <v>0</v>
      </c>
      <c r="V90">
        <f>E90*S90</f>
        <v>0</v>
      </c>
      <c r="W90">
        <f>F90*S90</f>
        <v>0</v>
      </c>
      <c r="X90">
        <f>G90*S90</f>
        <v>0</v>
      </c>
      <c r="Y90">
        <f>H90*S90</f>
        <v>0</v>
      </c>
      <c r="Z90">
        <f>I90*S90</f>
        <v>0</v>
      </c>
      <c r="AA90">
        <f>J90*S90</f>
        <v>0</v>
      </c>
      <c r="AB90">
        <f>K90*S90</f>
        <v>0</v>
      </c>
      <c r="AC90">
        <f>L90*S90</f>
        <v>0</v>
      </c>
      <c r="AD90">
        <f>M90*S90</f>
        <v>0</v>
      </c>
    </row>
    <row r="91">
      <c r="A91">
        <v>74</v>
      </c>
      <c r="B91" t="str">
        <v>Paket Cattering 2</v>
      </c>
      <c r="C91" t="str">
        <f>'LAP. PENJUALAN '!C91</f>
        <v>Paket Catering 4</v>
      </c>
      <c r="N91">
        <f>SUM(D91:M91)</f>
        <v>0</v>
      </c>
      <c r="O91">
        <f>N91*S91</f>
        <v>0</v>
      </c>
      <c r="P91" t="e">
        <f>(O91/O243)*100</f>
        <v>#DIV/0!</v>
      </c>
      <c r="R91" t="e">
        <f>P91*Q91</f>
        <v>#DIV/0!</v>
      </c>
      <c r="U91">
        <f>D91*S91</f>
        <v>0</v>
      </c>
      <c r="V91">
        <f>E91*S91</f>
        <v>0</v>
      </c>
      <c r="W91">
        <f>F91*S91</f>
        <v>0</v>
      </c>
      <c r="X91">
        <f>G91*S91</f>
        <v>0</v>
      </c>
      <c r="Y91">
        <f>H91*S91</f>
        <v>0</v>
      </c>
      <c r="Z91">
        <f>I91*S91</f>
        <v>0</v>
      </c>
      <c r="AA91">
        <f>J91*S91</f>
        <v>0</v>
      </c>
      <c r="AB91">
        <f>K91*S91</f>
        <v>0</v>
      </c>
      <c r="AC91">
        <f>L91*S91</f>
        <v>0</v>
      </c>
      <c r="AD91">
        <f>M91*S91</f>
        <v>0</v>
      </c>
    </row>
    <row r="92">
      <c r="B92" t="str">
        <v>Paket Cattering 3</v>
      </c>
      <c r="N92">
        <f>SUM(D92:M92)</f>
        <v>0</v>
      </c>
      <c r="O92">
        <f>N92*S92</f>
        <v>0</v>
      </c>
      <c r="P92" t="e">
        <f>(O92/O243)*100</f>
        <v>#DIV/0!</v>
      </c>
      <c r="R92" t="e">
        <f>P92*Q92</f>
        <v>#DIV/0!</v>
      </c>
      <c r="U92">
        <f>D92*S92</f>
        <v>0</v>
      </c>
      <c r="V92">
        <f>E92*S92</f>
        <v>0</v>
      </c>
      <c r="W92">
        <f>F92*S92</f>
        <v>0</v>
      </c>
      <c r="X92">
        <f>G92*S92</f>
        <v>0</v>
      </c>
      <c r="Y92">
        <f>H92*S92</f>
        <v>0</v>
      </c>
      <c r="Z92">
        <f>I92*S92</f>
        <v>0</v>
      </c>
      <c r="AA92">
        <f>J92*S92</f>
        <v>0</v>
      </c>
      <c r="AB92">
        <f>K92*S92</f>
        <v>0</v>
      </c>
      <c r="AC92">
        <f>L92*S92</f>
        <v>0</v>
      </c>
      <c r="AD92">
        <f>M92*S92</f>
        <v>0</v>
      </c>
    </row>
    <row r="93">
      <c r="A93">
        <v>73</v>
      </c>
      <c r="C93" t="str">
        <f>'LAP. PENJUALAN '!C93</f>
        <v>Paket Takjil 1</v>
      </c>
      <c r="N93">
        <f>SUM(D93:M93)</f>
        <v>0</v>
      </c>
      <c r="O93">
        <f>N93*S93</f>
        <v>0</v>
      </c>
      <c r="P93" t="e">
        <f>(O93/O243)*100</f>
        <v>#DIV/0!</v>
      </c>
      <c r="R93" t="e">
        <f>P93*Q93</f>
        <v>#DIV/0!</v>
      </c>
      <c r="U93">
        <f>D93*S93</f>
        <v>0</v>
      </c>
      <c r="V93">
        <f>E93*S93</f>
        <v>0</v>
      </c>
      <c r="W93">
        <f>F93*S93</f>
        <v>0</v>
      </c>
      <c r="X93">
        <f>G93*S93</f>
        <v>0</v>
      </c>
      <c r="Y93">
        <f>H93*S93</f>
        <v>0</v>
      </c>
      <c r="Z93">
        <f>I93*S93</f>
        <v>0</v>
      </c>
      <c r="AA93">
        <f>J93*S93</f>
        <v>0</v>
      </c>
      <c r="AB93">
        <f>K93*S93</f>
        <v>0</v>
      </c>
      <c r="AC93">
        <f>L93*S93</f>
        <v>0</v>
      </c>
      <c r="AD93">
        <f>M93*S93</f>
        <v>0</v>
      </c>
    </row>
    <row r="94">
      <c r="A94">
        <v>74</v>
      </c>
      <c r="B94" t="str">
        <v>Paket Ultah 1</v>
      </c>
      <c r="C94" t="str">
        <f>'LAP. PENJUALAN '!C94</f>
        <v>Paket Takjil 2</v>
      </c>
      <c r="N94">
        <f>SUM(D94:M94)</f>
        <v>0</v>
      </c>
      <c r="O94">
        <f>N94*S94</f>
        <v>0</v>
      </c>
      <c r="P94" t="e">
        <f>(O94/O243)*100</f>
        <v>#DIV/0!</v>
      </c>
      <c r="R94" t="e">
        <f>P94*Q94</f>
        <v>#DIV/0!</v>
      </c>
      <c r="U94">
        <f>D94*S94</f>
        <v>0</v>
      </c>
      <c r="V94">
        <f>E94*S94</f>
        <v>0</v>
      </c>
      <c r="W94">
        <f>F94*S94</f>
        <v>0</v>
      </c>
      <c r="X94">
        <f>G94*S94</f>
        <v>0</v>
      </c>
      <c r="Y94">
        <f>H94*S94</f>
        <v>0</v>
      </c>
      <c r="Z94">
        <f>I94*S94</f>
        <v>0</v>
      </c>
      <c r="AA94">
        <f>J94*S94</f>
        <v>0</v>
      </c>
      <c r="AB94">
        <f>K94*S94</f>
        <v>0</v>
      </c>
      <c r="AC94">
        <f>L94*S94</f>
        <v>0</v>
      </c>
      <c r="AD94">
        <f>M94*S94</f>
        <v>0</v>
      </c>
    </row>
    <row r="95">
      <c r="A95">
        <v>75</v>
      </c>
      <c r="B95" t="str">
        <v>Paket Ultah 2</v>
      </c>
      <c r="C95" t="str">
        <f>'LAP. PENJUALAN '!C95</f>
        <v>Paket Takjil 3</v>
      </c>
      <c r="N95">
        <f>SUM(D95:M95)</f>
        <v>0</v>
      </c>
      <c r="O95">
        <f>N95*S95</f>
        <v>0</v>
      </c>
      <c r="P95" t="e">
        <f>(O95/O243)*100</f>
        <v>#DIV/0!</v>
      </c>
      <c r="R95" t="e">
        <f>P95*Q95</f>
        <v>#DIV/0!</v>
      </c>
      <c r="U95">
        <f>D95*S95</f>
        <v>0</v>
      </c>
      <c r="V95">
        <f>E95*S95</f>
        <v>0</v>
      </c>
      <c r="W95">
        <f>F95*S95</f>
        <v>0</v>
      </c>
      <c r="X95">
        <f>G95*S95</f>
        <v>0</v>
      </c>
      <c r="Y95">
        <f>H95*S95</f>
        <v>0</v>
      </c>
      <c r="Z95">
        <f>I95*S95</f>
        <v>0</v>
      </c>
      <c r="AA95">
        <f>J95*S95</f>
        <v>0</v>
      </c>
      <c r="AB95">
        <f>K95*S95</f>
        <v>0</v>
      </c>
      <c r="AC95">
        <f>L95*S95</f>
        <v>0</v>
      </c>
      <c r="AD95">
        <f>M95*S95</f>
        <v>0</v>
      </c>
    </row>
    <row r="96">
      <c r="A96">
        <v>76</v>
      </c>
      <c r="C96" t="str">
        <f>'LAP. PENJUALAN '!C96</f>
        <v>Paket Takjil 4</v>
      </c>
      <c r="N96">
        <f>SUM(D96:M96)</f>
        <v>0</v>
      </c>
      <c r="O96">
        <f>N96*S96</f>
        <v>0</v>
      </c>
      <c r="P96" t="e">
        <f>(O96/O243)*100</f>
        <v>#DIV/0!</v>
      </c>
      <c r="R96" t="e">
        <f>P96*Q96</f>
        <v>#DIV/0!</v>
      </c>
      <c r="U96">
        <f>D96*S96</f>
        <v>0</v>
      </c>
      <c r="V96">
        <f>E96*S96</f>
        <v>0</v>
      </c>
      <c r="W96">
        <f>F96*S96</f>
        <v>0</v>
      </c>
      <c r="X96">
        <f>G96*S96</f>
        <v>0</v>
      </c>
      <c r="Y96">
        <f>H96*S96</f>
        <v>0</v>
      </c>
      <c r="Z96">
        <f>I96*S96</f>
        <v>0</v>
      </c>
      <c r="AA96">
        <f>J96*S96</f>
        <v>0</v>
      </c>
      <c r="AB96">
        <f>K96*S96</f>
        <v>0</v>
      </c>
      <c r="AC96">
        <f>L96*S96</f>
        <v>0</v>
      </c>
      <c r="AD96">
        <f>M96*S96</f>
        <v>0</v>
      </c>
    </row>
    <row r="97">
      <c r="A97">
        <v>77</v>
      </c>
      <c r="B97" t="str">
        <v>Paket Sehat 1</v>
      </c>
      <c r="C97" t="str">
        <f>'LAP. PENJUALAN '!C97</f>
        <v>Paket Takjil 5</v>
      </c>
      <c r="N97">
        <f>SUM(D97:M97)</f>
        <v>0</v>
      </c>
      <c r="O97">
        <f>N97*S97</f>
        <v>0</v>
      </c>
      <c r="P97" t="e">
        <f>(O97/O243)*100</f>
        <v>#DIV/0!</v>
      </c>
      <c r="R97" t="e">
        <f>P97*Q97</f>
        <v>#DIV/0!</v>
      </c>
      <c r="U97">
        <f>D97*S97</f>
        <v>0</v>
      </c>
      <c r="V97">
        <f>E97*S97</f>
        <v>0</v>
      </c>
      <c r="W97">
        <f>F97*S97</f>
        <v>0</v>
      </c>
      <c r="X97">
        <f>G97*S97</f>
        <v>0</v>
      </c>
      <c r="Y97">
        <f>H97*S97</f>
        <v>0</v>
      </c>
      <c r="Z97">
        <f>I97*S97</f>
        <v>0</v>
      </c>
      <c r="AA97">
        <f>J97*S97</f>
        <v>0</v>
      </c>
      <c r="AB97">
        <f>K97*S97</f>
        <v>0</v>
      </c>
      <c r="AC97">
        <f>L97*S97</f>
        <v>0</v>
      </c>
      <c r="AD97">
        <f>M97*S97</f>
        <v>0</v>
      </c>
    </row>
    <row r="98">
      <c r="A98">
        <v>78</v>
      </c>
      <c r="B98" t="str">
        <v>Paket Sehat 2</v>
      </c>
      <c r="C98" t="str">
        <f>'LAP. PENJUALAN '!C98</f>
        <v>Paket Takjil 6</v>
      </c>
      <c r="N98">
        <f>SUM(D98:M98)</f>
        <v>0</v>
      </c>
      <c r="O98">
        <f>N98*S98</f>
        <v>0</v>
      </c>
      <c r="P98" t="e">
        <f>(O98/O243)*100</f>
        <v>#DIV/0!</v>
      </c>
      <c r="R98" t="e">
        <f>P98*Q98</f>
        <v>#DIV/0!</v>
      </c>
      <c r="U98">
        <f>D98*S98</f>
        <v>0</v>
      </c>
      <c r="V98">
        <f>E98*S98</f>
        <v>0</v>
      </c>
      <c r="W98">
        <f>F98*S98</f>
        <v>0</v>
      </c>
      <c r="X98">
        <f>G98*S98</f>
        <v>0</v>
      </c>
      <c r="Y98">
        <f>H98*S98</f>
        <v>0</v>
      </c>
      <c r="Z98">
        <f>I98*S98</f>
        <v>0</v>
      </c>
      <c r="AA98">
        <f>J98*S98</f>
        <v>0</v>
      </c>
      <c r="AB98">
        <f>K98*S98</f>
        <v>0</v>
      </c>
      <c r="AC98">
        <f>L98*S98</f>
        <v>0</v>
      </c>
      <c r="AD98">
        <f>M98*S98</f>
        <v>0</v>
      </c>
    </row>
    <row r="99">
      <c r="A99">
        <v>79</v>
      </c>
      <c r="B99" t="str">
        <v>Paket Sehat 3</v>
      </c>
      <c r="C99" t="str">
        <f>'LAP. PENJUALAN '!C99</f>
        <v>Paket Takjil 7</v>
      </c>
      <c r="N99">
        <f>SUM(D99:M99)</f>
        <v>0</v>
      </c>
      <c r="O99">
        <f>N99*S99</f>
        <v>0</v>
      </c>
      <c r="P99" t="e">
        <f>(O99/O243)*100</f>
        <v>#DIV/0!</v>
      </c>
      <c r="R99" t="e">
        <f>P99*Q99</f>
        <v>#DIV/0!</v>
      </c>
      <c r="U99">
        <f>D99*S99</f>
        <v>0</v>
      </c>
      <c r="V99">
        <f>E99*S99</f>
        <v>0</v>
      </c>
      <c r="W99">
        <f>F99*S99</f>
        <v>0</v>
      </c>
      <c r="X99">
        <f>G99*S99</f>
        <v>0</v>
      </c>
      <c r="Y99">
        <f>H99*S99</f>
        <v>0</v>
      </c>
      <c r="Z99">
        <f>I99*S99</f>
        <v>0</v>
      </c>
      <c r="AA99">
        <f>J99*S99</f>
        <v>0</v>
      </c>
      <c r="AB99">
        <f>K99*S99</f>
        <v>0</v>
      </c>
      <c r="AC99">
        <f>L99*S99</f>
        <v>0</v>
      </c>
      <c r="AD99">
        <f>M99*S99</f>
        <v>0</v>
      </c>
    </row>
    <row r="100">
      <c r="A100">
        <v>80</v>
      </c>
      <c r="B100" t="str">
        <v>Paket Sehat 4</v>
      </c>
      <c r="C100" t="str">
        <f>'LAP. PENJUALAN '!C100</f>
        <v>Paket Takjil 8</v>
      </c>
      <c r="N100">
        <f>SUM(D100:M100)</f>
        <v>0</v>
      </c>
      <c r="O100">
        <f>N100*S100</f>
        <v>0</v>
      </c>
      <c r="P100" t="e">
        <f>(O100/O243)*100</f>
        <v>#DIV/0!</v>
      </c>
      <c r="R100" t="e">
        <f>P100*Q100</f>
        <v>#DIV/0!</v>
      </c>
      <c r="U100">
        <f>D100*S100</f>
        <v>0</v>
      </c>
      <c r="V100">
        <f>E100*S100</f>
        <v>0</v>
      </c>
      <c r="W100">
        <f>F100*S100</f>
        <v>0</v>
      </c>
      <c r="X100">
        <f>G100*S100</f>
        <v>0</v>
      </c>
      <c r="Y100">
        <f>H100*S100</f>
        <v>0</v>
      </c>
      <c r="Z100">
        <f>I100*S100</f>
        <v>0</v>
      </c>
      <c r="AA100">
        <f>J100*S100</f>
        <v>0</v>
      </c>
      <c r="AB100">
        <f>K100*S100</f>
        <v>0</v>
      </c>
      <c r="AC100">
        <f>L100*S100</f>
        <v>0</v>
      </c>
      <c r="AD100">
        <f>M100*S100</f>
        <v>0</v>
      </c>
    </row>
    <row r="101">
      <c r="N101">
        <f>SUM(D101:M101)</f>
        <v>0</v>
      </c>
      <c r="O101">
        <f>N101*S101</f>
        <v>0</v>
      </c>
      <c r="P101" t="e">
        <f>(O101/O243)*100</f>
        <v>#DIV/0!</v>
      </c>
      <c r="R101" t="e">
        <f>P101*Q101</f>
        <v>#DIV/0!</v>
      </c>
      <c r="U101">
        <f>D101*S101</f>
        <v>0</v>
      </c>
      <c r="V101">
        <f>E101*S101</f>
        <v>0</v>
      </c>
      <c r="W101">
        <f>F101*S101</f>
        <v>0</v>
      </c>
      <c r="X101">
        <f>G101*S101</f>
        <v>0</v>
      </c>
      <c r="Y101">
        <f>H101*S101</f>
        <v>0</v>
      </c>
      <c r="Z101">
        <f>I101*S101</f>
        <v>0</v>
      </c>
      <c r="AA101">
        <f>J101*S101</f>
        <v>0</v>
      </c>
      <c r="AB101">
        <f>K101*S101</f>
        <v>0</v>
      </c>
      <c r="AC101">
        <f>L101*S101</f>
        <v>0</v>
      </c>
      <c r="AD101">
        <f>M101*S101</f>
        <v>0</v>
      </c>
    </row>
    <row r="102">
      <c r="A102">
        <v>81</v>
      </c>
      <c r="B102" t="str">
        <v>Koin Kiddy Ride</v>
      </c>
      <c r="C102" t="str">
        <f>'LAP. PENJUALAN '!C102</f>
        <v>Ayam Utuh Original</v>
      </c>
      <c r="N102">
        <f>SUM(D102:M102)</f>
        <v>0</v>
      </c>
      <c r="O102">
        <f>N102*S102</f>
        <v>0</v>
      </c>
      <c r="P102" t="e">
        <f>(O102/O243)*100</f>
        <v>#DIV/0!</v>
      </c>
      <c r="R102" t="e">
        <f>P102*Q102</f>
        <v>#DIV/0!</v>
      </c>
      <c r="S102">
        <v>106900</v>
      </c>
      <c r="U102">
        <f>D102*S102</f>
        <v>0</v>
      </c>
      <c r="V102">
        <f>E102*S102</f>
        <v>0</v>
      </c>
      <c r="W102">
        <f>F102*S102</f>
        <v>0</v>
      </c>
      <c r="X102">
        <f>G102*S102</f>
        <v>0</v>
      </c>
      <c r="Y102">
        <f>H102*S102</f>
        <v>0</v>
      </c>
      <c r="Z102">
        <f>I102*S102</f>
        <v>0</v>
      </c>
      <c r="AA102">
        <f>J102*S102</f>
        <v>0</v>
      </c>
      <c r="AB102">
        <f>K102*S102</f>
        <v>0</v>
      </c>
      <c r="AC102">
        <f>L102*S102</f>
        <v>0</v>
      </c>
      <c r="AD102">
        <f>M102*S102</f>
        <v>0</v>
      </c>
    </row>
    <row r="103">
      <c r="A103">
        <v>82</v>
      </c>
      <c r="C103" t="str">
        <f>'LAP. PENJUALAN '!C103</f>
        <v xml:space="preserve">Ayam Utuh Hot Cheesy </v>
      </c>
      <c r="N103">
        <f>SUM(D103:M103)</f>
        <v>0</v>
      </c>
      <c r="O103">
        <f>N103*S103</f>
        <v>0</v>
      </c>
      <c r="P103" t="e">
        <f>(O103/O243)*100</f>
        <v>#DIV/0!</v>
      </c>
      <c r="R103" t="e">
        <f>P103*Q103</f>
        <v>#DIV/0!</v>
      </c>
      <c r="S103">
        <v>122000</v>
      </c>
      <c r="U103">
        <f>D103*S103</f>
        <v>0</v>
      </c>
      <c r="V103">
        <f>E103*S103</f>
        <v>0</v>
      </c>
      <c r="W103">
        <f>F103*S103</f>
        <v>0</v>
      </c>
      <c r="X103">
        <f>G103*S103</f>
        <v>0</v>
      </c>
      <c r="Y103">
        <f>H103*S103</f>
        <v>0</v>
      </c>
      <c r="Z103">
        <f>I103*S103</f>
        <v>0</v>
      </c>
      <c r="AA103">
        <f>J103*S103</f>
        <v>0</v>
      </c>
      <c r="AB103">
        <f>K103*S103</f>
        <v>0</v>
      </c>
      <c r="AC103">
        <f>L103*S103</f>
        <v>0</v>
      </c>
      <c r="AD103">
        <f>M103*S103</f>
        <v>0</v>
      </c>
    </row>
    <row r="104">
      <c r="A104">
        <v>83</v>
      </c>
      <c r="C104" t="str">
        <f>'LAP. PENJUALAN '!C104</f>
        <v>Ayam Utuh Geprek</v>
      </c>
      <c r="N104">
        <f>SUM(D104:M104)</f>
        <v>0</v>
      </c>
      <c r="O104">
        <f>N104*S104</f>
        <v>0</v>
      </c>
      <c r="P104" t="e">
        <f>(O104/O243)*100</f>
        <v>#DIV/0!</v>
      </c>
      <c r="R104" t="e">
        <f>P104*Q104</f>
        <v>#DIV/0!</v>
      </c>
      <c r="S104">
        <v>122000</v>
      </c>
      <c r="U104">
        <f>D104*S104</f>
        <v>0</v>
      </c>
      <c r="V104">
        <f>E104*S104</f>
        <v>0</v>
      </c>
      <c r="W104">
        <f>F104*S104</f>
        <v>0</v>
      </c>
      <c r="X104">
        <f>G104*S104</f>
        <v>0</v>
      </c>
      <c r="Y104">
        <f>H104*S104</f>
        <v>0</v>
      </c>
      <c r="Z104">
        <f>I104*S104</f>
        <v>0</v>
      </c>
      <c r="AA104">
        <f>J104*S104</f>
        <v>0</v>
      </c>
      <c r="AB104">
        <f>K104*S104</f>
        <v>0</v>
      </c>
      <c r="AC104">
        <f>L104*S104</f>
        <v>0</v>
      </c>
      <c r="AD104">
        <f>M104*S104</f>
        <v>0</v>
      </c>
    </row>
    <row r="105">
      <c r="A105">
        <v>84</v>
      </c>
      <c r="C105" t="str">
        <f>'LAP. PENJUALAN '!C105</f>
        <v>P. Ayam Utuh Original</v>
      </c>
      <c r="N105">
        <f>SUM(D105:M105)</f>
        <v>0</v>
      </c>
      <c r="O105">
        <f>N105*S105</f>
        <v>0</v>
      </c>
      <c r="P105" t="e">
        <f>(O105/O243)*100</f>
        <v>#DIV/0!</v>
      </c>
      <c r="R105" t="e">
        <f>P105*Q105</f>
        <v>#DIV/0!</v>
      </c>
      <c r="S105">
        <v>145000</v>
      </c>
      <c r="U105">
        <f>D105*S105</f>
        <v>0</v>
      </c>
      <c r="V105">
        <f>E105*S105</f>
        <v>0</v>
      </c>
      <c r="W105">
        <f>F105*S105</f>
        <v>0</v>
      </c>
      <c r="X105">
        <f>G105*S105</f>
        <v>0</v>
      </c>
      <c r="Y105">
        <f>H105*S105</f>
        <v>0</v>
      </c>
      <c r="Z105">
        <f>I105*S105</f>
        <v>0</v>
      </c>
      <c r="AA105">
        <f>J105*S105</f>
        <v>0</v>
      </c>
      <c r="AB105">
        <f>K105*S105</f>
        <v>0</v>
      </c>
      <c r="AC105">
        <f>L105*S105</f>
        <v>0</v>
      </c>
      <c r="AD105">
        <f>M105*S105</f>
        <v>0</v>
      </c>
    </row>
    <row r="106">
      <c r="A106">
        <v>85</v>
      </c>
      <c r="C106" t="str">
        <f>'LAP. PENJUALAN '!C106</f>
        <v>P. Ayam Utuh Hot Cheesy</v>
      </c>
      <c r="N106">
        <f>SUM(D106:M106)</f>
        <v>0</v>
      </c>
      <c r="O106">
        <f>N106*S106</f>
        <v>0</v>
      </c>
      <c r="P106" t="e">
        <f>(O106/O243)*100</f>
        <v>#DIV/0!</v>
      </c>
      <c r="R106" t="e">
        <f>P106*Q106</f>
        <v>#DIV/0!</v>
      </c>
      <c r="S106">
        <v>160100</v>
      </c>
      <c r="U106">
        <f>D106*S106</f>
        <v>0</v>
      </c>
      <c r="V106">
        <f>E106*S106</f>
        <v>0</v>
      </c>
      <c r="W106">
        <f>F106*S106</f>
        <v>0</v>
      </c>
      <c r="X106">
        <f>G106*S106</f>
        <v>0</v>
      </c>
      <c r="Y106">
        <f>H106*S106</f>
        <v>0</v>
      </c>
      <c r="Z106">
        <f>I106*S106</f>
        <v>0</v>
      </c>
      <c r="AA106">
        <f>J106*S106</f>
        <v>0</v>
      </c>
      <c r="AB106">
        <f>K106*S106</f>
        <v>0</v>
      </c>
      <c r="AC106">
        <f>L106*S106</f>
        <v>0</v>
      </c>
      <c r="AD106">
        <f>M106*S106</f>
        <v>0</v>
      </c>
    </row>
    <row r="107">
      <c r="A107">
        <v>86</v>
      </c>
      <c r="C107" t="str">
        <f>'LAP. PENJUALAN '!C107</f>
        <v>P. Ayam Utuh Geprek</v>
      </c>
      <c r="N107">
        <f>SUM(D107:M107)</f>
        <v>0</v>
      </c>
      <c r="O107">
        <f>N107*S107</f>
        <v>0</v>
      </c>
      <c r="P107" t="e">
        <f>(O107/O243)*100</f>
        <v>#DIV/0!</v>
      </c>
      <c r="R107" t="e">
        <f>P107*Q107</f>
        <v>#DIV/0!</v>
      </c>
      <c r="S107">
        <v>160100</v>
      </c>
      <c r="U107">
        <f>D107*S107</f>
        <v>0</v>
      </c>
      <c r="V107">
        <f>E107*S107</f>
        <v>0</v>
      </c>
      <c r="W107">
        <f>F107*S107</f>
        <v>0</v>
      </c>
      <c r="X107">
        <f>G107*S107</f>
        <v>0</v>
      </c>
      <c r="Y107">
        <f>H107*S107</f>
        <v>0</v>
      </c>
      <c r="Z107">
        <f>I107*S107</f>
        <v>0</v>
      </c>
      <c r="AA107">
        <f>J107*S107</f>
        <v>0</v>
      </c>
      <c r="AB107">
        <f>K107*S107</f>
        <v>0</v>
      </c>
      <c r="AC107">
        <f>L107*S107</f>
        <v>0</v>
      </c>
      <c r="AD107">
        <f>M107*S107</f>
        <v>0</v>
      </c>
    </row>
    <row r="108">
      <c r="A108">
        <v>87</v>
      </c>
      <c r="C108" t="str">
        <f>'LAP. PENJUALAN '!C108</f>
        <v>Ayam Utuh Hot Spicy</v>
      </c>
      <c r="N108">
        <f>SUM(D108:M108)</f>
        <v>0</v>
      </c>
      <c r="O108">
        <f>N108*S108</f>
        <v>0</v>
      </c>
      <c r="P108" t="e">
        <f>(O108/O243)*100</f>
        <v>#DIV/0!</v>
      </c>
      <c r="R108" t="e">
        <f>P108*Q108</f>
        <v>#DIV/0!</v>
      </c>
      <c r="U108">
        <f>D108*S108</f>
        <v>0</v>
      </c>
      <c r="V108">
        <f>E108*S108</f>
        <v>0</v>
      </c>
      <c r="W108">
        <f>F108*S108</f>
        <v>0</v>
      </c>
      <c r="X108">
        <f>G108*S108</f>
        <v>0</v>
      </c>
      <c r="Y108">
        <f>H108*S108</f>
        <v>0</v>
      </c>
      <c r="Z108">
        <f>I108*S108</f>
        <v>0</v>
      </c>
      <c r="AA108">
        <f>J108*S108</f>
        <v>0</v>
      </c>
      <c r="AB108">
        <f>K108*S108</f>
        <v>0</v>
      </c>
      <c r="AC108">
        <f>L108*S108</f>
        <v>0</v>
      </c>
      <c r="AD108">
        <f>M108*S108</f>
        <v>0</v>
      </c>
    </row>
    <row r="109">
      <c r="A109">
        <v>88</v>
      </c>
      <c r="C109" t="str">
        <f>'LAP. PENJUALAN '!C109</f>
        <v>Paket Ayam Utuh Hot Spicy</v>
      </c>
      <c r="N109">
        <f>SUM(D109:M109)</f>
        <v>0</v>
      </c>
      <c r="O109">
        <f>N109*S109</f>
        <v>0</v>
      </c>
      <c r="P109" t="e">
        <f>(O109/O243)*100</f>
        <v>#DIV/0!</v>
      </c>
      <c r="R109" t="e">
        <f>P109*Q109</f>
        <v>#DIV/0!</v>
      </c>
      <c r="U109">
        <f>D109*S109</f>
        <v>0</v>
      </c>
      <c r="V109">
        <f>E109*S109</f>
        <v>0</v>
      </c>
      <c r="W109">
        <f>F109*S109</f>
        <v>0</v>
      </c>
      <c r="X109">
        <f>G109*S109</f>
        <v>0</v>
      </c>
      <c r="Y109">
        <f>H109*S109</f>
        <v>0</v>
      </c>
      <c r="Z109">
        <f>I109*S109</f>
        <v>0</v>
      </c>
      <c r="AA109">
        <f>J109*S109</f>
        <v>0</v>
      </c>
      <c r="AB109">
        <f>K109*S109</f>
        <v>0</v>
      </c>
      <c r="AC109">
        <f>L109*S109</f>
        <v>0</v>
      </c>
      <c r="AD109">
        <f>M109*S109</f>
        <v>0</v>
      </c>
    </row>
    <row r="110">
      <c r="N110">
        <f>SUM(D110:M110)</f>
        <v>0</v>
      </c>
      <c r="O110">
        <f>N110*S110</f>
        <v>0</v>
      </c>
      <c r="P110" t="e">
        <f>(O110/O243)*100</f>
        <v>#DIV/0!</v>
      </c>
      <c r="R110" t="e">
        <f>P110*Q110</f>
        <v>#DIV/0!</v>
      </c>
      <c r="U110">
        <f>D110*S110</f>
        <v>0</v>
      </c>
      <c r="V110">
        <f>E110*S110</f>
        <v>0</v>
      </c>
      <c r="W110">
        <f>F110*S110</f>
        <v>0</v>
      </c>
      <c r="X110">
        <f>G110*S110</f>
        <v>0</v>
      </c>
      <c r="Y110">
        <f>H110*S110</f>
        <v>0</v>
      </c>
      <c r="Z110">
        <f>I110*S110</f>
        <v>0</v>
      </c>
      <c r="AA110">
        <f>J110*S110</f>
        <v>0</v>
      </c>
      <c r="AB110">
        <f>K110*S110</f>
        <v>0</v>
      </c>
      <c r="AC110">
        <f>L110*S110</f>
        <v>0</v>
      </c>
      <c r="AD110">
        <f>M110*S110</f>
        <v>0</v>
      </c>
    </row>
    <row r="111">
      <c r="A111">
        <v>89</v>
      </c>
      <c r="C111" t="str">
        <f>'LAP. PENJUALAN '!C111</f>
        <v>Beef Burger</v>
      </c>
      <c r="N111">
        <f>SUM(D111:M111)</f>
        <v>0</v>
      </c>
      <c r="O111">
        <f>N111*S111</f>
        <v>0</v>
      </c>
      <c r="P111" t="e">
        <f>(O111/O243)*100</f>
        <v>#DIV/0!</v>
      </c>
      <c r="R111" t="e">
        <f>P111*Q111</f>
        <v>#DIV/0!</v>
      </c>
      <c r="U111">
        <f>D111*S111</f>
        <v>0</v>
      </c>
      <c r="V111">
        <f>E111*S111</f>
        <v>0</v>
      </c>
      <c r="W111">
        <f>F111*S111</f>
        <v>0</v>
      </c>
      <c r="X111">
        <f>G111*S111</f>
        <v>0</v>
      </c>
      <c r="Y111">
        <f>H111*S111</f>
        <v>0</v>
      </c>
      <c r="Z111">
        <f>I111*S111</f>
        <v>0</v>
      </c>
      <c r="AA111">
        <f>J111*S111</f>
        <v>0</v>
      </c>
      <c r="AB111">
        <f>K111*S111</f>
        <v>0</v>
      </c>
      <c r="AC111">
        <f>L111*S111</f>
        <v>0</v>
      </c>
      <c r="AD111">
        <f>M111*S111</f>
        <v>0</v>
      </c>
    </row>
    <row r="112">
      <c r="A112">
        <v>90</v>
      </c>
      <c r="C112" t="str">
        <f>'LAP. PENJUALAN '!C112</f>
        <v>Beef Burger + Lemon Tea</v>
      </c>
      <c r="N112">
        <f>SUM(D112:M112)</f>
        <v>0</v>
      </c>
      <c r="O112">
        <f>N112*S112</f>
        <v>0</v>
      </c>
      <c r="P112" t="e">
        <f>(O112/O243)*100</f>
        <v>#DIV/0!</v>
      </c>
      <c r="R112" t="e">
        <f>P112*Q112</f>
        <v>#DIV/0!</v>
      </c>
      <c r="U112">
        <f>D112*S112</f>
        <v>0</v>
      </c>
      <c r="V112">
        <f>E112*S112</f>
        <v>0</v>
      </c>
      <c r="W112">
        <f>F112*S112</f>
        <v>0</v>
      </c>
      <c r="X112">
        <f>G112*S112</f>
        <v>0</v>
      </c>
      <c r="Y112">
        <f>H112*S112</f>
        <v>0</v>
      </c>
      <c r="Z112">
        <f>I112*S112</f>
        <v>0</v>
      </c>
      <c r="AA112">
        <f>J112*S112</f>
        <v>0</v>
      </c>
      <c r="AB112">
        <f>K112*S112</f>
        <v>0</v>
      </c>
      <c r="AC112">
        <f>L112*S112</f>
        <v>0</v>
      </c>
      <c r="AD112">
        <f>M112*S112</f>
        <v>0</v>
      </c>
    </row>
    <row r="113">
      <c r="A113">
        <v>91</v>
      </c>
      <c r="C113" t="str">
        <f>'LAP. PENJUALAN '!C113</f>
        <v>Beef cheese Burger</v>
      </c>
      <c r="N113">
        <f>SUM(D113:M113)</f>
        <v>0</v>
      </c>
      <c r="O113">
        <f>N113*S113</f>
        <v>0</v>
      </c>
      <c r="P113" t="e">
        <f>(O113/O243)*100</f>
        <v>#DIV/0!</v>
      </c>
      <c r="R113" t="e">
        <f>P113*Q113</f>
        <v>#DIV/0!</v>
      </c>
      <c r="U113">
        <f>D113*S113</f>
        <v>0</v>
      </c>
      <c r="V113">
        <f>E113*S113</f>
        <v>0</v>
      </c>
      <c r="W113">
        <f>F113*S113</f>
        <v>0</v>
      </c>
      <c r="X113">
        <f>G113*S113</f>
        <v>0</v>
      </c>
      <c r="Y113">
        <f>H113*S113</f>
        <v>0</v>
      </c>
      <c r="Z113">
        <f>I113*S113</f>
        <v>0</v>
      </c>
      <c r="AA113">
        <f>J113*S113</f>
        <v>0</v>
      </c>
      <c r="AB113">
        <f>K113*S113</f>
        <v>0</v>
      </c>
      <c r="AC113">
        <f>L113*S113</f>
        <v>0</v>
      </c>
      <c r="AD113">
        <f>M113*S113</f>
        <v>0</v>
      </c>
    </row>
    <row r="114">
      <c r="A114">
        <v>92</v>
      </c>
      <c r="C114" t="str">
        <f>'LAP. PENJUALAN '!C114</f>
        <v xml:space="preserve">Beef cheese Burger + Lemon Tea </v>
      </c>
      <c r="N114">
        <f>SUM(D114:M114)</f>
        <v>0</v>
      </c>
      <c r="O114">
        <f>N114*S114</f>
        <v>0</v>
      </c>
      <c r="P114" t="e">
        <f>(O114/O243)*100</f>
        <v>#DIV/0!</v>
      </c>
      <c r="R114" t="e">
        <f>P114*Q114</f>
        <v>#DIV/0!</v>
      </c>
      <c r="U114">
        <f>D114*S114</f>
        <v>0</v>
      </c>
      <c r="V114">
        <f>E114*S114</f>
        <v>0</v>
      </c>
      <c r="W114">
        <f>F114*S114</f>
        <v>0</v>
      </c>
      <c r="X114">
        <f>G114*S114</f>
        <v>0</v>
      </c>
      <c r="Y114">
        <f>H114*S114</f>
        <v>0</v>
      </c>
      <c r="Z114">
        <f>I114*S114</f>
        <v>0</v>
      </c>
      <c r="AA114">
        <f>J114*S114</f>
        <v>0</v>
      </c>
      <c r="AB114">
        <f>K114*S114</f>
        <v>0</v>
      </c>
      <c r="AC114">
        <f>L114*S114</f>
        <v>0</v>
      </c>
      <c r="AD114">
        <f>M114*S114</f>
        <v>0</v>
      </c>
    </row>
    <row r="115">
      <c r="A115">
        <v>93</v>
      </c>
      <c r="C115" t="str">
        <f>'LAP. PENJUALAN '!C115</f>
        <v xml:space="preserve">Beef Steak </v>
      </c>
      <c r="N115">
        <f>SUM(D115:M115)</f>
        <v>0</v>
      </c>
      <c r="O115">
        <f>N115*S115</f>
        <v>0</v>
      </c>
      <c r="P115" t="e">
        <f>(O115/O243)*100</f>
        <v>#DIV/0!</v>
      </c>
      <c r="R115" t="e">
        <f>P115*Q115</f>
        <v>#DIV/0!</v>
      </c>
      <c r="U115">
        <f>D115*S115</f>
        <v>0</v>
      </c>
      <c r="V115">
        <f>E115*S115</f>
        <v>0</v>
      </c>
      <c r="W115">
        <f>F115*S115</f>
        <v>0</v>
      </c>
      <c r="X115">
        <f>G115*S115</f>
        <v>0</v>
      </c>
      <c r="Y115">
        <f>H115*S115</f>
        <v>0</v>
      </c>
      <c r="Z115">
        <f>I115*S115</f>
        <v>0</v>
      </c>
      <c r="AA115">
        <f>J115*S115</f>
        <v>0</v>
      </c>
      <c r="AB115">
        <f>K115*S115</f>
        <v>0</v>
      </c>
      <c r="AC115">
        <f>L115*S115</f>
        <v>0</v>
      </c>
      <c r="AD115">
        <f>M115*S115</f>
        <v>0</v>
      </c>
    </row>
    <row r="116">
      <c r="A116">
        <v>94</v>
      </c>
      <c r="C116" t="str">
        <f>'LAP. PENJUALAN '!C116</f>
        <v>Beef Steak + Lemon Tea</v>
      </c>
      <c r="N116">
        <f>SUM(D116:M116)</f>
        <v>0</v>
      </c>
      <c r="O116">
        <f>N116*S116</f>
        <v>0</v>
      </c>
      <c r="P116" t="e">
        <f>(O116/O243)*100</f>
        <v>#DIV/0!</v>
      </c>
      <c r="R116" t="e">
        <f>P116*Q116</f>
        <v>#DIV/0!</v>
      </c>
      <c r="U116">
        <f>D116*S116</f>
        <v>0</v>
      </c>
      <c r="V116">
        <f>E116*S116</f>
        <v>0</v>
      </c>
      <c r="W116">
        <f>F116*S116</f>
        <v>0</v>
      </c>
      <c r="X116">
        <f>G116*S116</f>
        <v>0</v>
      </c>
      <c r="Y116">
        <f>H116*S116</f>
        <v>0</v>
      </c>
      <c r="Z116">
        <f>I116*S116</f>
        <v>0</v>
      </c>
      <c r="AA116">
        <f>J116*S116</f>
        <v>0</v>
      </c>
      <c r="AB116">
        <f>K116*S116</f>
        <v>0</v>
      </c>
      <c r="AC116">
        <f>L116*S116</f>
        <v>0</v>
      </c>
      <c r="AD116">
        <f>M116*S116</f>
        <v>0</v>
      </c>
    </row>
    <row r="117">
      <c r="A117">
        <v>95</v>
      </c>
      <c r="C117" t="str">
        <f>'LAP. PENJUALAN '!C117</f>
        <v>Beef Steak + Lemon Tea + Nasi</v>
      </c>
      <c r="N117">
        <f>SUM(D117:M117)</f>
        <v>0</v>
      </c>
      <c r="O117">
        <f>N117*S117</f>
        <v>0</v>
      </c>
      <c r="P117" t="e">
        <f>(O117/O243)*100</f>
        <v>#DIV/0!</v>
      </c>
      <c r="R117" t="e">
        <f>P117*Q117</f>
        <v>#DIV/0!</v>
      </c>
      <c r="U117">
        <f>D117*S117</f>
        <v>0</v>
      </c>
      <c r="V117">
        <f>E117*S117</f>
        <v>0</v>
      </c>
      <c r="W117">
        <f>F117*S117</f>
        <v>0</v>
      </c>
      <c r="X117">
        <f>G117*S117</f>
        <v>0</v>
      </c>
      <c r="Y117">
        <f>H117*S117</f>
        <v>0</v>
      </c>
      <c r="Z117">
        <f>I117*S117</f>
        <v>0</v>
      </c>
      <c r="AA117">
        <f>J117*S117</f>
        <v>0</v>
      </c>
      <c r="AB117">
        <f>K117*S117</f>
        <v>0</v>
      </c>
      <c r="AC117">
        <f>L117*S117</f>
        <v>0</v>
      </c>
      <c r="AD117">
        <f>M117*S117</f>
        <v>0</v>
      </c>
    </row>
    <row r="118">
      <c r="N118">
        <f>SUM(D118:M118)</f>
        <v>0</v>
      </c>
      <c r="O118">
        <f>N118*S118</f>
        <v>0</v>
      </c>
      <c r="P118" t="e">
        <f>(O118/O243)*100</f>
        <v>#DIV/0!</v>
      </c>
      <c r="R118" t="e">
        <f>P118*Q118</f>
        <v>#DIV/0!</v>
      </c>
      <c r="U118">
        <f>D118*S118</f>
        <v>0</v>
      </c>
      <c r="V118">
        <f>E118*S118</f>
        <v>0</v>
      </c>
      <c r="W118">
        <f>F118*S118</f>
        <v>0</v>
      </c>
      <c r="X118">
        <f>G118*S118</f>
        <v>0</v>
      </c>
      <c r="Y118">
        <f>H118*S118</f>
        <v>0</v>
      </c>
      <c r="Z118">
        <f>I118*S118</f>
        <v>0</v>
      </c>
      <c r="AA118">
        <f>J118*S118</f>
        <v>0</v>
      </c>
      <c r="AB118">
        <f>K118*S118</f>
        <v>0</v>
      </c>
      <c r="AC118">
        <f>L118*S118</f>
        <v>0</v>
      </c>
      <c r="AD118">
        <f>M118*S118</f>
        <v>0</v>
      </c>
    </row>
    <row r="119">
      <c r="A119">
        <v>96</v>
      </c>
      <c r="C119" t="str">
        <f>'LAP. PENJUALAN '!C119</f>
        <v>Dada / Paha Atas Hot Spicy</v>
      </c>
      <c r="N119">
        <f>SUM(D119:M119)</f>
        <v>0</v>
      </c>
      <c r="O119">
        <f>N119*S119</f>
        <v>0</v>
      </c>
      <c r="P119" t="e">
        <f>(O119/O243)*100</f>
        <v>#DIV/0!</v>
      </c>
      <c r="R119" t="e">
        <f>P119*Q119</f>
        <v>#DIV/0!</v>
      </c>
      <c r="S119">
        <v>24500</v>
      </c>
      <c r="U119">
        <f>D119*S119</f>
        <v>0</v>
      </c>
      <c r="V119">
        <f>E119*S119</f>
        <v>0</v>
      </c>
      <c r="W119">
        <f>F119*S119</f>
        <v>0</v>
      </c>
      <c r="X119">
        <f>G119*S119</f>
        <v>0</v>
      </c>
      <c r="Y119">
        <f>H119*S119</f>
        <v>0</v>
      </c>
      <c r="Z119">
        <f>I119*S119</f>
        <v>0</v>
      </c>
      <c r="AA119">
        <f>J119*S119</f>
        <v>0</v>
      </c>
      <c r="AB119">
        <f>K119*S119</f>
        <v>0</v>
      </c>
      <c r="AC119">
        <f>L119*S119</f>
        <v>0</v>
      </c>
      <c r="AD119">
        <f>M119*S119</f>
        <v>0</v>
      </c>
    </row>
    <row r="120">
      <c r="A120">
        <v>97</v>
      </c>
      <c r="C120" t="str">
        <f>'LAP. PENJUALAN '!C120</f>
        <v>Paha Bawah Hot Spicy</v>
      </c>
      <c r="N120">
        <f>SUM(D120:M120)</f>
        <v>0</v>
      </c>
      <c r="O120">
        <f>N120*S120</f>
        <v>0</v>
      </c>
      <c r="P120" t="e">
        <f>(O120/O243)*100</f>
        <v>#DIV/0!</v>
      </c>
      <c r="R120" t="e">
        <f>P120*Q120</f>
        <v>#DIV/0!</v>
      </c>
      <c r="S120">
        <v>20000</v>
      </c>
      <c r="U120">
        <f>D120*S120</f>
        <v>0</v>
      </c>
      <c r="V120">
        <f>E120*S120</f>
        <v>0</v>
      </c>
      <c r="W120">
        <f>F120*S120</f>
        <v>0</v>
      </c>
      <c r="X120">
        <f>G120*S120</f>
        <v>0</v>
      </c>
      <c r="Y120">
        <f>H120*S120</f>
        <v>0</v>
      </c>
      <c r="Z120">
        <f>I120*S120</f>
        <v>0</v>
      </c>
      <c r="AA120">
        <f>J120*S120</f>
        <v>0</v>
      </c>
      <c r="AB120">
        <f>K120*S120</f>
        <v>0</v>
      </c>
      <c r="AC120">
        <f>L120*S120</f>
        <v>0</v>
      </c>
      <c r="AD120">
        <f>M120*S120</f>
        <v>0</v>
      </c>
    </row>
    <row r="121">
      <c r="A121">
        <v>98</v>
      </c>
      <c r="C121" t="str">
        <f>'LAP. PENJUALAN '!C121</f>
        <v>Sayap Hot Spicy</v>
      </c>
      <c r="N121">
        <f>SUM(D121:M121)</f>
        <v>0</v>
      </c>
      <c r="O121">
        <f>N121*S121</f>
        <v>0</v>
      </c>
      <c r="P121" t="e">
        <f>(O121/O243)*100</f>
        <v>#DIV/0!</v>
      </c>
      <c r="R121" t="e">
        <f>P121*Q121</f>
        <v>#DIV/0!</v>
      </c>
      <c r="S121">
        <v>18500</v>
      </c>
      <c r="U121">
        <f>D121*S121</f>
        <v>0</v>
      </c>
      <c r="V121">
        <f>E121*S121</f>
        <v>0</v>
      </c>
      <c r="W121">
        <f>F121*S121</f>
        <v>0</v>
      </c>
      <c r="X121">
        <f>G121*S121</f>
        <v>0</v>
      </c>
      <c r="Y121">
        <f>H121*S121</f>
        <v>0</v>
      </c>
      <c r="Z121">
        <f>I121*S121</f>
        <v>0</v>
      </c>
      <c r="AA121">
        <f>J121*S121</f>
        <v>0</v>
      </c>
      <c r="AB121">
        <f>K121*S121</f>
        <v>0</v>
      </c>
      <c r="AC121">
        <f>L121*S121</f>
        <v>0</v>
      </c>
      <c r="AD121">
        <f>M121*S121</f>
        <v>0</v>
      </c>
    </row>
    <row r="122">
      <c r="A122">
        <v>99</v>
      </c>
      <c r="C122" t="str">
        <f>'LAP. PENJUALAN '!C122</f>
        <v>P. Hot Spicy 1 (Lemon Tea)</v>
      </c>
      <c r="N122">
        <f>SUM(D122:M122)</f>
        <v>0</v>
      </c>
      <c r="O122">
        <f>N122*S122</f>
        <v>0</v>
      </c>
      <c r="P122" t="e">
        <f>(O122/O243)*100</f>
        <v>#DIV/0!</v>
      </c>
      <c r="R122" t="e">
        <f>P122*Q122</f>
        <v>#DIV/0!</v>
      </c>
      <c r="S122">
        <v>30500</v>
      </c>
      <c r="U122">
        <f>D122*S122</f>
        <v>0</v>
      </c>
      <c r="V122">
        <f>E122*S122</f>
        <v>0</v>
      </c>
      <c r="W122">
        <f>F122*S122</f>
        <v>0</v>
      </c>
      <c r="X122">
        <f>G122*S122</f>
        <v>0</v>
      </c>
      <c r="Y122">
        <f>H122*S122</f>
        <v>0</v>
      </c>
      <c r="Z122">
        <f>I122*S122</f>
        <v>0</v>
      </c>
      <c r="AA122">
        <f>J122*S122</f>
        <v>0</v>
      </c>
      <c r="AB122">
        <f>K122*S122</f>
        <v>0</v>
      </c>
      <c r="AC122">
        <f>L122*S122</f>
        <v>0</v>
      </c>
      <c r="AD122">
        <f>M122*S122</f>
        <v>0</v>
      </c>
    </row>
    <row r="123">
      <c r="A123">
        <v>100</v>
      </c>
      <c r="C123" t="str">
        <f>'LAP. PENJUALAN '!C123</f>
        <v>P. Hot Spicy 2 (Lemon Tea)</v>
      </c>
      <c r="N123">
        <f>SUM(D123:M123)</f>
        <v>0</v>
      </c>
      <c r="O123">
        <f>N123*S123</f>
        <v>0</v>
      </c>
      <c r="P123" t="e">
        <f>(O123/O243)*100</f>
        <v>#DIV/0!</v>
      </c>
      <c r="R123" t="e">
        <f>P123*Q123</f>
        <v>#DIV/0!</v>
      </c>
      <c r="S123">
        <v>32100</v>
      </c>
      <c r="U123">
        <f>D123*S123</f>
        <v>0</v>
      </c>
      <c r="V123">
        <f>E123*S123</f>
        <v>0</v>
      </c>
      <c r="W123">
        <f>F123*S123</f>
        <v>0</v>
      </c>
      <c r="X123">
        <f>G123*S123</f>
        <v>0</v>
      </c>
      <c r="Y123">
        <f>H123*S123</f>
        <v>0</v>
      </c>
      <c r="Z123">
        <f>I123*S123</f>
        <v>0</v>
      </c>
      <c r="AA123">
        <f>J123*S123</f>
        <v>0</v>
      </c>
      <c r="AB123">
        <f>K123*S123</f>
        <v>0</v>
      </c>
      <c r="AC123">
        <f>L123*S123</f>
        <v>0</v>
      </c>
      <c r="AD123">
        <f>M123*S123</f>
        <v>0</v>
      </c>
    </row>
    <row r="124">
      <c r="A124">
        <v>101</v>
      </c>
      <c r="C124" t="str">
        <f>'LAP. PENJUALAN '!C124</f>
        <v>P. Hot Spicy 3 (Lemon Tea)</v>
      </c>
      <c r="N124">
        <f>SUM(D124:M124)</f>
        <v>0</v>
      </c>
      <c r="O124">
        <f>N124*S124</f>
        <v>0</v>
      </c>
      <c r="P124" t="e">
        <f>(O124/O243)*100</f>
        <v>#DIV/0!</v>
      </c>
      <c r="R124" t="e">
        <f>P124*Q124</f>
        <v>#DIV/0!</v>
      </c>
      <c r="S124">
        <v>36900</v>
      </c>
      <c r="U124">
        <f>D124*S124</f>
        <v>0</v>
      </c>
      <c r="V124">
        <f>E124*S124</f>
        <v>0</v>
      </c>
      <c r="W124">
        <f>F124*S124</f>
        <v>0</v>
      </c>
      <c r="X124">
        <f>G124*S124</f>
        <v>0</v>
      </c>
      <c r="Y124">
        <f>H124*S124</f>
        <v>0</v>
      </c>
      <c r="Z124">
        <f>I124*S124</f>
        <v>0</v>
      </c>
      <c r="AA124">
        <f>J124*S124</f>
        <v>0</v>
      </c>
      <c r="AB124">
        <f>K124*S124</f>
        <v>0</v>
      </c>
      <c r="AC124">
        <f>L124*S124</f>
        <v>0</v>
      </c>
      <c r="AD124">
        <f>M124*S124</f>
        <v>0</v>
      </c>
    </row>
    <row r="125">
      <c r="A125">
        <v>102</v>
      </c>
      <c r="C125" t="str">
        <f>'LAP. PENJUALAN '!C125</f>
        <v>P. Hot Spicy 1 Green Crispy (Es Teh / S-tee)</v>
      </c>
      <c r="N125">
        <f>SUM(D125:M125)</f>
        <v>0</v>
      </c>
      <c r="O125">
        <f>N125*S125</f>
        <v>0</v>
      </c>
      <c r="P125" t="e">
        <f>(O125/O243)*100</f>
        <v>#DIV/0!</v>
      </c>
      <c r="R125" t="e">
        <f>P125*Q125</f>
        <v>#DIV/0!</v>
      </c>
      <c r="U125">
        <f>D125*S125</f>
        <v>0</v>
      </c>
      <c r="V125">
        <f>E125*S125</f>
        <v>0</v>
      </c>
      <c r="W125">
        <f>F125*S125</f>
        <v>0</v>
      </c>
      <c r="X125">
        <f>G125*S125</f>
        <v>0</v>
      </c>
      <c r="Y125">
        <f>H125*S125</f>
        <v>0</v>
      </c>
      <c r="Z125">
        <f>I125*S125</f>
        <v>0</v>
      </c>
      <c r="AA125">
        <f>J125*S125</f>
        <v>0</v>
      </c>
      <c r="AB125">
        <f>K125*S125</f>
        <v>0</v>
      </c>
      <c r="AC125">
        <f>L125*S125</f>
        <v>0</v>
      </c>
      <c r="AD125">
        <f>M125*S125</f>
        <v>0</v>
      </c>
    </row>
    <row r="126">
      <c r="A126">
        <v>103</v>
      </c>
      <c r="C126" t="str">
        <f>'LAP. PENJUALAN '!C126</f>
        <v>P. Hot Spicy 2 Green Crispy (Es Teh / S-tee)</v>
      </c>
      <c r="N126">
        <f>SUM(D126:M126)</f>
        <v>0</v>
      </c>
      <c r="O126">
        <f>N126*S126</f>
        <v>0</v>
      </c>
      <c r="P126" t="e">
        <f>(O126/O243)*100</f>
        <v>#DIV/0!</v>
      </c>
      <c r="R126" t="e">
        <f>P126*Q126</f>
        <v>#DIV/0!</v>
      </c>
      <c r="U126">
        <f>D126*S126</f>
        <v>0</v>
      </c>
      <c r="V126">
        <f>E126*S126</f>
        <v>0</v>
      </c>
      <c r="W126">
        <f>F126*S126</f>
        <v>0</v>
      </c>
      <c r="X126">
        <f>G126*S126</f>
        <v>0</v>
      </c>
      <c r="Y126">
        <f>H126*S126</f>
        <v>0</v>
      </c>
      <c r="Z126">
        <f>I126*S126</f>
        <v>0</v>
      </c>
      <c r="AA126">
        <f>J126*S126</f>
        <v>0</v>
      </c>
      <c r="AB126">
        <f>K126*S126</f>
        <v>0</v>
      </c>
      <c r="AC126">
        <f>L126*S126</f>
        <v>0</v>
      </c>
      <c r="AD126">
        <f>M126*S126</f>
        <v>0</v>
      </c>
    </row>
    <row r="127">
      <c r="A127">
        <v>104</v>
      </c>
      <c r="C127" t="str">
        <f>'LAP. PENJUALAN '!C127</f>
        <v>P. Hot Spicy 3 Green Crispy (Es Teh / S-tee)</v>
      </c>
      <c r="N127">
        <f>SUM(D127:M127)</f>
        <v>0</v>
      </c>
      <c r="O127">
        <f>N127*S127</f>
        <v>0</v>
      </c>
      <c r="P127" t="e">
        <f>(O127/O243)*100</f>
        <v>#DIV/0!</v>
      </c>
      <c r="R127" t="e">
        <f>P127*Q127</f>
        <v>#DIV/0!</v>
      </c>
      <c r="S127">
        <v>36900</v>
      </c>
      <c r="U127">
        <f>D127*S127</f>
        <v>0</v>
      </c>
      <c r="V127">
        <f>E127*S127</f>
        <v>0</v>
      </c>
      <c r="W127">
        <f>F127*S127</f>
        <v>0</v>
      </c>
      <c r="X127">
        <f>G127*S127</f>
        <v>0</v>
      </c>
      <c r="Y127">
        <f>H127*S127</f>
        <v>0</v>
      </c>
      <c r="Z127">
        <f>I127*S127</f>
        <v>0</v>
      </c>
      <c r="AA127">
        <f>J127*S127</f>
        <v>0</v>
      </c>
      <c r="AB127">
        <f>K127*S127</f>
        <v>0</v>
      </c>
      <c r="AC127">
        <f>L127*S127</f>
        <v>0</v>
      </c>
      <c r="AD127">
        <f>M127*S127</f>
        <v>0</v>
      </c>
    </row>
    <row r="128">
      <c r="N128">
        <f>SUM(D128:M128)</f>
        <v>0</v>
      </c>
      <c r="O128">
        <f>N128*S128</f>
        <v>0</v>
      </c>
      <c r="P128" t="e">
        <f>(O128/O243)*100</f>
        <v>#DIV/0!</v>
      </c>
      <c r="R128" t="e">
        <f>P128*Q128</f>
        <v>#DIV/0!</v>
      </c>
      <c r="U128">
        <f>D128*S128</f>
        <v>0</v>
      </c>
      <c r="V128">
        <f>E128*S128</f>
        <v>0</v>
      </c>
      <c r="W128">
        <f>F128*S128</f>
        <v>0</v>
      </c>
      <c r="X128">
        <f>G128*S128</f>
        <v>0</v>
      </c>
      <c r="Y128">
        <f>H128*S128</f>
        <v>0</v>
      </c>
      <c r="Z128">
        <f>I128*S128</f>
        <v>0</v>
      </c>
      <c r="AA128">
        <f>J128*S128</f>
        <v>0</v>
      </c>
      <c r="AB128">
        <f>K128*S128</f>
        <v>0</v>
      </c>
      <c r="AC128">
        <f>L128*S128</f>
        <v>0</v>
      </c>
      <c r="AD128">
        <f>M128*S128</f>
        <v>0</v>
      </c>
    </row>
    <row r="129">
      <c r="A129">
        <v>105</v>
      </c>
      <c r="C129" t="str">
        <f>'LAP. PENJUALAN '!C129</f>
        <v>P. Hot Cheesy 1 Green Crispy  (Es Teh / S-tee)</v>
      </c>
      <c r="N129">
        <f>SUM(D129:M129)</f>
        <v>0</v>
      </c>
      <c r="O129">
        <f>N129*S129</f>
        <v>0</v>
      </c>
      <c r="P129" t="e">
        <f>(O129/O243)*100</f>
        <v>#DIV/0!</v>
      </c>
      <c r="R129" t="e">
        <f>P129*Q129</f>
        <v>#DIV/0!</v>
      </c>
      <c r="U129">
        <f>D129*S129</f>
        <v>0</v>
      </c>
      <c r="V129">
        <f>E129*S129</f>
        <v>0</v>
      </c>
      <c r="W129">
        <f>F129*S129</f>
        <v>0</v>
      </c>
      <c r="X129">
        <f>G129*S129</f>
        <v>0</v>
      </c>
      <c r="Y129">
        <f>H129*S129</f>
        <v>0</v>
      </c>
      <c r="Z129">
        <f>I129*S129</f>
        <v>0</v>
      </c>
      <c r="AA129">
        <f>J129*S129</f>
        <v>0</v>
      </c>
      <c r="AB129">
        <f>K129*S129</f>
        <v>0</v>
      </c>
      <c r="AC129">
        <f>L129*S129</f>
        <v>0</v>
      </c>
      <c r="AD129">
        <f>M129*S129</f>
        <v>0</v>
      </c>
    </row>
    <row r="130">
      <c r="A130">
        <v>106</v>
      </c>
      <c r="C130" t="str">
        <f>'LAP. PENJUALAN '!C130</f>
        <v>P. Hot Cheesy 2 Green Crispy (Es Teh / S-tee)</v>
      </c>
      <c r="N130">
        <f>SUM(D130:M130)</f>
        <v>0</v>
      </c>
      <c r="O130">
        <f>N130*S130</f>
        <v>0</v>
      </c>
      <c r="P130" t="e">
        <f>(O130/O243)*100</f>
        <v>#DIV/0!</v>
      </c>
      <c r="R130" t="e">
        <f>P130*Q130</f>
        <v>#DIV/0!</v>
      </c>
      <c r="U130">
        <f>D130*S130</f>
        <v>0</v>
      </c>
      <c r="V130">
        <f>E130*S130</f>
        <v>0</v>
      </c>
      <c r="W130">
        <f>F130*S130</f>
        <v>0</v>
      </c>
      <c r="X130">
        <f>G130*S130</f>
        <v>0</v>
      </c>
      <c r="Y130">
        <f>H130*S130</f>
        <v>0</v>
      </c>
      <c r="Z130">
        <f>I130*S130</f>
        <v>0</v>
      </c>
      <c r="AA130">
        <f>J130*S130</f>
        <v>0</v>
      </c>
      <c r="AB130">
        <f>K130*S130</f>
        <v>0</v>
      </c>
      <c r="AC130">
        <f>L130*S130</f>
        <v>0</v>
      </c>
      <c r="AD130">
        <f>M130*S130</f>
        <v>0</v>
      </c>
    </row>
    <row r="131">
      <c r="A131">
        <v>107</v>
      </c>
      <c r="C131" t="str">
        <f>'LAP. PENJUALAN '!C131</f>
        <v>P. Hot Cheesy 3 Green Crispy (Es Teh / S-tee)</v>
      </c>
      <c r="N131">
        <f>SUM(D131:M131)</f>
        <v>0</v>
      </c>
      <c r="O131">
        <f>N131*S131</f>
        <v>0</v>
      </c>
      <c r="P131" t="e">
        <f>(O131/O243)*100</f>
        <v>#DIV/0!</v>
      </c>
      <c r="R131" t="e">
        <f>P131*Q131</f>
        <v>#DIV/0!</v>
      </c>
      <c r="U131">
        <f>D131*S131</f>
        <v>0</v>
      </c>
      <c r="V131">
        <f>E131*S131</f>
        <v>0</v>
      </c>
      <c r="W131">
        <f>F131*S131</f>
        <v>0</v>
      </c>
      <c r="X131">
        <f>G131*S131</f>
        <v>0</v>
      </c>
      <c r="Y131">
        <f>H131*S131</f>
        <v>0</v>
      </c>
      <c r="Z131">
        <f>I131*S131</f>
        <v>0</v>
      </c>
      <c r="AA131">
        <f>J131*S131</f>
        <v>0</v>
      </c>
      <c r="AB131">
        <f>K131*S131</f>
        <v>0</v>
      </c>
      <c r="AC131">
        <f>L131*S131</f>
        <v>0</v>
      </c>
      <c r="AD131">
        <f>M131*S131</f>
        <v>0</v>
      </c>
    </row>
    <row r="132">
      <c r="A132">
        <v>108</v>
      </c>
      <c r="C132" t="str">
        <f>'LAP. PENJUALAN '!C132</f>
        <v>Green Crispy</v>
      </c>
      <c r="N132">
        <f>SUM(D132:M132)</f>
        <v>0</v>
      </c>
      <c r="O132">
        <f>N132*S132</f>
        <v>0</v>
      </c>
      <c r="P132" t="e">
        <f>(O132/O243)*100</f>
        <v>#DIV/0!</v>
      </c>
      <c r="R132" t="e">
        <f>P132*Q132</f>
        <v>#DIV/0!</v>
      </c>
      <c r="U132">
        <f>D132*S132</f>
        <v>0</v>
      </c>
      <c r="V132">
        <f>E132*S132</f>
        <v>0</v>
      </c>
      <c r="W132">
        <f>F132*S132</f>
        <v>0</v>
      </c>
      <c r="X132">
        <f>G132*S132</f>
        <v>0</v>
      </c>
      <c r="Y132">
        <f>H132*S132</f>
        <v>0</v>
      </c>
      <c r="Z132">
        <f>I132*S132</f>
        <v>0</v>
      </c>
      <c r="AA132">
        <f>J132*S132</f>
        <v>0</v>
      </c>
      <c r="AB132">
        <f>K132*S132</f>
        <v>0</v>
      </c>
      <c r="AC132">
        <f>L132*S132</f>
        <v>0</v>
      </c>
      <c r="AD132">
        <f>M132*S132</f>
        <v>0</v>
      </c>
    </row>
    <row r="133">
      <c r="N133">
        <f>SUM(D133:M133)</f>
        <v>0</v>
      </c>
      <c r="O133">
        <f>N133*S133</f>
        <v>0</v>
      </c>
      <c r="P133" t="e">
        <f>(O133/O243)*100</f>
        <v>#DIV/0!</v>
      </c>
      <c r="R133" t="e">
        <f>P133*Q133</f>
        <v>#DIV/0!</v>
      </c>
      <c r="U133">
        <f>D133*S133</f>
        <v>0</v>
      </c>
      <c r="V133">
        <f>E133*S133</f>
        <v>0</v>
      </c>
      <c r="W133">
        <f>F133*S133</f>
        <v>0</v>
      </c>
      <c r="X133">
        <f>G133*S133</f>
        <v>0</v>
      </c>
      <c r="Y133">
        <f>H133*S133</f>
        <v>0</v>
      </c>
      <c r="Z133">
        <f>I133*S133</f>
        <v>0</v>
      </c>
      <c r="AA133">
        <f>J133*S133</f>
        <v>0</v>
      </c>
      <c r="AB133">
        <f>K133*S133</f>
        <v>0</v>
      </c>
      <c r="AC133">
        <f>L133*S133</f>
        <v>0</v>
      </c>
      <c r="AD133">
        <f>M133*S133</f>
        <v>0</v>
      </c>
    </row>
    <row r="134">
      <c r="A134">
        <v>109</v>
      </c>
      <c r="C134" t="str">
        <f>'LAP. PENJUALAN '!C134</f>
        <v>Paket Bucket 1</v>
      </c>
      <c r="N134">
        <f>SUM(D134:M134)</f>
        <v>0</v>
      </c>
      <c r="O134">
        <f>N134*S134</f>
        <v>0</v>
      </c>
      <c r="P134" t="e">
        <f>(O134/O243)*100</f>
        <v>#DIV/0!</v>
      </c>
      <c r="R134" t="e">
        <f>P134*Q134</f>
        <v>#DIV/0!</v>
      </c>
      <c r="U134">
        <f>D134*S134</f>
        <v>0</v>
      </c>
      <c r="V134">
        <f>E134*S134</f>
        <v>0</v>
      </c>
      <c r="W134">
        <f>F134*S134</f>
        <v>0</v>
      </c>
      <c r="X134">
        <f>G134*S134</f>
        <v>0</v>
      </c>
      <c r="Y134">
        <f>H134*S134</f>
        <v>0</v>
      </c>
      <c r="Z134">
        <f>I134*S134</f>
        <v>0</v>
      </c>
      <c r="AA134">
        <f>J134*S134</f>
        <v>0</v>
      </c>
      <c r="AB134">
        <f>K134*S134</f>
        <v>0</v>
      </c>
      <c r="AC134">
        <f>L134*S134</f>
        <v>0</v>
      </c>
      <c r="AD134">
        <f>M134*S134</f>
        <v>0</v>
      </c>
    </row>
    <row r="135">
      <c r="A135">
        <v>110</v>
      </c>
      <c r="C135" t="str">
        <f>'LAP. PENJUALAN '!C135</f>
        <v>Paket Bucket 2</v>
      </c>
      <c r="N135">
        <f>SUM(D135:M135)</f>
        <v>0</v>
      </c>
      <c r="O135">
        <f>N135*S135</f>
        <v>0</v>
      </c>
      <c r="P135" t="e">
        <f>(O135/O243)*100</f>
        <v>#DIV/0!</v>
      </c>
      <c r="R135" t="e">
        <f>P135*Q135</f>
        <v>#DIV/0!</v>
      </c>
      <c r="S135">
        <v>205400</v>
      </c>
      <c r="U135">
        <f>D135*S135</f>
        <v>0</v>
      </c>
      <c r="V135">
        <f>E135*S135</f>
        <v>0</v>
      </c>
      <c r="W135">
        <f>F135*S135</f>
        <v>0</v>
      </c>
      <c r="X135">
        <f>G135*S135</f>
        <v>0</v>
      </c>
      <c r="Y135">
        <f>H135*S135</f>
        <v>0</v>
      </c>
      <c r="Z135">
        <f>I135*S135</f>
        <v>0</v>
      </c>
      <c r="AA135">
        <f>J135*S135</f>
        <v>0</v>
      </c>
      <c r="AB135">
        <f>K135*S135</f>
        <v>0</v>
      </c>
      <c r="AC135">
        <f>L135*S135</f>
        <v>0</v>
      </c>
      <c r="AD135">
        <f>M135*S135</f>
        <v>0</v>
      </c>
    </row>
    <row r="136">
      <c r="A136">
        <v>111</v>
      </c>
      <c r="C136" t="str">
        <f>'LAP. PENJUALAN '!C136</f>
        <v>Paket Bucket 3</v>
      </c>
      <c r="N136">
        <f>SUM(D136:M136)</f>
        <v>0</v>
      </c>
      <c r="O136">
        <f>N136*S136</f>
        <v>0</v>
      </c>
      <c r="P136" t="e">
        <f>(O136/O243)*100</f>
        <v>#DIV/0!</v>
      </c>
      <c r="R136" t="e">
        <f>P136*Q136</f>
        <v>#DIV/0!</v>
      </c>
      <c r="U136">
        <f>D136*S136</f>
        <v>0</v>
      </c>
      <c r="V136">
        <f>E136*S136</f>
        <v>0</v>
      </c>
      <c r="W136">
        <f>F136*S136</f>
        <v>0</v>
      </c>
      <c r="X136">
        <f>G136*S136</f>
        <v>0</v>
      </c>
      <c r="Y136">
        <f>H136*S136</f>
        <v>0</v>
      </c>
      <c r="Z136">
        <f>I136*S136</f>
        <v>0</v>
      </c>
      <c r="AA136">
        <f>J136*S136</f>
        <v>0</v>
      </c>
      <c r="AB136">
        <f>K136*S136</f>
        <v>0</v>
      </c>
      <c r="AC136">
        <f>L136*S136</f>
        <v>0</v>
      </c>
      <c r="AD136">
        <f>M136*S136</f>
        <v>0</v>
      </c>
    </row>
    <row r="137">
      <c r="A137">
        <v>112</v>
      </c>
      <c r="C137" t="str">
        <f>'LAP. PENJUALAN '!C137</f>
        <v>Paket Bucket 4 (Sambal Geprek)</v>
      </c>
      <c r="N137">
        <f>SUM(D137:M137)</f>
        <v>0</v>
      </c>
      <c r="O137">
        <f>N137*S137</f>
        <v>0</v>
      </c>
      <c r="P137" t="e">
        <f>(O137/O243)*100</f>
        <v>#DIV/0!</v>
      </c>
      <c r="R137" t="e">
        <f>P137*Q137</f>
        <v>#DIV/0!</v>
      </c>
      <c r="U137">
        <f>D137*S137</f>
        <v>0</v>
      </c>
      <c r="V137">
        <f>E137*S137</f>
        <v>0</v>
      </c>
      <c r="W137">
        <f>F137*S137</f>
        <v>0</v>
      </c>
      <c r="X137">
        <f>G137*S137</f>
        <v>0</v>
      </c>
      <c r="Y137">
        <f>H137*S137</f>
        <v>0</v>
      </c>
      <c r="Z137">
        <f>I137*S137</f>
        <v>0</v>
      </c>
      <c r="AA137">
        <f>J137*S137</f>
        <v>0</v>
      </c>
      <c r="AB137">
        <f>K137*S137</f>
        <v>0</v>
      </c>
      <c r="AC137">
        <f>L137*S137</f>
        <v>0</v>
      </c>
      <c r="AD137">
        <f>M137*S137</f>
        <v>0</v>
      </c>
    </row>
    <row r="138">
      <c r="A138">
        <v>113</v>
      </c>
      <c r="C138" t="str">
        <f>'LAP. PENJUALAN '!C138</f>
        <v>Paket Bucket 4 (Hot Cheesy)</v>
      </c>
      <c r="N138">
        <f>SUM(D138:M138)</f>
        <v>0</v>
      </c>
      <c r="O138">
        <f>N138*S138</f>
        <v>0</v>
      </c>
      <c r="P138" t="e">
        <f>(O138/O243)*100</f>
        <v>#DIV/0!</v>
      </c>
      <c r="R138" t="e">
        <f>P138*Q138</f>
        <v>#DIV/0!</v>
      </c>
      <c r="U138">
        <f>D138*S138</f>
        <v>0</v>
      </c>
      <c r="V138">
        <f>E138*S138</f>
        <v>0</v>
      </c>
      <c r="W138">
        <f>F138*S138</f>
        <v>0</v>
      </c>
      <c r="X138">
        <f>G138*S138</f>
        <v>0</v>
      </c>
      <c r="Y138">
        <f>H138*S138</f>
        <v>0</v>
      </c>
      <c r="Z138">
        <f>I138*S138</f>
        <v>0</v>
      </c>
      <c r="AA138">
        <f>J138*S138</f>
        <v>0</v>
      </c>
      <c r="AB138">
        <f>K138*S138</f>
        <v>0</v>
      </c>
      <c r="AC138">
        <f>L138*S138</f>
        <v>0</v>
      </c>
      <c r="AD138">
        <f>M138*S138</f>
        <v>0</v>
      </c>
    </row>
    <row r="139">
      <c r="N139">
        <f>SUM(D139:M139)</f>
        <v>0</v>
      </c>
      <c r="O139">
        <f>N139*S139</f>
        <v>0</v>
      </c>
      <c r="P139" t="e">
        <f>(O139/O243)*100</f>
        <v>#DIV/0!</v>
      </c>
      <c r="R139" t="e">
        <f>P139*Q139</f>
        <v>#DIV/0!</v>
      </c>
      <c r="U139">
        <f>D139*S139</f>
        <v>0</v>
      </c>
      <c r="V139">
        <f>E139*S139</f>
        <v>0</v>
      </c>
      <c r="W139">
        <f>F139*S139</f>
        <v>0</v>
      </c>
      <c r="X139">
        <f>G139*S139</f>
        <v>0</v>
      </c>
      <c r="Y139">
        <f>H139*S139</f>
        <v>0</v>
      </c>
      <c r="Z139">
        <f>I139*S139</f>
        <v>0</v>
      </c>
      <c r="AA139">
        <f>J139*S139</f>
        <v>0</v>
      </c>
      <c r="AB139">
        <f>K139*S139</f>
        <v>0</v>
      </c>
      <c r="AC139">
        <f>L139*S139</f>
        <v>0</v>
      </c>
      <c r="AD139">
        <f>M139*S139</f>
        <v>0</v>
      </c>
    </row>
    <row r="140">
      <c r="A140">
        <v>114</v>
      </c>
      <c r="C140" t="str">
        <f>'LAP. PENJUALAN '!C140</f>
        <v>Paket Ultah 1</v>
      </c>
      <c r="N140">
        <f>SUM(D140:M140)</f>
        <v>0</v>
      </c>
      <c r="O140">
        <f>N140*S140</f>
        <v>0</v>
      </c>
      <c r="P140" t="e">
        <f>(O140/O243)*100</f>
        <v>#DIV/0!</v>
      </c>
      <c r="R140" t="e">
        <f>P140*Q140</f>
        <v>#DIV/0!</v>
      </c>
      <c r="U140">
        <f>D140*S140</f>
        <v>0</v>
      </c>
      <c r="V140">
        <f>E140*S140</f>
        <v>0</v>
      </c>
      <c r="W140">
        <f>F140*S140</f>
        <v>0</v>
      </c>
      <c r="X140">
        <f>G140*S140</f>
        <v>0</v>
      </c>
      <c r="Y140">
        <f>H140*S140</f>
        <v>0</v>
      </c>
      <c r="Z140">
        <f>I140*S140</f>
        <v>0</v>
      </c>
      <c r="AA140">
        <f>J140*S140</f>
        <v>0</v>
      </c>
      <c r="AB140">
        <f>K140*S140</f>
        <v>0</v>
      </c>
      <c r="AC140">
        <f>L140*S140</f>
        <v>0</v>
      </c>
      <c r="AD140">
        <f>M140*S140</f>
        <v>0</v>
      </c>
    </row>
    <row r="141">
      <c r="A141">
        <v>115</v>
      </c>
      <c r="C141" t="str">
        <f>'LAP. PENJUALAN '!C141</f>
        <v>Paket Ultah 2</v>
      </c>
      <c r="N141">
        <f>SUM(D141:M141)</f>
        <v>0</v>
      </c>
      <c r="O141">
        <f>N141*S141</f>
        <v>0</v>
      </c>
      <c r="P141" t="e">
        <f>(O141/O243)*100</f>
        <v>#DIV/0!</v>
      </c>
      <c r="R141" t="e">
        <f>P141*Q141</f>
        <v>#DIV/0!</v>
      </c>
      <c r="U141">
        <f>D141*S141</f>
        <v>0</v>
      </c>
      <c r="V141">
        <f>E141*S141</f>
        <v>0</v>
      </c>
      <c r="W141">
        <f>F141*S141</f>
        <v>0</v>
      </c>
      <c r="X141">
        <f>G141*S141</f>
        <v>0</v>
      </c>
      <c r="Y141">
        <f>H141*S141</f>
        <v>0</v>
      </c>
      <c r="Z141">
        <f>I141*S141</f>
        <v>0</v>
      </c>
      <c r="AA141">
        <f>J141*S141</f>
        <v>0</v>
      </c>
      <c r="AB141">
        <f>K141*S141</f>
        <v>0</v>
      </c>
      <c r="AC141">
        <f>L141*S141</f>
        <v>0</v>
      </c>
      <c r="AD141">
        <f>M141*S141</f>
        <v>0</v>
      </c>
    </row>
    <row r="142">
      <c r="N142">
        <f>SUM(D142:M142)</f>
        <v>0</v>
      </c>
      <c r="O142">
        <f>N142*S142</f>
        <v>0</v>
      </c>
      <c r="P142" t="e">
        <f>(O142/O243)*100</f>
        <v>#DIV/0!</v>
      </c>
      <c r="R142" t="e">
        <f>P142*Q142</f>
        <v>#DIV/0!</v>
      </c>
      <c r="U142">
        <f>D142*S142</f>
        <v>0</v>
      </c>
      <c r="V142">
        <f>E142*S142</f>
        <v>0</v>
      </c>
      <c r="W142">
        <f>F142*S142</f>
        <v>0</v>
      </c>
      <c r="X142">
        <f>G142*S142</f>
        <v>0</v>
      </c>
      <c r="Y142">
        <f>H142*S142</f>
        <v>0</v>
      </c>
      <c r="Z142">
        <f>I142*S142</f>
        <v>0</v>
      </c>
      <c r="AA142">
        <f>J142*S142</f>
        <v>0</v>
      </c>
      <c r="AB142">
        <f>K142*S142</f>
        <v>0</v>
      </c>
      <c r="AC142">
        <f>L142*S142</f>
        <v>0</v>
      </c>
      <c r="AD142">
        <f>M142*S142</f>
        <v>0</v>
      </c>
    </row>
    <row r="143">
      <c r="A143">
        <v>116</v>
      </c>
      <c r="C143" t="str">
        <f>'LAP. PENJUALAN '!C143</f>
        <v>Paket Rocket Kids 1</v>
      </c>
      <c r="N143">
        <f>SUM(D143:M143)</f>
        <v>0</v>
      </c>
      <c r="O143">
        <f>N143*S143</f>
        <v>0</v>
      </c>
      <c r="P143" t="e">
        <f>(O143/O243)*100</f>
        <v>#DIV/0!</v>
      </c>
      <c r="R143" t="e">
        <f>P143*Q143</f>
        <v>#DIV/0!</v>
      </c>
      <c r="U143">
        <f>D143*S143</f>
        <v>0</v>
      </c>
      <c r="V143">
        <f>E143*S143</f>
        <v>0</v>
      </c>
      <c r="W143">
        <f>F143*S143</f>
        <v>0</v>
      </c>
      <c r="X143">
        <f>G143*S143</f>
        <v>0</v>
      </c>
      <c r="Y143">
        <f>H143*S143</f>
        <v>0</v>
      </c>
      <c r="Z143">
        <f>I143*S143</f>
        <v>0</v>
      </c>
      <c r="AA143">
        <f>J143*S143</f>
        <v>0</v>
      </c>
      <c r="AB143">
        <f>K143*S143</f>
        <v>0</v>
      </c>
      <c r="AC143">
        <f>L143*S143</f>
        <v>0</v>
      </c>
      <c r="AD143">
        <f>M143*S143</f>
        <v>0</v>
      </c>
    </row>
    <row r="144">
      <c r="A144">
        <v>117</v>
      </c>
      <c r="C144" t="str">
        <f>'LAP. PENJUALAN '!C144</f>
        <v>Paket Rocket Kids 2</v>
      </c>
      <c r="N144">
        <f>SUM(D144:M144)</f>
        <v>0</v>
      </c>
      <c r="O144">
        <f>N144*S144</f>
        <v>0</v>
      </c>
      <c r="P144" t="e">
        <f>(O144/O243)*100</f>
        <v>#DIV/0!</v>
      </c>
      <c r="R144" t="e">
        <f>P144*Q144</f>
        <v>#DIV/0!</v>
      </c>
      <c r="U144">
        <f>D144*S144</f>
        <v>0</v>
      </c>
      <c r="V144">
        <f>E144*S144</f>
        <v>0</v>
      </c>
      <c r="W144">
        <f>F144*S144</f>
        <v>0</v>
      </c>
      <c r="X144">
        <f>G144*S144</f>
        <v>0</v>
      </c>
      <c r="Y144">
        <f>H144*S144</f>
        <v>0</v>
      </c>
      <c r="Z144">
        <f>I144*S144</f>
        <v>0</v>
      </c>
      <c r="AA144">
        <f>J144*S144</f>
        <v>0</v>
      </c>
      <c r="AB144">
        <f>K144*S144</f>
        <v>0</v>
      </c>
      <c r="AC144">
        <f>L144*S144</f>
        <v>0</v>
      </c>
      <c r="AD144">
        <f>M144*S144</f>
        <v>0</v>
      </c>
    </row>
    <row r="145">
      <c r="A145">
        <v>118</v>
      </c>
      <c r="C145" t="str">
        <f>'LAP. PENJUALAN '!C145</f>
        <v>Paket Rocket Kids 3</v>
      </c>
      <c r="N145">
        <f>SUM(D145:M145)</f>
        <v>0</v>
      </c>
      <c r="O145">
        <f>N145*S145</f>
        <v>0</v>
      </c>
      <c r="P145" t="e">
        <f>(O145/O243)*100</f>
        <v>#DIV/0!</v>
      </c>
      <c r="R145" t="e">
        <f>P145*Q145</f>
        <v>#DIV/0!</v>
      </c>
      <c r="U145">
        <f>D145*S145</f>
        <v>0</v>
      </c>
      <c r="V145">
        <f>E145*S145</f>
        <v>0</v>
      </c>
      <c r="W145">
        <f>F145*S145</f>
        <v>0</v>
      </c>
      <c r="X145">
        <f>G145*S145</f>
        <v>0</v>
      </c>
      <c r="Y145">
        <f>H145*S145</f>
        <v>0</v>
      </c>
      <c r="Z145">
        <f>I145*S145</f>
        <v>0</v>
      </c>
      <c r="AA145">
        <f>J145*S145</f>
        <v>0</v>
      </c>
      <c r="AB145">
        <f>K145*S145</f>
        <v>0</v>
      </c>
      <c r="AC145">
        <f>L145*S145</f>
        <v>0</v>
      </c>
      <c r="AD145">
        <f>M145*S145</f>
        <v>0</v>
      </c>
    </row>
    <row r="146">
      <c r="N146">
        <f>SUM(D146:M146)</f>
        <v>0</v>
      </c>
      <c r="O146">
        <f>N146*S146</f>
        <v>0</v>
      </c>
      <c r="P146" t="e">
        <f>(O146/O243)*100</f>
        <v>#DIV/0!</v>
      </c>
      <c r="R146" t="e">
        <f>P146*Q146</f>
        <v>#DIV/0!</v>
      </c>
      <c r="U146">
        <f>D146*S146</f>
        <v>0</v>
      </c>
      <c r="V146">
        <f>E146*S146</f>
        <v>0</v>
      </c>
      <c r="W146">
        <f>F146*S146</f>
        <v>0</v>
      </c>
      <c r="X146">
        <f>G146*S146</f>
        <v>0</v>
      </c>
      <c r="Y146">
        <f>H146*S146</f>
        <v>0</v>
      </c>
      <c r="Z146">
        <f>I146*S146</f>
        <v>0</v>
      </c>
      <c r="AA146">
        <f>J146*S146</f>
        <v>0</v>
      </c>
      <c r="AB146">
        <f>K146*S146</f>
        <v>0</v>
      </c>
      <c r="AC146">
        <f>L146*S146</f>
        <v>0</v>
      </c>
      <c r="AD146">
        <f>M146*S146</f>
        <v>0</v>
      </c>
    </row>
    <row r="147">
      <c r="A147">
        <v>119</v>
      </c>
      <c r="C147" t="str">
        <f>'LAP. PENJUALAN '!C147</f>
        <v>Koin kids</v>
      </c>
      <c r="N147">
        <f>SUM(D147:M147)</f>
        <v>0</v>
      </c>
      <c r="O147">
        <f>N147*S147</f>
        <v>0</v>
      </c>
      <c r="P147" t="e">
        <f>(O147/O243)*100</f>
        <v>#DIV/0!</v>
      </c>
      <c r="R147" t="e">
        <f>P147*Q147</f>
        <v>#DIV/0!</v>
      </c>
      <c r="U147">
        <f>D147*S147</f>
        <v>0</v>
      </c>
      <c r="V147">
        <f>E147*S147</f>
        <v>0</v>
      </c>
      <c r="W147">
        <f>F147*S147</f>
        <v>0</v>
      </c>
      <c r="X147">
        <f>G147*S147</f>
        <v>0</v>
      </c>
      <c r="Y147">
        <f>H147*S147</f>
        <v>0</v>
      </c>
      <c r="Z147">
        <f>I147*S147</f>
        <v>0</v>
      </c>
      <c r="AA147">
        <f>J147*S147</f>
        <v>0</v>
      </c>
      <c r="AB147">
        <f>K147*S147</f>
        <v>0</v>
      </c>
      <c r="AC147">
        <f>L147*S147</f>
        <v>0</v>
      </c>
      <c r="AD147">
        <f>M147*S147</f>
        <v>0</v>
      </c>
    </row>
    <row r="148">
      <c r="N148">
        <f>SUM(D148:M148)</f>
        <v>0</v>
      </c>
      <c r="O148">
        <f>N148*S148</f>
        <v>0</v>
      </c>
      <c r="P148" t="e">
        <f>(O148/O243)*100</f>
        <v>#DIV/0!</v>
      </c>
      <c r="R148" t="e">
        <f>P148*Q148</f>
        <v>#DIV/0!</v>
      </c>
      <c r="U148">
        <f>D148*S148</f>
        <v>0</v>
      </c>
      <c r="V148">
        <f>E148*S148</f>
        <v>0</v>
      </c>
      <c r="W148">
        <f>F148*S148</f>
        <v>0</v>
      </c>
      <c r="X148">
        <f>G148*S148</f>
        <v>0</v>
      </c>
      <c r="Y148">
        <f>H148*S148</f>
        <v>0</v>
      </c>
      <c r="Z148">
        <f>I148*S148</f>
        <v>0</v>
      </c>
      <c r="AA148">
        <f>J148*S148</f>
        <v>0</v>
      </c>
      <c r="AB148">
        <f>K148*S148</f>
        <v>0</v>
      </c>
      <c r="AC148">
        <f>L148*S148</f>
        <v>0</v>
      </c>
      <c r="AD148">
        <f>M148*S148</f>
        <v>0</v>
      </c>
    </row>
    <row r="149">
      <c r="C149" t="str">
        <f>'LAP. PENJUALAN '!C154</f>
        <v>PAKET PROMO REGION/AREA , DISKON KARYAWAN &amp; PAKET INDOMIE</v>
      </c>
      <c r="N149">
        <f>SUM(D149:M149)</f>
        <v>0</v>
      </c>
      <c r="O149">
        <f>N149*S149</f>
        <v>0</v>
      </c>
      <c r="P149" t="e">
        <f>(O149/O243)*100</f>
        <v>#DIV/0!</v>
      </c>
      <c r="R149" t="e">
        <f>P149*Q149</f>
        <v>#DIV/0!</v>
      </c>
      <c r="U149">
        <f>D149*S149</f>
        <v>0</v>
      </c>
      <c r="V149">
        <f>E149*S149</f>
        <v>0</v>
      </c>
      <c r="W149">
        <f>F149*S149</f>
        <v>0</v>
      </c>
      <c r="X149">
        <f>G149*S149</f>
        <v>0</v>
      </c>
      <c r="Y149">
        <f>H149*S149</f>
        <v>0</v>
      </c>
      <c r="Z149">
        <f>I149*S149</f>
        <v>0</v>
      </c>
      <c r="AA149">
        <f>J149*S149</f>
        <v>0</v>
      </c>
      <c r="AB149">
        <f>K149*S149</f>
        <v>0</v>
      </c>
      <c r="AC149">
        <f>L149*S149</f>
        <v>0</v>
      </c>
      <c r="AD149">
        <f>M149*S149</f>
        <v>0</v>
      </c>
    </row>
    <row r="150">
      <c r="A150">
        <v>1</v>
      </c>
      <c r="C150" t="str">
        <v>C STEAK GF NEW</v>
      </c>
      <c r="N150">
        <f>SUM(D150:M150)</f>
        <v>0</v>
      </c>
      <c r="O150">
        <f>N150*S150</f>
        <v>0</v>
      </c>
      <c r="P150" t="e">
        <f>(O150/O243)*100</f>
        <v>#DIV/0!</v>
      </c>
      <c r="R150" t="e">
        <f>P150*Q150</f>
        <v>#DIV/0!</v>
      </c>
      <c r="S150">
        <v>20000</v>
      </c>
      <c r="U150">
        <f>D150*S150</f>
        <v>0</v>
      </c>
      <c r="V150">
        <f>E150*S150</f>
        <v>0</v>
      </c>
      <c r="W150">
        <f>F150*S150</f>
        <v>0</v>
      </c>
      <c r="X150">
        <f>G150*S150</f>
        <v>0</v>
      </c>
      <c r="Y150">
        <f>H150*S150</f>
        <v>0</v>
      </c>
      <c r="Z150">
        <f>I150*S150</f>
        <v>0</v>
      </c>
      <c r="AA150">
        <f>J150*S150</f>
        <v>0</v>
      </c>
      <c r="AB150">
        <f>K150*S150</f>
        <v>0</v>
      </c>
      <c r="AC150">
        <f>L150*S150</f>
        <v>0</v>
      </c>
      <c r="AD150">
        <f>M150*S150</f>
        <v>0</v>
      </c>
    </row>
    <row r="151">
      <c r="A151">
        <v>2</v>
      </c>
      <c r="C151" t="str">
        <v>French Fries</v>
      </c>
      <c r="N151">
        <f>SUM(D151:M151)</f>
        <v>0</v>
      </c>
      <c r="O151">
        <f>N151*S151</f>
        <v>0</v>
      </c>
      <c r="P151" t="e">
        <f>(O151/O243)*100</f>
        <v>#DIV/0!</v>
      </c>
      <c r="R151" t="e">
        <f>P151*Q151</f>
        <v>#DIV/0!</v>
      </c>
      <c r="S151">
        <v>8750</v>
      </c>
      <c r="U151">
        <f>D151*S151</f>
        <v>0</v>
      </c>
      <c r="V151">
        <f>E151*S151</f>
        <v>0</v>
      </c>
      <c r="W151">
        <f>F151*S151</f>
        <v>0</v>
      </c>
      <c r="X151">
        <f>G151*S151</f>
        <v>0</v>
      </c>
      <c r="Y151">
        <f>H151*S151</f>
        <v>0</v>
      </c>
      <c r="Z151">
        <f>I151*S151</f>
        <v>0</v>
      </c>
      <c r="AA151">
        <f>J151*S151</f>
        <v>0</v>
      </c>
      <c r="AB151">
        <f>K151*S151</f>
        <v>0</v>
      </c>
      <c r="AC151">
        <f>L151*S151</f>
        <v>0</v>
      </c>
      <c r="AD151">
        <f>M151*S151</f>
        <v>0</v>
      </c>
    </row>
    <row r="152">
      <c r="A152">
        <v>3</v>
      </c>
      <c r="C152" t="str">
        <v>dada gf</v>
      </c>
      <c r="N152">
        <f>SUM(D152:M152)</f>
        <v>0</v>
      </c>
      <c r="O152">
        <f>N152*S152</f>
        <v>0</v>
      </c>
      <c r="P152" t="e">
        <f>(O152/O243)*100</f>
        <v>#DIV/0!</v>
      </c>
      <c r="R152" t="e">
        <f>P152*Q152</f>
        <v>#DIV/0!</v>
      </c>
      <c r="S152">
        <v>22120</v>
      </c>
      <c r="U152">
        <f>D152*S152</f>
        <v>0</v>
      </c>
      <c r="V152">
        <f>E152*S152</f>
        <v>0</v>
      </c>
      <c r="W152">
        <f>F152*S152</f>
        <v>0</v>
      </c>
      <c r="X152">
        <f>G152*S152</f>
        <v>0</v>
      </c>
      <c r="Y152">
        <f>H152*S152</f>
        <v>0</v>
      </c>
      <c r="Z152">
        <f>I152*S152</f>
        <v>0</v>
      </c>
      <c r="AA152">
        <f>J152*S152</f>
        <v>0</v>
      </c>
      <c r="AB152">
        <f>K152*S152</f>
        <v>0</v>
      </c>
      <c r="AC152">
        <f>L152*S152</f>
        <v>0</v>
      </c>
      <c r="AD152">
        <f>M152*S152</f>
        <v>0</v>
      </c>
    </row>
    <row r="153">
      <c r="A153">
        <v>4</v>
      </c>
      <c r="C153" t="str">
        <v>c.steak</v>
      </c>
      <c r="N153">
        <f>SUM(D153:M153)</f>
        <v>0</v>
      </c>
      <c r="O153">
        <f>N153*S153</f>
        <v>0</v>
      </c>
      <c r="P153" t="e">
        <f>(O153/O243)*100</f>
        <v>#DIV/0!</v>
      </c>
      <c r="R153" t="e">
        <f>P153*Q153</f>
        <v>#DIV/0!</v>
      </c>
      <c r="S153">
        <v>22000</v>
      </c>
      <c r="U153">
        <f>D153*S153</f>
        <v>0</v>
      </c>
      <c r="V153">
        <f>E153*S153</f>
        <v>0</v>
      </c>
      <c r="W153">
        <f>F153*S153</f>
        <v>0</v>
      </c>
      <c r="X153">
        <f>G153*S153</f>
        <v>0</v>
      </c>
      <c r="Y153">
        <f>H153*S153</f>
        <v>0</v>
      </c>
      <c r="Z153">
        <f>I153*S153</f>
        <v>0</v>
      </c>
      <c r="AA153">
        <f>J153*S153</f>
        <v>0</v>
      </c>
      <c r="AB153">
        <f>K153*S153</f>
        <v>0</v>
      </c>
      <c r="AC153">
        <f>L153*S153</f>
        <v>0</v>
      </c>
      <c r="AD153">
        <f>M153*S153</f>
        <v>0</v>
      </c>
    </row>
    <row r="154">
      <c r="A154">
        <v>5</v>
      </c>
      <c r="C154" t="str">
        <v>dd matah</v>
      </c>
      <c r="N154">
        <f>SUM(D154:M154)</f>
        <v>0</v>
      </c>
      <c r="O154">
        <f>N154*S154</f>
        <v>0</v>
      </c>
      <c r="P154" t="e">
        <f>(O154/O243)*100</f>
        <v>#DIV/0!</v>
      </c>
      <c r="R154" t="e">
        <f>P154*Q154</f>
        <v>#DIV/0!</v>
      </c>
      <c r="S154">
        <v>26860</v>
      </c>
      <c r="U154">
        <f>D154*S154</f>
        <v>0</v>
      </c>
      <c r="V154">
        <f>E154*S154</f>
        <v>0</v>
      </c>
      <c r="W154">
        <f>F154*S154</f>
        <v>0</v>
      </c>
      <c r="X154">
        <f>G154*S154</f>
        <v>0</v>
      </c>
      <c r="Y154">
        <f>H154*S154</f>
        <v>0</v>
      </c>
      <c r="Z154">
        <f>I154*S154</f>
        <v>0</v>
      </c>
      <c r="AA154">
        <f>J154*S154</f>
        <v>0</v>
      </c>
      <c r="AB154">
        <f>K154*S154</f>
        <v>0</v>
      </c>
      <c r="AC154">
        <f>L154*S154</f>
        <v>0</v>
      </c>
      <c r="AD154">
        <f>M154*S154</f>
        <v>0</v>
      </c>
    </row>
    <row r="155">
      <c r="A155">
        <v>6</v>
      </c>
      <c r="C155" t="str">
        <v>dd terasi</v>
      </c>
      <c r="N155">
        <f>SUM(D155:M155)</f>
        <v>0</v>
      </c>
      <c r="O155">
        <f>N155*S155</f>
        <v>0</v>
      </c>
      <c r="P155" t="e">
        <f>(O155/O243)*100</f>
        <v>#DIV/0!</v>
      </c>
      <c r="R155" t="e">
        <f>P155*Q155</f>
        <v>#DIV/0!</v>
      </c>
      <c r="S155">
        <v>23000</v>
      </c>
      <c r="U155">
        <f>D155*S155</f>
        <v>0</v>
      </c>
      <c r="V155">
        <f>E155*S155</f>
        <v>0</v>
      </c>
      <c r="W155">
        <f>F155*S155</f>
        <v>0</v>
      </c>
      <c r="X155">
        <f>G155*S155</f>
        <v>0</v>
      </c>
      <c r="Y155">
        <f>H155*S155</f>
        <v>0</v>
      </c>
      <c r="Z155">
        <f>I155*S155</f>
        <v>0</v>
      </c>
      <c r="AA155">
        <f>J155*S155</f>
        <v>0</v>
      </c>
      <c r="AB155">
        <f>K155*S155</f>
        <v>0</v>
      </c>
      <c r="AC155">
        <f>L155*S155</f>
        <v>0</v>
      </c>
      <c r="AD155">
        <f>M155*S155</f>
        <v>0</v>
      </c>
    </row>
    <row r="156">
      <c r="A156">
        <v>7</v>
      </c>
      <c r="C156" t="str">
        <v>rocket 1 new</v>
      </c>
      <c r="N156">
        <f>SUM(D156:M156)</f>
        <v>0</v>
      </c>
      <c r="O156">
        <f>N156*S156</f>
        <v>0</v>
      </c>
      <c r="P156" t="e">
        <f>(O156/O243)*100</f>
        <v>#DIV/0!</v>
      </c>
      <c r="R156" t="e">
        <f>P156*Q156</f>
        <v>#DIV/0!</v>
      </c>
      <c r="S156">
        <v>23000</v>
      </c>
      <c r="U156">
        <f>D156*S156</f>
        <v>0</v>
      </c>
      <c r="V156">
        <f>E156*S156</f>
        <v>0</v>
      </c>
      <c r="W156">
        <f>F156*S156</f>
        <v>0</v>
      </c>
      <c r="X156">
        <f>G156*S156</f>
        <v>0</v>
      </c>
      <c r="Y156">
        <f>H156*S156</f>
        <v>0</v>
      </c>
      <c r="Z156">
        <f>I156*S156</f>
        <v>0</v>
      </c>
      <c r="AA156">
        <f>J156*S156</f>
        <v>0</v>
      </c>
      <c r="AB156">
        <f>K156*S156</f>
        <v>0</v>
      </c>
      <c r="AC156">
        <f>L156*S156</f>
        <v>0</v>
      </c>
      <c r="AD156">
        <f>M156*S156</f>
        <v>0</v>
      </c>
    </row>
    <row r="157">
      <c r="A157">
        <v>8</v>
      </c>
      <c r="N157">
        <f>SUM(D157:M157)</f>
        <v>0</v>
      </c>
      <c r="O157">
        <f>N157*S157</f>
        <v>0</v>
      </c>
      <c r="P157" t="e">
        <f>(O157/O243)*100</f>
        <v>#DIV/0!</v>
      </c>
      <c r="R157" t="e">
        <f>P157*Q157</f>
        <v>#DIV/0!</v>
      </c>
      <c r="S157">
        <v>35100</v>
      </c>
      <c r="U157">
        <f>D157*S157</f>
        <v>0</v>
      </c>
      <c r="V157">
        <f>E157*S157</f>
        <v>0</v>
      </c>
      <c r="W157">
        <f>F157*S157</f>
        <v>0</v>
      </c>
      <c r="X157">
        <f>G157*S157</f>
        <v>0</v>
      </c>
      <c r="Y157">
        <f>H157*S157</f>
        <v>0</v>
      </c>
      <c r="Z157">
        <f>I157*S157</f>
        <v>0</v>
      </c>
      <c r="AA157">
        <f>J157*S157</f>
        <v>0</v>
      </c>
      <c r="AB157">
        <f>K157*S157</f>
        <v>0</v>
      </c>
      <c r="AC157">
        <f>L157*S157</f>
        <v>0</v>
      </c>
      <c r="AD157">
        <f>M157*S157</f>
        <v>0</v>
      </c>
    </row>
    <row r="158">
      <c r="A158">
        <v>9</v>
      </c>
      <c r="C158" t="str">
        <v>FAMILY BUCKET 1</v>
      </c>
      <c r="N158">
        <f>SUM(D158:M158)</f>
        <v>0</v>
      </c>
      <c r="O158">
        <f>N158*S158</f>
        <v>0</v>
      </c>
      <c r="P158" t="e">
        <f>(O158/O243)*100</f>
        <v>#DIV/0!</v>
      </c>
      <c r="R158" t="e">
        <f>P158*Q158</f>
        <v>#DIV/0!</v>
      </c>
      <c r="S158">
        <v>32100</v>
      </c>
      <c r="U158">
        <f>D158*S158</f>
        <v>0</v>
      </c>
      <c r="V158">
        <f>E158*S158</f>
        <v>0</v>
      </c>
      <c r="W158">
        <f>F158*S158</f>
        <v>0</v>
      </c>
      <c r="X158">
        <f>G158*S158</f>
        <v>0</v>
      </c>
      <c r="Y158">
        <f>H158*S158</f>
        <v>0</v>
      </c>
      <c r="Z158">
        <f>I158*S158</f>
        <v>0</v>
      </c>
      <c r="AA158">
        <f>J158*S158</f>
        <v>0</v>
      </c>
      <c r="AB158">
        <f>K158*S158</f>
        <v>0</v>
      </c>
      <c r="AC158">
        <f>L158*S158</f>
        <v>0</v>
      </c>
      <c r="AD158">
        <f>M158*S158</f>
        <v>0</v>
      </c>
    </row>
    <row r="159">
      <c r="A159">
        <v>10</v>
      </c>
      <c r="C159" t="str">
        <v>FAMILY BUCKET 2</v>
      </c>
      <c r="N159">
        <f>SUM(D159:M159)</f>
        <v>0</v>
      </c>
      <c r="O159">
        <f>N159*S159</f>
        <v>0</v>
      </c>
      <c r="P159" t="e">
        <f>(O159/O243)*100</f>
        <v>#DIV/0!</v>
      </c>
      <c r="R159" t="e">
        <f>P159*Q159</f>
        <v>#DIV/0!</v>
      </c>
      <c r="S159">
        <v>134300</v>
      </c>
      <c r="U159">
        <f>D159*S159</f>
        <v>0</v>
      </c>
      <c r="V159">
        <f>E159*S159</f>
        <v>0</v>
      </c>
      <c r="W159">
        <f>F159*S159</f>
        <v>0</v>
      </c>
      <c r="X159">
        <f>G159*S159</f>
        <v>0</v>
      </c>
      <c r="Y159">
        <f>H159*S159</f>
        <v>0</v>
      </c>
      <c r="Z159">
        <f>I159*S159</f>
        <v>0</v>
      </c>
      <c r="AA159">
        <f>J159*S159</f>
        <v>0</v>
      </c>
      <c r="AB159">
        <f>K159*S159</f>
        <v>0</v>
      </c>
      <c r="AC159">
        <f>L159*S159</f>
        <v>0</v>
      </c>
      <c r="AD159">
        <f>M159*S159</f>
        <v>0</v>
      </c>
    </row>
    <row r="160">
      <c r="A160">
        <v>11</v>
      </c>
      <c r="C160" t="str">
        <v>FAMILY BUCKET 3</v>
      </c>
      <c r="N160">
        <f>SUM(D160:M160)</f>
        <v>0</v>
      </c>
      <c r="O160">
        <f>N160*S160</f>
        <v>0</v>
      </c>
      <c r="P160" t="e">
        <f>(O160/O243)*100</f>
        <v>#DIV/0!</v>
      </c>
      <c r="R160" t="e">
        <f>P160*Q160</f>
        <v>#DIV/0!</v>
      </c>
      <c r="S160">
        <v>10900</v>
      </c>
      <c r="U160">
        <f>D160*S160</f>
        <v>0</v>
      </c>
      <c r="V160">
        <f>E160*S160</f>
        <v>0</v>
      </c>
      <c r="W160">
        <f>F160*S160</f>
        <v>0</v>
      </c>
      <c r="X160">
        <f>G160*S160</f>
        <v>0</v>
      </c>
      <c r="Y160">
        <f>H160*S160</f>
        <v>0</v>
      </c>
      <c r="Z160">
        <f>I160*S160</f>
        <v>0</v>
      </c>
      <c r="AA160">
        <f>J160*S160</f>
        <v>0</v>
      </c>
      <c r="AB160">
        <f>K160*S160</f>
        <v>0</v>
      </c>
      <c r="AC160">
        <f>L160*S160</f>
        <v>0</v>
      </c>
      <c r="AD160">
        <f>M160*S160</f>
        <v>0</v>
      </c>
    </row>
    <row r="161">
      <c r="A161">
        <v>12</v>
      </c>
      <c r="C161" t="str">
        <v>FAMILY BUCKET 4</v>
      </c>
      <c r="N161">
        <f>SUM(D161:M161)</f>
        <v>0</v>
      </c>
      <c r="O161">
        <f>N161*S161</f>
        <v>0</v>
      </c>
      <c r="P161" t="e">
        <f>(O161/O243)*100</f>
        <v>#DIV/0!</v>
      </c>
      <c r="R161" t="e">
        <f>P161*Q161</f>
        <v>#DIV/0!</v>
      </c>
      <c r="S161">
        <v>20000</v>
      </c>
      <c r="U161">
        <f>D161*S161</f>
        <v>0</v>
      </c>
      <c r="V161">
        <f>E161*S161</f>
        <v>0</v>
      </c>
      <c r="W161">
        <f>F161*S161</f>
        <v>0</v>
      </c>
      <c r="X161">
        <f>G161*S161</f>
        <v>0</v>
      </c>
      <c r="Y161">
        <f>H161*S161</f>
        <v>0</v>
      </c>
      <c r="Z161">
        <f>I161*S161</f>
        <v>0</v>
      </c>
      <c r="AA161">
        <f>J161*S161</f>
        <v>0</v>
      </c>
      <c r="AB161">
        <f>K161*S161</f>
        <v>0</v>
      </c>
      <c r="AC161">
        <f>L161*S161</f>
        <v>0</v>
      </c>
      <c r="AD161">
        <f>M161*S161</f>
        <v>0</v>
      </c>
    </row>
    <row r="162">
      <c r="A162">
        <v>13</v>
      </c>
      <c r="N162">
        <f>SUM(D162:M162)</f>
        <v>0</v>
      </c>
      <c r="O162">
        <f>N162*S162</f>
        <v>0</v>
      </c>
      <c r="P162" t="e">
        <f>(O162/O243)*100</f>
        <v>#DIV/0!</v>
      </c>
      <c r="R162" t="e">
        <f>P162*Q162</f>
        <v>#DIV/0!</v>
      </c>
      <c r="S162">
        <v>16900</v>
      </c>
      <c r="U162">
        <f>D162*S162</f>
        <v>0</v>
      </c>
      <c r="V162">
        <f>E162*S162</f>
        <v>0</v>
      </c>
      <c r="W162">
        <f>F162*S162</f>
        <v>0</v>
      </c>
      <c r="X162">
        <f>G162*S162</f>
        <v>0</v>
      </c>
      <c r="Y162">
        <f>H162*S162</f>
        <v>0</v>
      </c>
      <c r="Z162">
        <f>I162*S162</f>
        <v>0</v>
      </c>
      <c r="AA162">
        <f>J162*S162</f>
        <v>0</v>
      </c>
      <c r="AB162">
        <f>K162*S162</f>
        <v>0</v>
      </c>
      <c r="AC162">
        <f>L162*S162</f>
        <v>0</v>
      </c>
      <c r="AD162">
        <f>M162*S162</f>
        <v>0</v>
      </c>
    </row>
    <row r="163">
      <c r="A163">
        <v>14</v>
      </c>
      <c r="N163">
        <f>SUM(D163:M163)</f>
        <v>0</v>
      </c>
      <c r="O163">
        <f>N163*S163</f>
        <v>0</v>
      </c>
      <c r="P163" t="e">
        <f>(O163/O243)*100</f>
        <v>#DIV/0!</v>
      </c>
      <c r="R163" t="e">
        <f>P163*Q163</f>
        <v>#DIV/0!</v>
      </c>
      <c r="S163">
        <v>20000</v>
      </c>
      <c r="U163">
        <f>D163*S163</f>
        <v>0</v>
      </c>
      <c r="V163">
        <f>E163*S163</f>
        <v>0</v>
      </c>
      <c r="W163">
        <f>F163*S163</f>
        <v>0</v>
      </c>
      <c r="X163">
        <f>G163*S163</f>
        <v>0</v>
      </c>
      <c r="Y163">
        <f>H163*S163</f>
        <v>0</v>
      </c>
      <c r="Z163">
        <f>I163*S163</f>
        <v>0</v>
      </c>
      <c r="AA163">
        <f>J163*S163</f>
        <v>0</v>
      </c>
      <c r="AB163">
        <f>K163*S163</f>
        <v>0</v>
      </c>
      <c r="AC163">
        <f>L163*S163</f>
        <v>0</v>
      </c>
      <c r="AD163">
        <f>M163*S163</f>
        <v>0</v>
      </c>
    </row>
    <row r="164">
      <c r="A164">
        <v>15</v>
      </c>
      <c r="N164">
        <f>SUM(D164:M164)</f>
        <v>0</v>
      </c>
      <c r="O164">
        <f>N164*S164</f>
        <v>0</v>
      </c>
      <c r="P164" t="e">
        <f>(O164/O243)*100</f>
        <v>#DIV/0!</v>
      </c>
      <c r="R164" t="e">
        <f>P164*Q164</f>
        <v>#DIV/0!</v>
      </c>
      <c r="S164">
        <v>21500</v>
      </c>
      <c r="U164">
        <f>D164*S164</f>
        <v>0</v>
      </c>
      <c r="V164">
        <f>E164*S164</f>
        <v>0</v>
      </c>
      <c r="W164">
        <f>F164*S164</f>
        <v>0</v>
      </c>
      <c r="X164">
        <f>G164*S164</f>
        <v>0</v>
      </c>
      <c r="Y164">
        <f>H164*S164</f>
        <v>0</v>
      </c>
      <c r="Z164">
        <f>I164*S164</f>
        <v>0</v>
      </c>
      <c r="AA164">
        <f>J164*S164</f>
        <v>0</v>
      </c>
      <c r="AB164">
        <f>K164*S164</f>
        <v>0</v>
      </c>
      <c r="AC164">
        <f>L164*S164</f>
        <v>0</v>
      </c>
      <c r="AD164">
        <f>M164*S164</f>
        <v>0</v>
      </c>
    </row>
    <row r="165">
      <c r="A165">
        <v>16</v>
      </c>
      <c r="N165">
        <f>SUM(D165:M165)</f>
        <v>0</v>
      </c>
      <c r="O165">
        <f>N165*S165</f>
        <v>0</v>
      </c>
      <c r="P165" t="e">
        <f>(O165/O243)*100</f>
        <v>#DIV/0!</v>
      </c>
      <c r="R165" t="e">
        <f>P165*Q165</f>
        <v>#DIV/0!</v>
      </c>
      <c r="S165">
        <v>24500</v>
      </c>
      <c r="U165">
        <f>D165*S165</f>
        <v>0</v>
      </c>
      <c r="V165">
        <f>E165*S165</f>
        <v>0</v>
      </c>
      <c r="W165">
        <f>F165*S165</f>
        <v>0</v>
      </c>
      <c r="X165">
        <f>G165*S165</f>
        <v>0</v>
      </c>
      <c r="Y165">
        <f>H165*S165</f>
        <v>0</v>
      </c>
      <c r="Z165">
        <f>I165*S165</f>
        <v>0</v>
      </c>
      <c r="AA165">
        <f>J165*S165</f>
        <v>0</v>
      </c>
      <c r="AB165">
        <f>K165*S165</f>
        <v>0</v>
      </c>
      <c r="AC165">
        <f>L165*S165</f>
        <v>0</v>
      </c>
      <c r="AD165">
        <f>M165*S165</f>
        <v>0</v>
      </c>
    </row>
    <row r="166">
      <c r="A166">
        <v>17</v>
      </c>
      <c r="N166">
        <f>SUM(D166:M166)</f>
        <v>0</v>
      </c>
      <c r="O166">
        <f>N166*S166</f>
        <v>0</v>
      </c>
      <c r="P166" t="e">
        <f>(O166/O243)*100</f>
        <v>#DIV/0!</v>
      </c>
      <c r="R166" t="e">
        <f>P166*Q166</f>
        <v>#DIV/0!</v>
      </c>
      <c r="S166">
        <v>20000</v>
      </c>
      <c r="U166">
        <f>D166*S166</f>
        <v>0</v>
      </c>
      <c r="V166">
        <f>E166*S166</f>
        <v>0</v>
      </c>
      <c r="W166">
        <f>F166*S166</f>
        <v>0</v>
      </c>
      <c r="X166">
        <f>G166*S166</f>
        <v>0</v>
      </c>
      <c r="Y166">
        <f>H166*S166</f>
        <v>0</v>
      </c>
      <c r="Z166">
        <f>I166*S166</f>
        <v>0</v>
      </c>
      <c r="AA166">
        <f>J166*S166</f>
        <v>0</v>
      </c>
      <c r="AB166">
        <f>K166*S166</f>
        <v>0</v>
      </c>
      <c r="AC166">
        <f>L166*S166</f>
        <v>0</v>
      </c>
      <c r="AD166">
        <f>M166*S166</f>
        <v>0</v>
      </c>
    </row>
    <row r="167">
      <c r="A167">
        <v>18</v>
      </c>
      <c r="C167" t="str">
        <v>P.AYAM UTUH CHESSY 2</v>
      </c>
      <c r="N167">
        <f>SUM(D167:M167)</f>
        <v>0</v>
      </c>
      <c r="O167">
        <f>N167*S167</f>
        <v>0</v>
      </c>
      <c r="P167" t="e">
        <f>(O167/O243)*100</f>
        <v>#DIV/0!</v>
      </c>
      <c r="R167" t="e">
        <f>P167*Q167</f>
        <v>#DIV/0!</v>
      </c>
      <c r="S167">
        <v>16100</v>
      </c>
      <c r="U167">
        <f>D167*S167</f>
        <v>0</v>
      </c>
      <c r="V167">
        <f>E167*S167</f>
        <v>0</v>
      </c>
      <c r="W167">
        <f>F167*S167</f>
        <v>0</v>
      </c>
      <c r="X167">
        <f>G167*S167</f>
        <v>0</v>
      </c>
      <c r="Y167">
        <f>H167*S167</f>
        <v>0</v>
      </c>
      <c r="Z167">
        <f>I167*S167</f>
        <v>0</v>
      </c>
      <c r="AA167">
        <f>J167*S167</f>
        <v>0</v>
      </c>
      <c r="AB167">
        <f>K167*S167</f>
        <v>0</v>
      </c>
      <c r="AC167">
        <f>L167*S167</f>
        <v>0</v>
      </c>
      <c r="AD167">
        <f>M167*S167</f>
        <v>0</v>
      </c>
    </row>
    <row r="168">
      <c r="A168">
        <v>19</v>
      </c>
      <c r="N168">
        <f>SUM(D168:M168)</f>
        <v>0</v>
      </c>
      <c r="O168">
        <f>N168*S168</f>
        <v>0</v>
      </c>
      <c r="P168" t="e">
        <f>(O168/O243)*100</f>
        <v>#DIV/0!</v>
      </c>
      <c r="R168" t="e">
        <f>P168*Q168</f>
        <v>#DIV/0!</v>
      </c>
      <c r="S168">
        <v>24500</v>
      </c>
      <c r="U168">
        <f>D168*S168</f>
        <v>0</v>
      </c>
      <c r="V168">
        <f>E168*S168</f>
        <v>0</v>
      </c>
      <c r="W168">
        <f>F168*S168</f>
        <v>0</v>
      </c>
      <c r="X168">
        <f>G168*S168</f>
        <v>0</v>
      </c>
      <c r="Y168">
        <f>H168*S168</f>
        <v>0</v>
      </c>
      <c r="Z168">
        <f>I168*S168</f>
        <v>0</v>
      </c>
      <c r="AA168">
        <f>J168*S168</f>
        <v>0</v>
      </c>
      <c r="AB168">
        <f>K168*S168</f>
        <v>0</v>
      </c>
      <c r="AC168">
        <f>L168*S168</f>
        <v>0</v>
      </c>
      <c r="AD168">
        <f>M168*S168</f>
        <v>0</v>
      </c>
    </row>
    <row r="169">
      <c r="A169">
        <v>20</v>
      </c>
      <c r="N169">
        <f>SUM(D169:M169)</f>
        <v>0</v>
      </c>
      <c r="O169">
        <f>N169*S169</f>
        <v>0</v>
      </c>
      <c r="P169" t="e">
        <f>(O169/O243)*100</f>
        <v>#DIV/0!</v>
      </c>
      <c r="R169" t="e">
        <f>P169*Q169</f>
        <v>#DIV/0!</v>
      </c>
      <c r="S169">
        <v>18500</v>
      </c>
      <c r="U169">
        <f>D169*S169</f>
        <v>0</v>
      </c>
      <c r="V169">
        <f>E169*S169</f>
        <v>0</v>
      </c>
      <c r="W169">
        <f>F169*S169</f>
        <v>0</v>
      </c>
      <c r="X169">
        <f>G169*S169</f>
        <v>0</v>
      </c>
      <c r="Y169">
        <f>H169*S169</f>
        <v>0</v>
      </c>
      <c r="Z169">
        <f>I169*S169</f>
        <v>0</v>
      </c>
      <c r="AA169">
        <f>J169*S169</f>
        <v>0</v>
      </c>
      <c r="AB169">
        <f>K169*S169</f>
        <v>0</v>
      </c>
      <c r="AC169">
        <f>L169*S169</f>
        <v>0</v>
      </c>
      <c r="AD169">
        <f>M169*S169</f>
        <v>0</v>
      </c>
    </row>
    <row r="170">
      <c r="A170">
        <v>21</v>
      </c>
      <c r="N170">
        <f>SUM(D170:M170)</f>
        <v>0</v>
      </c>
      <c r="O170">
        <f>N170*S170</f>
        <v>0</v>
      </c>
      <c r="P170" t="e">
        <f>(O170/O243)*100</f>
        <v>#DIV/0!</v>
      </c>
      <c r="R170" t="e">
        <f>P170*Q170</f>
        <v>#DIV/0!</v>
      </c>
      <c r="S170">
        <v>24500</v>
      </c>
      <c r="U170">
        <f>D170*S170</f>
        <v>0</v>
      </c>
      <c r="V170">
        <f>E170*S170</f>
        <v>0</v>
      </c>
      <c r="W170">
        <f>F170*S170</f>
        <v>0</v>
      </c>
      <c r="X170">
        <f>G170*S170</f>
        <v>0</v>
      </c>
      <c r="Y170">
        <f>H170*S170</f>
        <v>0</v>
      </c>
      <c r="Z170">
        <f>I170*S170</f>
        <v>0</v>
      </c>
      <c r="AA170">
        <f>J170*S170</f>
        <v>0</v>
      </c>
      <c r="AB170">
        <f>K170*S170</f>
        <v>0</v>
      </c>
      <c r="AC170">
        <f>L170*S170</f>
        <v>0</v>
      </c>
      <c r="AD170">
        <f>M170*S170</f>
        <v>0</v>
      </c>
    </row>
    <row r="171">
      <c r="A171">
        <v>22</v>
      </c>
      <c r="N171">
        <f>SUM(D171:M171)</f>
        <v>0</v>
      </c>
      <c r="O171">
        <f>N171*S171</f>
        <v>0</v>
      </c>
      <c r="P171" t="e">
        <f>(O171/O243)*100</f>
        <v>#DIV/0!</v>
      </c>
      <c r="R171" t="e">
        <f>P171*Q171</f>
        <v>#DIV/0!</v>
      </c>
      <c r="S171">
        <v>15500</v>
      </c>
      <c r="U171">
        <f>D171*S171</f>
        <v>0</v>
      </c>
      <c r="V171">
        <f>E171*S171</f>
        <v>0</v>
      </c>
      <c r="W171">
        <f>F171*S171</f>
        <v>0</v>
      </c>
      <c r="X171">
        <f>G171*S171</f>
        <v>0</v>
      </c>
      <c r="Y171">
        <f>H171*S171</f>
        <v>0</v>
      </c>
      <c r="Z171">
        <f>I171*S171</f>
        <v>0</v>
      </c>
      <c r="AA171">
        <f>J171*S171</f>
        <v>0</v>
      </c>
      <c r="AB171">
        <f>K171*S171</f>
        <v>0</v>
      </c>
      <c r="AC171">
        <f>L171*S171</f>
        <v>0</v>
      </c>
      <c r="AD171">
        <f>M171*S171</f>
        <v>0</v>
      </c>
    </row>
    <row r="172">
      <c r="A172">
        <v>23</v>
      </c>
      <c r="N172">
        <f>SUM(D172:M172)</f>
        <v>0</v>
      </c>
      <c r="O172">
        <f>N172*S172</f>
        <v>0</v>
      </c>
      <c r="P172" t="e">
        <f>(O172/O243)*100</f>
        <v>#DIV/0!</v>
      </c>
      <c r="R172" t="e">
        <f>P172*Q172</f>
        <v>#DIV/0!</v>
      </c>
      <c r="S172">
        <v>7900</v>
      </c>
      <c r="U172">
        <f>D172*S172</f>
        <v>0</v>
      </c>
      <c r="V172">
        <f>E172*S172</f>
        <v>0</v>
      </c>
      <c r="W172">
        <f>F172*S172</f>
        <v>0</v>
      </c>
      <c r="X172">
        <f>G172*S172</f>
        <v>0</v>
      </c>
      <c r="Y172">
        <f>H172*S172</f>
        <v>0</v>
      </c>
      <c r="Z172">
        <f>I172*S172</f>
        <v>0</v>
      </c>
      <c r="AA172">
        <f>J172*S172</f>
        <v>0</v>
      </c>
      <c r="AB172">
        <f>K172*S172</f>
        <v>0</v>
      </c>
      <c r="AC172">
        <f>L172*S172</f>
        <v>0</v>
      </c>
      <c r="AD172">
        <f>M172*S172</f>
        <v>0</v>
      </c>
    </row>
    <row r="173">
      <c r="A173">
        <v>24</v>
      </c>
      <c r="N173">
        <f>SUM(D173:M173)</f>
        <v>0</v>
      </c>
      <c r="O173">
        <f>N173*S173</f>
        <v>0</v>
      </c>
      <c r="P173" t="e">
        <f>(O173/O243)*100</f>
        <v>#DIV/0!</v>
      </c>
      <c r="R173" t="e">
        <f>P173*Q173</f>
        <v>#DIV/0!</v>
      </c>
      <c r="S173">
        <v>36900</v>
      </c>
      <c r="U173">
        <f>D173*S173</f>
        <v>0</v>
      </c>
      <c r="V173">
        <f>E173*S173</f>
        <v>0</v>
      </c>
      <c r="W173">
        <f>F173*S173</f>
        <v>0</v>
      </c>
      <c r="X173">
        <f>G173*S173</f>
        <v>0</v>
      </c>
      <c r="Y173">
        <f>H173*S173</f>
        <v>0</v>
      </c>
      <c r="Z173">
        <f>I173*S173</f>
        <v>0</v>
      </c>
      <c r="AA173">
        <f>J173*S173</f>
        <v>0</v>
      </c>
      <c r="AB173">
        <f>K173*S173</f>
        <v>0</v>
      </c>
      <c r="AC173">
        <f>L173*S173</f>
        <v>0</v>
      </c>
      <c r="AD173">
        <f>M173*S173</f>
        <v>0</v>
      </c>
    </row>
    <row r="174">
      <c r="A174">
        <v>25</v>
      </c>
      <c r="N174">
        <f>SUM(D174:M174)</f>
        <v>0</v>
      </c>
      <c r="O174">
        <f>N174*S174</f>
        <v>0</v>
      </c>
      <c r="P174" t="e">
        <f>(O174/O243)*100</f>
        <v>#DIV/0!</v>
      </c>
      <c r="R174" t="e">
        <f>P174*Q174</f>
        <v>#DIV/0!</v>
      </c>
      <c r="S174">
        <v>23000</v>
      </c>
      <c r="U174">
        <f>D174*S174</f>
        <v>0</v>
      </c>
      <c r="V174">
        <f>E174*S174</f>
        <v>0</v>
      </c>
      <c r="W174">
        <f>F174*S174</f>
        <v>0</v>
      </c>
      <c r="X174">
        <f>G174*S174</f>
        <v>0</v>
      </c>
      <c r="Y174">
        <f>H174*S174</f>
        <v>0</v>
      </c>
      <c r="Z174">
        <f>I174*S174</f>
        <v>0</v>
      </c>
      <c r="AA174">
        <f>J174*S174</f>
        <v>0</v>
      </c>
      <c r="AB174">
        <f>K174*S174</f>
        <v>0</v>
      </c>
      <c r="AC174">
        <f>L174*S174</f>
        <v>0</v>
      </c>
      <c r="AD174">
        <f>M174*S174</f>
        <v>0</v>
      </c>
    </row>
    <row r="175">
      <c r="A175">
        <v>26</v>
      </c>
      <c r="N175">
        <f>SUM(D175:M175)</f>
        <v>0</v>
      </c>
      <c r="O175">
        <f>N175*S175</f>
        <v>0</v>
      </c>
      <c r="P175" t="e">
        <f>(O175/O243)*100</f>
        <v>#DIV/0!</v>
      </c>
      <c r="R175" t="e">
        <f>P175*Q175</f>
        <v>#DIV/0!</v>
      </c>
      <c r="S175">
        <v>30500</v>
      </c>
      <c r="U175">
        <f>D175*S175</f>
        <v>0</v>
      </c>
      <c r="V175">
        <f>E175*S175</f>
        <v>0</v>
      </c>
      <c r="W175">
        <f>F175*S175</f>
        <v>0</v>
      </c>
      <c r="X175">
        <f>G175*S175</f>
        <v>0</v>
      </c>
      <c r="Y175">
        <f>H175*S175</f>
        <v>0</v>
      </c>
      <c r="Z175">
        <f>I175*S175</f>
        <v>0</v>
      </c>
      <c r="AA175">
        <f>J175*S175</f>
        <v>0</v>
      </c>
      <c r="AB175">
        <f>K175*S175</f>
        <v>0</v>
      </c>
      <c r="AC175">
        <f>L175*S175</f>
        <v>0</v>
      </c>
      <c r="AD175">
        <f>M175*S175</f>
        <v>0</v>
      </c>
    </row>
    <row r="176">
      <c r="A176">
        <v>27</v>
      </c>
      <c r="N176">
        <f>SUM(D176:M176)</f>
        <v>0</v>
      </c>
      <c r="O176">
        <f>N176*S176</f>
        <v>0</v>
      </c>
      <c r="P176" t="e">
        <f>(O176/O243)*100</f>
        <v>#DIV/0!</v>
      </c>
      <c r="R176" t="e">
        <f>P176*Q176</f>
        <v>#DIV/0!</v>
      </c>
      <c r="S176">
        <v>23000</v>
      </c>
      <c r="U176">
        <f>D176*S176</f>
        <v>0</v>
      </c>
      <c r="V176">
        <f>E176*S176</f>
        <v>0</v>
      </c>
      <c r="W176">
        <f>F176*S176</f>
        <v>0</v>
      </c>
      <c r="X176">
        <f>G176*S176</f>
        <v>0</v>
      </c>
      <c r="Y176">
        <f>H176*S176</f>
        <v>0</v>
      </c>
      <c r="Z176">
        <f>I176*S176</f>
        <v>0</v>
      </c>
      <c r="AA176">
        <f>J176*S176</f>
        <v>0</v>
      </c>
      <c r="AB176">
        <f>K176*S176</f>
        <v>0</v>
      </c>
      <c r="AC176">
        <f>L176*S176</f>
        <v>0</v>
      </c>
      <c r="AD176">
        <f>M176*S176</f>
        <v>0</v>
      </c>
    </row>
    <row r="177">
      <c r="A177">
        <v>28</v>
      </c>
      <c r="N177">
        <f>SUM(D177:M177)</f>
        <v>0</v>
      </c>
      <c r="O177">
        <f>N177*S177</f>
        <v>0</v>
      </c>
      <c r="P177" t="e">
        <f>(O177/O243)*100</f>
        <v>#DIV/0!</v>
      </c>
      <c r="R177" t="e">
        <f>P177*Q177</f>
        <v>#DIV/0!</v>
      </c>
      <c r="S177">
        <v>24500</v>
      </c>
      <c r="U177">
        <f>D177*S177</f>
        <v>0</v>
      </c>
      <c r="V177">
        <f>E177*S177</f>
        <v>0</v>
      </c>
      <c r="W177">
        <f>F177*S177</f>
        <v>0</v>
      </c>
      <c r="X177">
        <f>G177*S177</f>
        <v>0</v>
      </c>
      <c r="Y177">
        <f>H177*S177</f>
        <v>0</v>
      </c>
      <c r="Z177">
        <f>I177*S177</f>
        <v>0</v>
      </c>
      <c r="AA177">
        <f>J177*S177</f>
        <v>0</v>
      </c>
      <c r="AB177">
        <f>K177*S177</f>
        <v>0</v>
      </c>
      <c r="AC177">
        <f>L177*S177</f>
        <v>0</v>
      </c>
      <c r="AD177">
        <f>M177*S177</f>
        <v>0</v>
      </c>
    </row>
    <row r="178">
      <c r="A178">
        <v>29</v>
      </c>
      <c r="N178">
        <f>SUM(D178:M178)</f>
        <v>0</v>
      </c>
      <c r="O178">
        <f>N178*S178</f>
        <v>0</v>
      </c>
      <c r="P178" t="e">
        <f>(O178/O243)*100</f>
        <v>#DIV/0!</v>
      </c>
      <c r="R178" t="e">
        <f>P178*Q178</f>
        <v>#DIV/0!</v>
      </c>
      <c r="S178">
        <v>7900</v>
      </c>
      <c r="U178">
        <f>D178*S178</f>
        <v>0</v>
      </c>
      <c r="V178">
        <f>E178*S178</f>
        <v>0</v>
      </c>
      <c r="W178">
        <f>F178*S178</f>
        <v>0</v>
      </c>
      <c r="X178">
        <f>G178*S178</f>
        <v>0</v>
      </c>
      <c r="Y178">
        <f>H178*S178</f>
        <v>0</v>
      </c>
      <c r="Z178">
        <f>I178*S178</f>
        <v>0</v>
      </c>
      <c r="AA178">
        <f>J178*S178</f>
        <v>0</v>
      </c>
      <c r="AB178">
        <f>K178*S178</f>
        <v>0</v>
      </c>
      <c r="AC178">
        <f>L178*S178</f>
        <v>0</v>
      </c>
      <c r="AD178">
        <f>M178*S178</f>
        <v>0</v>
      </c>
    </row>
    <row r="179">
      <c r="A179">
        <v>30</v>
      </c>
      <c r="N179">
        <f>SUM(D179:M179)</f>
        <v>0</v>
      </c>
      <c r="O179">
        <f>N179*S179</f>
        <v>0</v>
      </c>
      <c r="P179" t="e">
        <f>(O179/O243)*100</f>
        <v>#DIV/0!</v>
      </c>
      <c r="R179" t="e">
        <f>P179*Q179</f>
        <v>#DIV/0!</v>
      </c>
      <c r="S179">
        <v>30500</v>
      </c>
      <c r="U179">
        <f>D179*S179</f>
        <v>0</v>
      </c>
      <c r="V179">
        <f>E179*S179</f>
        <v>0</v>
      </c>
      <c r="W179">
        <f>F179*S179</f>
        <v>0</v>
      </c>
      <c r="X179">
        <f>G179*S179</f>
        <v>0</v>
      </c>
      <c r="Y179">
        <f>H179*S179</f>
        <v>0</v>
      </c>
      <c r="Z179">
        <f>I179*S179</f>
        <v>0</v>
      </c>
      <c r="AA179">
        <f>J179*S179</f>
        <v>0</v>
      </c>
      <c r="AB179">
        <f>K179*S179</f>
        <v>0</v>
      </c>
      <c r="AC179">
        <f>L179*S179</f>
        <v>0</v>
      </c>
      <c r="AD179">
        <f>M179*S179</f>
        <v>0</v>
      </c>
    </row>
    <row r="180">
      <c r="A180">
        <v>31</v>
      </c>
      <c r="N180">
        <f>SUM(D180:M180)</f>
        <v>0</v>
      </c>
      <c r="O180">
        <f>N180*S180</f>
        <v>0</v>
      </c>
      <c r="P180" t="e">
        <f>(O180/O243)*100</f>
        <v>#DIV/0!</v>
      </c>
      <c r="R180" t="e">
        <f>P180*Q180</f>
        <v>#DIV/0!</v>
      </c>
      <c r="S180">
        <v>23000</v>
      </c>
      <c r="U180">
        <f>D180*S180</f>
        <v>0</v>
      </c>
      <c r="V180">
        <f>E180*S180</f>
        <v>0</v>
      </c>
      <c r="W180">
        <f>F180*S180</f>
        <v>0</v>
      </c>
      <c r="X180">
        <f>G180*S180</f>
        <v>0</v>
      </c>
      <c r="Y180">
        <f>H180*S180</f>
        <v>0</v>
      </c>
      <c r="Z180">
        <f>I180*S180</f>
        <v>0</v>
      </c>
      <c r="AA180">
        <f>J180*S180</f>
        <v>0</v>
      </c>
      <c r="AB180">
        <f>K180*S180</f>
        <v>0</v>
      </c>
      <c r="AC180">
        <f>L180*S180</f>
        <v>0</v>
      </c>
      <c r="AD180">
        <f>M180*S180</f>
        <v>0</v>
      </c>
    </row>
    <row r="181">
      <c r="A181">
        <v>32</v>
      </c>
      <c r="N181">
        <f>SUM(D181:M181)</f>
        <v>0</v>
      </c>
      <c r="O181">
        <f>N181*S181</f>
        <v>0</v>
      </c>
      <c r="P181" t="e">
        <f>(O181/O243)*100</f>
        <v>#DIV/0!</v>
      </c>
      <c r="R181" t="e">
        <f>P181*Q181</f>
        <v>#DIV/0!</v>
      </c>
      <c r="S181">
        <v>122000</v>
      </c>
      <c r="U181">
        <f>D181*S181</f>
        <v>0</v>
      </c>
      <c r="V181">
        <f>E181*S181</f>
        <v>0</v>
      </c>
      <c r="W181">
        <f>F181*S181</f>
        <v>0</v>
      </c>
      <c r="X181">
        <f>G181*S181</f>
        <v>0</v>
      </c>
      <c r="Y181">
        <f>H181*S181</f>
        <v>0</v>
      </c>
      <c r="Z181">
        <f>I181*S181</f>
        <v>0</v>
      </c>
      <c r="AA181">
        <f>J181*S181</f>
        <v>0</v>
      </c>
      <c r="AB181">
        <f>K181*S181</f>
        <v>0</v>
      </c>
      <c r="AC181">
        <f>L181*S181</f>
        <v>0</v>
      </c>
      <c r="AD181">
        <f>M181*S181</f>
        <v>0</v>
      </c>
    </row>
    <row r="182">
      <c r="A182">
        <v>33</v>
      </c>
      <c r="N182">
        <f>SUM(D182:M182)</f>
        <v>0</v>
      </c>
      <c r="O182">
        <f>N182*S182</f>
        <v>0</v>
      </c>
      <c r="P182" t="e">
        <f>(O182/O243)*100</f>
        <v>#DIV/0!</v>
      </c>
      <c r="R182" t="e">
        <f>P182*Q182</f>
        <v>#DIV/0!</v>
      </c>
      <c r="S182">
        <v>106900</v>
      </c>
      <c r="U182">
        <f>D182*S182</f>
        <v>0</v>
      </c>
      <c r="V182">
        <f>E182*S182</f>
        <v>0</v>
      </c>
      <c r="W182">
        <f>F182*S182</f>
        <v>0</v>
      </c>
      <c r="X182">
        <f>G182*S182</f>
        <v>0</v>
      </c>
      <c r="Y182">
        <f>H182*S182</f>
        <v>0</v>
      </c>
      <c r="Z182">
        <f>I182*S182</f>
        <v>0</v>
      </c>
      <c r="AA182">
        <f>J182*S182</f>
        <v>0</v>
      </c>
      <c r="AB182">
        <f>K182*S182</f>
        <v>0</v>
      </c>
      <c r="AC182">
        <f>L182*S182</f>
        <v>0</v>
      </c>
      <c r="AD182">
        <f>M182*S182</f>
        <v>0</v>
      </c>
    </row>
    <row r="183">
      <c r="A183">
        <v>34</v>
      </c>
      <c r="N183">
        <f>SUM(D183:M183)</f>
        <v>0</v>
      </c>
      <c r="O183">
        <f>N183*S183</f>
        <v>0</v>
      </c>
      <c r="P183" t="e">
        <f>(O183/O243)*100</f>
        <v>#DIV/0!</v>
      </c>
      <c r="R183" t="e">
        <f>P183*Q183</f>
        <v>#DIV/0!</v>
      </c>
      <c r="S183">
        <v>36900</v>
      </c>
      <c r="U183">
        <f>D183*S183</f>
        <v>0</v>
      </c>
      <c r="V183">
        <f>E183*S183</f>
        <v>0</v>
      </c>
      <c r="W183">
        <f>F183*S183</f>
        <v>0</v>
      </c>
      <c r="X183">
        <f>G183*S183</f>
        <v>0</v>
      </c>
      <c r="Y183">
        <f>H183*S183</f>
        <v>0</v>
      </c>
      <c r="Z183">
        <f>I183*S183</f>
        <v>0</v>
      </c>
      <c r="AA183">
        <f>J183*S183</f>
        <v>0</v>
      </c>
      <c r="AB183">
        <f>K183*S183</f>
        <v>0</v>
      </c>
      <c r="AC183">
        <f>L183*S183</f>
        <v>0</v>
      </c>
      <c r="AD183">
        <f>M183*S183</f>
        <v>0</v>
      </c>
    </row>
    <row r="184">
      <c r="A184" t="str">
        <v>TOTAL FOOD</v>
      </c>
      <c r="D184">
        <f>U184</f>
        <v>0</v>
      </c>
      <c r="E184">
        <f>V184</f>
        <v>0</v>
      </c>
      <c r="F184">
        <f>W184</f>
        <v>0</v>
      </c>
      <c r="G184">
        <f>X184</f>
        <v>0</v>
      </c>
      <c r="H184">
        <f>Y184</f>
        <v>0</v>
      </c>
      <c r="I184">
        <f>Z184</f>
        <v>0</v>
      </c>
      <c r="J184">
        <f>AA184</f>
        <v>0</v>
      </c>
      <c r="K184">
        <f>AB184</f>
        <v>0</v>
      </c>
      <c r="L184">
        <f>AC184</f>
        <v>0</v>
      </c>
      <c r="M184">
        <f>AD184</f>
        <v>0</v>
      </c>
      <c r="O184">
        <f>SUM(D184:M184)</f>
        <v>0</v>
      </c>
      <c r="P184" t="e">
        <f>SUM(P8:P183)/100</f>
        <v>#DIV/0!</v>
      </c>
      <c r="R184" t="e">
        <f>SUM(R8:R183)/100</f>
        <v>#DIV/0!</v>
      </c>
      <c r="U184">
        <f>SUM(U8:U183)</f>
        <v>0</v>
      </c>
      <c r="V184">
        <f>SUM(V8:V183)</f>
        <v>0</v>
      </c>
      <c r="W184">
        <f>SUM(W8:W183)</f>
        <v>0</v>
      </c>
      <c r="X184">
        <f>SUM(X8:X183)</f>
        <v>0</v>
      </c>
      <c r="Y184">
        <f>SUM(Y8:Y183)</f>
        <v>0</v>
      </c>
      <c r="Z184">
        <f>SUM(Z8:Z183)</f>
        <v>0</v>
      </c>
      <c r="AA184">
        <f>SUM(AA8:AA183)</f>
        <v>0</v>
      </c>
      <c r="AB184">
        <f>SUM(AB8:AB183)</f>
        <v>0</v>
      </c>
      <c r="AC184">
        <f>SUM(AC8:AC183)</f>
        <v>0</v>
      </c>
      <c r="AD184">
        <f>SUM(AD8:AD183)</f>
        <v>0</v>
      </c>
    </row>
    <row r="186" xml:space="preserve">
      <c r="A186" t="str">
        <v>NO</v>
      </c>
      <c r="B186" t="str">
        <v>BEVERAGES</v>
      </c>
      <c r="C186" t="str">
        <f>B186</f>
        <v>BEVERAGES</v>
      </c>
      <c r="D186" s="1">
        <f>'LAP. PENJUALAN '!D6</f>
        <v>46061</v>
      </c>
      <c r="E186" s="1">
        <f>'LAP. PENJUALAN '!E6</f>
        <v>46062</v>
      </c>
      <c r="F186" s="1">
        <f>'LAP. PENJUALAN '!F6</f>
        <v>46063</v>
      </c>
      <c r="G186" s="1">
        <f>'LAP. PENJUALAN '!G6</f>
        <v>46064</v>
      </c>
      <c r="H186" s="1">
        <f>'LAP. PENJUALAN '!H6</f>
        <v>46065</v>
      </c>
      <c r="I186" s="1">
        <f>'LAP. PENJUALAN '!I6</f>
        <v>46066</v>
      </c>
      <c r="J186" s="1">
        <f>'LAP. PENJUALAN '!J6</f>
        <v>46067</v>
      </c>
      <c r="K186" s="1">
        <f>'LAP. PENJUALAN '!K6</f>
        <v>0</v>
      </c>
      <c r="L186" s="1">
        <f>'LAP. PENJUALAN '!L6</f>
        <v>0</v>
      </c>
      <c r="M186" s="1">
        <f>'LAP. PENJUALAN '!M6</f>
        <v>0</v>
      </c>
      <c r="N186" t="str">
        <v>UNIT</v>
      </c>
      <c r="O186" t="str">
        <v>( Rp )</v>
      </c>
      <c r="P186" t="str">
        <v>%</v>
      </c>
      <c r="Q186" t="str">
        <v>FC ITEM</v>
      </c>
      <c r="R186" t="str">
        <v>CON FC</v>
      </c>
      <c r="S186" t="str" xml:space="preserve">
        <v xml:space="preserve">HARGA_x000d_
( UNIT )</v>
      </c>
    </row>
    <row r="187">
      <c r="A187">
        <v>1</v>
      </c>
      <c r="B187" t="str">
        <v xml:space="preserve">Air Mineral Botol </v>
      </c>
      <c r="C187" t="str">
        <f>'LAP. PENJUALAN '!C216</f>
        <v>Air Mineral Botol  (600 ML)</v>
      </c>
      <c r="N187">
        <f>SUM(D187:M187)</f>
        <v>0</v>
      </c>
      <c r="O187">
        <f>N187*S187</f>
        <v>0</v>
      </c>
      <c r="P187" t="e">
        <f>(O187/O243)*100</f>
        <v>#DIV/0!</v>
      </c>
      <c r="R187" t="e">
        <f>P187*Q187</f>
        <v>#DIV/0!</v>
      </c>
      <c r="S187">
        <v>8480</v>
      </c>
      <c r="U187">
        <f>D187*S187</f>
        <v>0</v>
      </c>
      <c r="V187">
        <f>E187*S187</f>
        <v>0</v>
      </c>
      <c r="W187">
        <f>F187*S187</f>
        <v>0</v>
      </c>
      <c r="X187">
        <f>G187*S187</f>
        <v>0</v>
      </c>
      <c r="Y187">
        <f>H187*S187</f>
        <v>0</v>
      </c>
      <c r="Z187">
        <f>I187*S187</f>
        <v>0</v>
      </c>
      <c r="AA187">
        <f>J187*S187</f>
        <v>0</v>
      </c>
      <c r="AB187">
        <f>K187*S187</f>
        <v>0</v>
      </c>
      <c r="AC187">
        <f>L187*S187</f>
        <v>0</v>
      </c>
      <c r="AD187">
        <f>M187*S187</f>
        <v>0</v>
      </c>
    </row>
    <row r="188">
      <c r="A188">
        <v>2</v>
      </c>
      <c r="B188" t="str">
        <v>Air Mineral Cup</v>
      </c>
      <c r="C188" t="str">
        <f>'LAP. PENJUALAN '!C217</f>
        <v>Air Mineral Botol (330 ML)</v>
      </c>
      <c r="N188">
        <f>SUM(D188:M188)</f>
        <v>0</v>
      </c>
      <c r="O188">
        <f>N188*S188</f>
        <v>0</v>
      </c>
      <c r="P188" t="e">
        <f>(O188/O243)*100</f>
        <v>#DIV/0!</v>
      </c>
      <c r="R188" t="e">
        <f>P188*Q188</f>
        <v>#DIV/0!</v>
      </c>
      <c r="T188" t="str">
        <v xml:space="preserve"> </v>
      </c>
      <c r="U188">
        <f>D188*S188</f>
        <v>0</v>
      </c>
      <c r="V188">
        <f>E188*S188</f>
        <v>0</v>
      </c>
      <c r="W188">
        <f>F188*S188</f>
        <v>0</v>
      </c>
      <c r="X188">
        <f>G188*S188</f>
        <v>0</v>
      </c>
      <c r="Y188">
        <f>H188*S188</f>
        <v>0</v>
      </c>
      <c r="Z188">
        <f>I188*S188</f>
        <v>0</v>
      </c>
      <c r="AA188">
        <f>J188*S188</f>
        <v>0</v>
      </c>
      <c r="AB188">
        <f>K188*S188</f>
        <v>0</v>
      </c>
      <c r="AC188">
        <f>L188*S188</f>
        <v>0</v>
      </c>
      <c r="AD188">
        <f>M188*S188</f>
        <v>0</v>
      </c>
    </row>
    <row r="189">
      <c r="A189">
        <v>3</v>
      </c>
      <c r="B189" t="str">
        <v>Teh Botol</v>
      </c>
      <c r="C189" t="str">
        <f>'LAP. PENJUALAN '!C218</f>
        <v>Air Mineral Cup</v>
      </c>
      <c r="N189">
        <f>SUM(D189:M189)</f>
        <v>0</v>
      </c>
      <c r="O189">
        <f>N189*S189</f>
        <v>0</v>
      </c>
      <c r="P189" t="e">
        <f>(O189/O243)*100</f>
        <v>#DIV/0!</v>
      </c>
      <c r="R189" t="e">
        <f>P189*Q189</f>
        <v>#DIV/0!</v>
      </c>
      <c r="S189">
        <v>2500</v>
      </c>
      <c r="U189">
        <f>D189*S189</f>
        <v>0</v>
      </c>
      <c r="V189">
        <f>E189*S189</f>
        <v>0</v>
      </c>
      <c r="W189">
        <f>F189*S189</f>
        <v>0</v>
      </c>
      <c r="X189">
        <f>G189*S189</f>
        <v>0</v>
      </c>
      <c r="Y189">
        <f>H189*S189</f>
        <v>0</v>
      </c>
      <c r="Z189">
        <f>I189*S189</f>
        <v>0</v>
      </c>
      <c r="AA189">
        <f>J189*S189</f>
        <v>0</v>
      </c>
      <c r="AB189">
        <f>K189*S189</f>
        <v>0</v>
      </c>
      <c r="AC189">
        <f>L189*S189</f>
        <v>0</v>
      </c>
      <c r="AD189">
        <f>M189*S189</f>
        <v>0</v>
      </c>
    </row>
    <row r="190">
      <c r="A190">
        <v>4</v>
      </c>
      <c r="B190" t="str">
        <v>Teh Sosro Genggam</v>
      </c>
      <c r="C190" t="str">
        <f>'LAP. PENJUALAN '!C219</f>
        <v>Teh Botol</v>
      </c>
      <c r="N190">
        <f>SUM(D190:M190)</f>
        <v>0</v>
      </c>
      <c r="O190">
        <f>N190*S190</f>
        <v>0</v>
      </c>
      <c r="P190" t="e">
        <f>(O190/O243)*100</f>
        <v>#DIV/0!</v>
      </c>
      <c r="R190" t="e">
        <f>P190*Q190</f>
        <v>#DIV/0!</v>
      </c>
      <c r="S190">
        <v>9200</v>
      </c>
      <c r="U190">
        <f>D190*S190</f>
        <v>0</v>
      </c>
      <c r="V190">
        <f>E190*S190</f>
        <v>0</v>
      </c>
      <c r="W190">
        <f>F190*S190</f>
        <v>0</v>
      </c>
      <c r="X190">
        <f>G190*S190</f>
        <v>0</v>
      </c>
      <c r="Y190">
        <f>H190*S190</f>
        <v>0</v>
      </c>
      <c r="Z190">
        <f>I190*S190</f>
        <v>0</v>
      </c>
      <c r="AA190">
        <f>J190*S190</f>
        <v>0</v>
      </c>
      <c r="AB190">
        <f>K190*S190</f>
        <v>0</v>
      </c>
      <c r="AC190">
        <f>L190*S190</f>
        <v>0</v>
      </c>
      <c r="AD190">
        <f>M190*S190</f>
        <v>0</v>
      </c>
    </row>
    <row r="191">
      <c r="A191">
        <v>5</v>
      </c>
      <c r="B191" t="str">
        <v>Fruit Tea Botol</v>
      </c>
      <c r="C191" t="str">
        <f>'LAP. PENJUALAN '!C220</f>
        <v>Teh Sosro Genggam</v>
      </c>
      <c r="N191">
        <f>SUM(D191:M191)</f>
        <v>0</v>
      </c>
      <c r="O191">
        <f>N191*S191</f>
        <v>0</v>
      </c>
      <c r="P191" t="e">
        <f>(O191/O243)*100</f>
        <v>#DIV/0!</v>
      </c>
      <c r="R191" t="e">
        <f>P191*Q191</f>
        <v>#DIV/0!</v>
      </c>
      <c r="U191">
        <f>D191*S191</f>
        <v>0</v>
      </c>
      <c r="V191">
        <f>E191*S191</f>
        <v>0</v>
      </c>
      <c r="W191">
        <f>F191*S191</f>
        <v>0</v>
      </c>
      <c r="X191">
        <f>G191*S191</f>
        <v>0</v>
      </c>
      <c r="Y191">
        <f>H191*S191</f>
        <v>0</v>
      </c>
      <c r="Z191">
        <f>I191*S191</f>
        <v>0</v>
      </c>
      <c r="AA191">
        <f>J191*S191</f>
        <v>0</v>
      </c>
      <c r="AB191">
        <f>K191*S191</f>
        <v>0</v>
      </c>
      <c r="AC191">
        <f>L191*S191</f>
        <v>0</v>
      </c>
      <c r="AD191">
        <f>M191*S191</f>
        <v>0</v>
      </c>
    </row>
    <row r="192">
      <c r="A192">
        <v>6</v>
      </c>
      <c r="B192" t="str">
        <v xml:space="preserve">Fuit Tea Genggam </v>
      </c>
      <c r="C192" t="str">
        <f>'LAP. PENJUALAN '!C221</f>
        <v>Fruit Tea Botol</v>
      </c>
      <c r="N192">
        <f>SUM(D192:M192)</f>
        <v>0</v>
      </c>
      <c r="O192">
        <f>N192*S192</f>
        <v>0</v>
      </c>
      <c r="P192" t="e">
        <f>(O192/O243)*100</f>
        <v>#DIV/0!</v>
      </c>
      <c r="R192" t="e">
        <f>P192*Q192</f>
        <v>#DIV/0!</v>
      </c>
      <c r="S192">
        <v>9200</v>
      </c>
      <c r="U192">
        <f>D192*S192</f>
        <v>0</v>
      </c>
      <c r="V192">
        <f>E192*S192</f>
        <v>0</v>
      </c>
      <c r="W192">
        <f>F192*S192</f>
        <v>0</v>
      </c>
      <c r="X192">
        <f>G192*S192</f>
        <v>0</v>
      </c>
      <c r="Y192">
        <f>H192*S192</f>
        <v>0</v>
      </c>
      <c r="Z192">
        <f>I192*S192</f>
        <v>0</v>
      </c>
      <c r="AA192">
        <f>J192*S192</f>
        <v>0</v>
      </c>
      <c r="AB192">
        <f>K192*S192</f>
        <v>0</v>
      </c>
      <c r="AC192">
        <f>L192*S192</f>
        <v>0</v>
      </c>
      <c r="AD192">
        <f>M192*S192</f>
        <v>0</v>
      </c>
    </row>
    <row r="193">
      <c r="A193">
        <v>7</v>
      </c>
      <c r="B193" t="str">
        <v>Tebs</v>
      </c>
      <c r="C193" t="str">
        <f>'LAP. PENJUALAN '!C222</f>
        <v xml:space="preserve">Fuit Tea Genggam </v>
      </c>
      <c r="N193">
        <f>SUM(D193:M193)</f>
        <v>0</v>
      </c>
      <c r="O193">
        <f>N193*S193</f>
        <v>0</v>
      </c>
      <c r="P193" t="e">
        <f>(O193/O243)*100</f>
        <v>#DIV/0!</v>
      </c>
      <c r="R193" t="e">
        <f>P193*Q193</f>
        <v>#DIV/0!</v>
      </c>
      <c r="U193">
        <f>D193*S193</f>
        <v>0</v>
      </c>
      <c r="V193">
        <f>E193*S193</f>
        <v>0</v>
      </c>
      <c r="W193">
        <f>F193*S193</f>
        <v>0</v>
      </c>
      <c r="X193">
        <f>G193*S193</f>
        <v>0</v>
      </c>
      <c r="Y193">
        <f>H193*S193</f>
        <v>0</v>
      </c>
      <c r="Z193">
        <f>I193*S193</f>
        <v>0</v>
      </c>
      <c r="AA193">
        <f>J193*S193</f>
        <v>0</v>
      </c>
      <c r="AB193">
        <f>K193*S193</f>
        <v>0</v>
      </c>
      <c r="AC193">
        <f>L193*S193</f>
        <v>0</v>
      </c>
      <c r="AD193">
        <f>M193*S193</f>
        <v>0</v>
      </c>
    </row>
    <row r="194">
      <c r="A194">
        <v>8</v>
      </c>
      <c r="B194" t="str">
        <v>STEE</v>
      </c>
      <c r="C194" t="str">
        <f>'LAP. PENJUALAN '!C223</f>
        <v>Tebs</v>
      </c>
      <c r="N194">
        <f>SUM(D194:M194)</f>
        <v>0</v>
      </c>
      <c r="O194">
        <f>N194*S194</f>
        <v>0</v>
      </c>
      <c r="P194" t="e">
        <f>(O194/O243)*100</f>
        <v>#DIV/0!</v>
      </c>
      <c r="R194" t="e">
        <f>P194*Q194</f>
        <v>#DIV/0!</v>
      </c>
      <c r="S194">
        <v>9200</v>
      </c>
      <c r="U194">
        <f>D194*S194</f>
        <v>0</v>
      </c>
      <c r="V194">
        <f>E194*S194</f>
        <v>0</v>
      </c>
      <c r="W194">
        <f>F194*S194</f>
        <v>0</v>
      </c>
      <c r="X194">
        <f>G194*S194</f>
        <v>0</v>
      </c>
      <c r="Y194">
        <f>H194*S194</f>
        <v>0</v>
      </c>
      <c r="Z194">
        <f>I194*S194</f>
        <v>0</v>
      </c>
      <c r="AA194">
        <f>J194*S194</f>
        <v>0</v>
      </c>
      <c r="AB194">
        <f>K194*S194</f>
        <v>0</v>
      </c>
      <c r="AC194">
        <f>L194*S194</f>
        <v>0</v>
      </c>
      <c r="AD194">
        <f>M194*S194</f>
        <v>0</v>
      </c>
    </row>
    <row r="195">
      <c r="A195">
        <v>9</v>
      </c>
      <c r="C195" t="str">
        <f>'LAP. PENJUALAN '!C224</f>
        <v>S-tee</v>
      </c>
      <c r="N195">
        <f>SUM(D195:M195)</f>
        <v>0</v>
      </c>
      <c r="O195">
        <f>N195*S195</f>
        <v>0</v>
      </c>
      <c r="P195" t="e">
        <f>(O195/O243)*100</f>
        <v>#DIV/0!</v>
      </c>
      <c r="R195" t="e">
        <f>P195*Q195</f>
        <v>#DIV/0!</v>
      </c>
      <c r="U195">
        <f>D195*S195</f>
        <v>0</v>
      </c>
      <c r="V195">
        <f>E195*S195</f>
        <v>0</v>
      </c>
      <c r="W195">
        <f>F195*S195</f>
        <v>0</v>
      </c>
      <c r="X195">
        <f>G195*S195</f>
        <v>0</v>
      </c>
      <c r="Y195">
        <f>H195*S195</f>
        <v>0</v>
      </c>
      <c r="Z195">
        <f>I195*S195</f>
        <v>0</v>
      </c>
      <c r="AA195">
        <f>J195*S195</f>
        <v>0</v>
      </c>
      <c r="AB195">
        <f>K195*S195</f>
        <v>0</v>
      </c>
      <c r="AC195">
        <f>L195*S195</f>
        <v>0</v>
      </c>
      <c r="AD195">
        <f>M195*S195</f>
        <v>0</v>
      </c>
    </row>
    <row r="196">
      <c r="A196">
        <v>10</v>
      </c>
      <c r="B196" t="str">
        <v>Juice Durian Float</v>
      </c>
      <c r="N196">
        <f>SUM(D196:M196)</f>
        <v>0</v>
      </c>
      <c r="O196">
        <f>N196*S196</f>
        <v>0</v>
      </c>
      <c r="P196" t="e">
        <f>(O196/O243)*100</f>
        <v>#DIV/0!</v>
      </c>
      <c r="R196" t="e">
        <f>P196*Q196</f>
        <v>#DIV/0!</v>
      </c>
      <c r="U196">
        <f>D196*S196</f>
        <v>0</v>
      </c>
      <c r="V196">
        <f>E196*S196</f>
        <v>0</v>
      </c>
      <c r="W196">
        <f>F196*S196</f>
        <v>0</v>
      </c>
      <c r="X196">
        <f>G196*S196</f>
        <v>0</v>
      </c>
      <c r="Y196">
        <f>H196*S196</f>
        <v>0</v>
      </c>
      <c r="Z196">
        <f>I196*S196</f>
        <v>0</v>
      </c>
      <c r="AA196">
        <f>J196*S196</f>
        <v>0</v>
      </c>
      <c r="AB196">
        <f>K196*S196</f>
        <v>0</v>
      </c>
      <c r="AC196">
        <f>L196*S196</f>
        <v>0</v>
      </c>
      <c r="AD196">
        <f>M196*S196</f>
        <v>0</v>
      </c>
    </row>
    <row r="197">
      <c r="A197">
        <v>11</v>
      </c>
      <c r="B197" t="str">
        <v xml:space="preserve">Juice Durian </v>
      </c>
      <c r="C197" t="str">
        <f>'LAP. PENJUALAN '!C226</f>
        <v>Juice Durian Float</v>
      </c>
      <c r="N197">
        <f>SUM(D197:M197)</f>
        <v>0</v>
      </c>
      <c r="O197">
        <f>N197*S197</f>
        <v>0</v>
      </c>
      <c r="P197" t="e">
        <f>(O197/O243)*100</f>
        <v>#DIV/0!</v>
      </c>
      <c r="R197" t="e">
        <f>P197*Q197</f>
        <v>#DIV/0!</v>
      </c>
      <c r="U197">
        <f>D197*S197</f>
        <v>0</v>
      </c>
      <c r="V197">
        <f>E197*S197</f>
        <v>0</v>
      </c>
      <c r="W197">
        <f>F197*S197</f>
        <v>0</v>
      </c>
      <c r="X197">
        <f>G197*S197</f>
        <v>0</v>
      </c>
      <c r="Y197">
        <f>H197*S197</f>
        <v>0</v>
      </c>
      <c r="Z197">
        <f>I197*S197</f>
        <v>0</v>
      </c>
      <c r="AA197">
        <f>J197*S197</f>
        <v>0</v>
      </c>
      <c r="AB197">
        <f>K197*S197</f>
        <v>0</v>
      </c>
      <c r="AC197">
        <f>L197*S197</f>
        <v>0</v>
      </c>
      <c r="AD197">
        <f>M197*S197</f>
        <v>0</v>
      </c>
    </row>
    <row r="198">
      <c r="A198">
        <v>12</v>
      </c>
      <c r="B198" t="str">
        <v>Juice Melon Float</v>
      </c>
      <c r="C198" t="str">
        <f>'LAP. PENJUALAN '!C227</f>
        <v xml:space="preserve">Juice Durian </v>
      </c>
      <c r="N198">
        <f>SUM(D198:M198)</f>
        <v>0</v>
      </c>
      <c r="O198">
        <f>N198*S198</f>
        <v>0</v>
      </c>
      <c r="P198" t="e">
        <f>(O198/O243)*100</f>
        <v>#DIV/0!</v>
      </c>
      <c r="R198" t="e">
        <f>P198*Q198</f>
        <v>#DIV/0!</v>
      </c>
      <c r="U198">
        <f>D198*S198</f>
        <v>0</v>
      </c>
      <c r="V198">
        <f>E198*S198</f>
        <v>0</v>
      </c>
      <c r="W198">
        <f>F198*S198</f>
        <v>0</v>
      </c>
      <c r="X198">
        <f>G198*S198</f>
        <v>0</v>
      </c>
      <c r="Y198">
        <f>H198*S198</f>
        <v>0</v>
      </c>
      <c r="Z198">
        <f>I198*S198</f>
        <v>0</v>
      </c>
      <c r="AA198">
        <f>J198*S198</f>
        <v>0</v>
      </c>
      <c r="AB198">
        <f>K198*S198</f>
        <v>0</v>
      </c>
      <c r="AC198">
        <f>L198*S198</f>
        <v>0</v>
      </c>
      <c r="AD198">
        <f>M198*S198</f>
        <v>0</v>
      </c>
    </row>
    <row r="199">
      <c r="A199">
        <v>13</v>
      </c>
      <c r="B199" t="str">
        <v>Juice Melon</v>
      </c>
      <c r="C199" t="str">
        <f>'LAP. PENJUALAN '!C228</f>
        <v>Juice Melon Float</v>
      </c>
      <c r="N199">
        <f>SUM(D199:M199)</f>
        <v>0</v>
      </c>
      <c r="O199">
        <f>N199*S199</f>
        <v>0</v>
      </c>
      <c r="P199" t="e">
        <f>(O199/O243)*100</f>
        <v>#DIV/0!</v>
      </c>
      <c r="R199" t="e">
        <f>P199*Q199</f>
        <v>#DIV/0!</v>
      </c>
      <c r="U199">
        <f>D199*S199</f>
        <v>0</v>
      </c>
      <c r="V199">
        <f>E199*S199</f>
        <v>0</v>
      </c>
      <c r="W199">
        <f>F199*S199</f>
        <v>0</v>
      </c>
      <c r="X199">
        <f>G199*S199</f>
        <v>0</v>
      </c>
      <c r="Y199">
        <f>H199*S199</f>
        <v>0</v>
      </c>
      <c r="Z199">
        <f>I199*S199</f>
        <v>0</v>
      </c>
      <c r="AA199">
        <f>J199*S199</f>
        <v>0</v>
      </c>
      <c r="AB199">
        <f>K199*S199</f>
        <v>0</v>
      </c>
      <c r="AC199">
        <f>L199*S199</f>
        <v>0</v>
      </c>
      <c r="AD199">
        <f>M199*S199</f>
        <v>0</v>
      </c>
    </row>
    <row r="200">
      <c r="A200">
        <v>14</v>
      </c>
      <c r="B200" t="str">
        <v>Juice Strawberry Float</v>
      </c>
      <c r="C200" t="str">
        <f>'LAP. PENJUALAN '!C229</f>
        <v>Juice Melon</v>
      </c>
      <c r="N200">
        <f>SUM(D200:M200)</f>
        <v>0</v>
      </c>
      <c r="O200">
        <f>N200*S200</f>
        <v>0</v>
      </c>
      <c r="P200" t="e">
        <f>(O200/O243)*100</f>
        <v>#DIV/0!</v>
      </c>
      <c r="R200" t="e">
        <f>P200*Q200</f>
        <v>#DIV/0!</v>
      </c>
      <c r="U200">
        <f>D200*S200</f>
        <v>0</v>
      </c>
      <c r="V200">
        <f>E200*S200</f>
        <v>0</v>
      </c>
      <c r="W200">
        <f>F200*S200</f>
        <v>0</v>
      </c>
      <c r="X200">
        <f>G200*S200</f>
        <v>0</v>
      </c>
      <c r="Y200">
        <f>H200*S200</f>
        <v>0</v>
      </c>
      <c r="Z200">
        <f>I200*S200</f>
        <v>0</v>
      </c>
      <c r="AA200">
        <f>J200*S200</f>
        <v>0</v>
      </c>
      <c r="AB200">
        <f>K200*S200</f>
        <v>0</v>
      </c>
      <c r="AC200">
        <f>L200*S200</f>
        <v>0</v>
      </c>
      <c r="AD200">
        <f>M200*S200</f>
        <v>0</v>
      </c>
    </row>
    <row r="201">
      <c r="A201">
        <v>15</v>
      </c>
      <c r="B201" t="str">
        <v xml:space="preserve">Juice Stawbery </v>
      </c>
      <c r="C201" t="str">
        <f>'LAP. PENJUALAN '!C230</f>
        <v>Juice Strawberry Float</v>
      </c>
      <c r="N201">
        <f>SUM(D201:M201)</f>
        <v>0</v>
      </c>
      <c r="O201">
        <f>N201*S201</f>
        <v>0</v>
      </c>
      <c r="P201" t="e">
        <f>(O201/O243)*100</f>
        <v>#DIV/0!</v>
      </c>
      <c r="R201" t="e">
        <f>P201*Q201</f>
        <v>#DIV/0!</v>
      </c>
      <c r="U201">
        <f>D201*S201</f>
        <v>0</v>
      </c>
      <c r="V201">
        <f>E201*S201</f>
        <v>0</v>
      </c>
      <c r="W201">
        <f>F201*S201</f>
        <v>0</v>
      </c>
      <c r="X201">
        <f>G201*S201</f>
        <v>0</v>
      </c>
      <c r="Y201">
        <f>H201*S201</f>
        <v>0</v>
      </c>
      <c r="Z201">
        <f>I201*S201</f>
        <v>0</v>
      </c>
      <c r="AA201">
        <f>J201*S201</f>
        <v>0</v>
      </c>
      <c r="AB201">
        <f>K201*S201</f>
        <v>0</v>
      </c>
      <c r="AC201">
        <f>L201*S201</f>
        <v>0</v>
      </c>
      <c r="AD201">
        <f>M201*S201</f>
        <v>0</v>
      </c>
    </row>
    <row r="202">
      <c r="A202">
        <v>16</v>
      </c>
      <c r="B202" t="str">
        <v>Juice Mangga Float</v>
      </c>
      <c r="C202" t="str">
        <f>'LAP. PENJUALAN '!C231</f>
        <v xml:space="preserve">Juice Strawberry </v>
      </c>
      <c r="N202">
        <f>SUM(D202:M202)</f>
        <v>0</v>
      </c>
      <c r="O202">
        <f>N202*S202</f>
        <v>0</v>
      </c>
      <c r="P202" t="e">
        <f>(O202/O243)*100</f>
        <v>#DIV/0!</v>
      </c>
      <c r="R202" t="e">
        <f>P202*Q202</f>
        <v>#DIV/0!</v>
      </c>
      <c r="U202">
        <f>D202*S202</f>
        <v>0</v>
      </c>
      <c r="V202">
        <f>E202*S202</f>
        <v>0</v>
      </c>
      <c r="W202">
        <f>F202*S202</f>
        <v>0</v>
      </c>
      <c r="X202">
        <f>G202*S202</f>
        <v>0</v>
      </c>
      <c r="Y202">
        <f>H202*S202</f>
        <v>0</v>
      </c>
      <c r="Z202">
        <f>I202*S202</f>
        <v>0</v>
      </c>
      <c r="AA202">
        <f>J202*S202</f>
        <v>0</v>
      </c>
      <c r="AB202">
        <f>K202*S202</f>
        <v>0</v>
      </c>
      <c r="AC202">
        <f>L202*S202</f>
        <v>0</v>
      </c>
      <c r="AD202">
        <f>M202*S202</f>
        <v>0</v>
      </c>
    </row>
    <row r="203">
      <c r="A203">
        <v>17</v>
      </c>
      <c r="B203" t="str">
        <v xml:space="preserve">Juice Mangga </v>
      </c>
      <c r="C203" t="str">
        <f>'LAP. PENJUALAN '!C232</f>
        <v>Juice Mangga Float</v>
      </c>
      <c r="N203">
        <f>SUM(D203:M203)</f>
        <v>0</v>
      </c>
      <c r="O203">
        <f>N203*S203</f>
        <v>0</v>
      </c>
      <c r="P203" t="e">
        <f>(O203/O243)*100</f>
        <v>#DIV/0!</v>
      </c>
      <c r="R203" t="e">
        <f>P203*Q203</f>
        <v>#DIV/0!</v>
      </c>
      <c r="U203">
        <f>D203*S203</f>
        <v>0</v>
      </c>
      <c r="V203">
        <f>E203*S203</f>
        <v>0</v>
      </c>
      <c r="W203">
        <f>F203*S203</f>
        <v>0</v>
      </c>
      <c r="X203">
        <f>G203*S203</f>
        <v>0</v>
      </c>
      <c r="Y203">
        <f>H203*S203</f>
        <v>0</v>
      </c>
      <c r="Z203">
        <f>I203*S203</f>
        <v>0</v>
      </c>
      <c r="AA203">
        <f>J203*S203</f>
        <v>0</v>
      </c>
      <c r="AB203">
        <f>K203*S203</f>
        <v>0</v>
      </c>
      <c r="AC203">
        <f>L203*S203</f>
        <v>0</v>
      </c>
      <c r="AD203">
        <f>M203*S203</f>
        <v>0</v>
      </c>
    </row>
    <row r="204">
      <c r="A204">
        <v>18</v>
      </c>
      <c r="B204" t="str">
        <v>Juice Jambu Float</v>
      </c>
      <c r="C204" t="str">
        <f>'LAP. PENJUALAN '!C233</f>
        <v xml:space="preserve">Juice Mangga </v>
      </c>
      <c r="N204">
        <f>SUM(D204:M204)</f>
        <v>0</v>
      </c>
      <c r="O204">
        <f>N204*S204</f>
        <v>0</v>
      </c>
      <c r="P204" t="e">
        <f>(O204/O243)*100</f>
        <v>#DIV/0!</v>
      </c>
      <c r="R204" t="e">
        <f>P204*Q204</f>
        <v>#DIV/0!</v>
      </c>
      <c r="U204">
        <f>D204*S204</f>
        <v>0</v>
      </c>
      <c r="V204">
        <f>E204*S204</f>
        <v>0</v>
      </c>
      <c r="W204">
        <f>F204*S204</f>
        <v>0</v>
      </c>
      <c r="X204">
        <f>G204*S204</f>
        <v>0</v>
      </c>
      <c r="Y204">
        <f>H204*S204</f>
        <v>0</v>
      </c>
      <c r="Z204">
        <f>I204*S204</f>
        <v>0</v>
      </c>
      <c r="AA204">
        <f>J204*S204</f>
        <v>0</v>
      </c>
      <c r="AB204">
        <f>K204*S204</f>
        <v>0</v>
      </c>
      <c r="AC204">
        <f>L204*S204</f>
        <v>0</v>
      </c>
      <c r="AD204">
        <f>M204*S204</f>
        <v>0</v>
      </c>
    </row>
    <row r="205">
      <c r="A205">
        <v>19</v>
      </c>
      <c r="B205" t="str">
        <v xml:space="preserve">Juice Jambu </v>
      </c>
      <c r="C205" t="str">
        <f>'LAP. PENJUALAN '!C234</f>
        <v>Juice Jambu Float</v>
      </c>
      <c r="N205">
        <f>SUM(D205:M205)</f>
        <v>0</v>
      </c>
      <c r="O205">
        <f>N205*S205</f>
        <v>0</v>
      </c>
      <c r="P205" t="e">
        <f>(O205/O243)*100</f>
        <v>#DIV/0!</v>
      </c>
      <c r="R205" t="e">
        <f>P205*Q205</f>
        <v>#DIV/0!</v>
      </c>
      <c r="U205">
        <f>D205*S205</f>
        <v>0</v>
      </c>
      <c r="V205">
        <f>E205*S205</f>
        <v>0</v>
      </c>
      <c r="W205">
        <f>F205*S205</f>
        <v>0</v>
      </c>
      <c r="X205">
        <f>G205*S205</f>
        <v>0</v>
      </c>
      <c r="Y205">
        <f>H205*S205</f>
        <v>0</v>
      </c>
      <c r="Z205">
        <f>I205*S205</f>
        <v>0</v>
      </c>
      <c r="AA205">
        <f>J205*S205</f>
        <v>0</v>
      </c>
      <c r="AB205">
        <f>K205*S205</f>
        <v>0</v>
      </c>
      <c r="AC205">
        <f>L205*S205</f>
        <v>0</v>
      </c>
      <c r="AD205">
        <f>M205*S205</f>
        <v>0</v>
      </c>
    </row>
    <row r="206">
      <c r="A206">
        <v>20</v>
      </c>
      <c r="B206" t="str">
        <v>Juice Sirsak Float</v>
      </c>
      <c r="C206" t="str">
        <f>'LAP. PENJUALAN '!C235</f>
        <v xml:space="preserve">Juice Jambu </v>
      </c>
      <c r="N206">
        <f>SUM(D206:M206)</f>
        <v>0</v>
      </c>
      <c r="O206">
        <f>N206*S206</f>
        <v>0</v>
      </c>
      <c r="P206" t="e">
        <f>(O206/O243)*100</f>
        <v>#DIV/0!</v>
      </c>
      <c r="R206" t="e">
        <f>P206*Q206</f>
        <v>#DIV/0!</v>
      </c>
      <c r="U206">
        <f>D206*S206</f>
        <v>0</v>
      </c>
      <c r="V206">
        <f>E206*S206</f>
        <v>0</v>
      </c>
      <c r="W206">
        <f>F206*S206</f>
        <v>0</v>
      </c>
      <c r="X206">
        <f>G206*S206</f>
        <v>0</v>
      </c>
      <c r="Y206">
        <f>H206*S206</f>
        <v>0</v>
      </c>
      <c r="Z206">
        <f>I206*S206</f>
        <v>0</v>
      </c>
      <c r="AA206">
        <f>J206*S206</f>
        <v>0</v>
      </c>
      <c r="AB206">
        <f>K206*S206</f>
        <v>0</v>
      </c>
      <c r="AC206">
        <f>L206*S206</f>
        <v>0</v>
      </c>
      <c r="AD206">
        <f>M206*S206</f>
        <v>0</v>
      </c>
    </row>
    <row r="207">
      <c r="A207">
        <v>21</v>
      </c>
      <c r="B207" t="str">
        <v xml:space="preserve">Juice Sirsak </v>
      </c>
      <c r="C207" t="str">
        <f>'LAP. PENJUALAN '!C236</f>
        <v>Juice Sirsak Float</v>
      </c>
      <c r="N207">
        <f>SUM(D207:M207)</f>
        <v>0</v>
      </c>
      <c r="O207">
        <f>N207*S207</f>
        <v>0</v>
      </c>
      <c r="P207" t="e">
        <f>(O207/O243)*100</f>
        <v>#DIV/0!</v>
      </c>
      <c r="R207" t="e">
        <f>P207*Q207</f>
        <v>#DIV/0!</v>
      </c>
      <c r="U207">
        <f>D207*S207</f>
        <v>0</v>
      </c>
      <c r="V207">
        <f>E207*S207</f>
        <v>0</v>
      </c>
      <c r="W207">
        <f>F207*S207</f>
        <v>0</v>
      </c>
      <c r="X207">
        <f>G207*S207</f>
        <v>0</v>
      </c>
      <c r="Y207">
        <f>H207*S207</f>
        <v>0</v>
      </c>
      <c r="Z207">
        <f>I207*S207</f>
        <v>0</v>
      </c>
      <c r="AA207">
        <f>J207*S207</f>
        <v>0</v>
      </c>
      <c r="AB207">
        <f>K207*S207</f>
        <v>0</v>
      </c>
      <c r="AC207">
        <f>L207*S207</f>
        <v>0</v>
      </c>
      <c r="AD207">
        <f>M207*S207</f>
        <v>0</v>
      </c>
    </row>
    <row r="208">
      <c r="A208">
        <v>22</v>
      </c>
      <c r="C208" t="str">
        <f>'LAP. PENJUALAN '!C237</f>
        <v xml:space="preserve">Juice Sirsak </v>
      </c>
      <c r="N208">
        <f>SUM(D208:M208)</f>
        <v>0</v>
      </c>
      <c r="O208">
        <f>N208*S208</f>
        <v>0</v>
      </c>
      <c r="P208" t="e">
        <f>(O208/O243)*100</f>
        <v>#DIV/0!</v>
      </c>
      <c r="R208" t="e">
        <f>P208*Q208</f>
        <v>#DIV/0!</v>
      </c>
      <c r="U208">
        <f>D208*S208</f>
        <v>0</v>
      </c>
      <c r="V208">
        <f>E208*S208</f>
        <v>0</v>
      </c>
      <c r="W208">
        <f>F208*S208</f>
        <v>0</v>
      </c>
      <c r="X208">
        <f>G208*S208</f>
        <v>0</v>
      </c>
      <c r="Y208">
        <f>H208*S208</f>
        <v>0</v>
      </c>
      <c r="Z208">
        <f>I208*S208</f>
        <v>0</v>
      </c>
      <c r="AA208">
        <f>J208*S208</f>
        <v>0</v>
      </c>
      <c r="AB208">
        <f>K208*S208</f>
        <v>0</v>
      </c>
      <c r="AC208">
        <f>L208*S208</f>
        <v>0</v>
      </c>
      <c r="AD208">
        <f>M208*S208</f>
        <v>0</v>
      </c>
    </row>
    <row r="209">
      <c r="A209">
        <v>23</v>
      </c>
      <c r="B209" t="str">
        <v>Milkshake Mangga</v>
      </c>
      <c r="N209">
        <f>SUM(D209:M209)</f>
        <v>0</v>
      </c>
      <c r="O209">
        <f>N209*S209</f>
        <v>0</v>
      </c>
      <c r="P209" t="e">
        <f>(O209/O243)*100</f>
        <v>#DIV/0!</v>
      </c>
      <c r="R209" t="e">
        <f>P209*Q209</f>
        <v>#DIV/0!</v>
      </c>
      <c r="U209">
        <f>D209*S209</f>
        <v>0</v>
      </c>
      <c r="V209">
        <f>E209*S209</f>
        <v>0</v>
      </c>
      <c r="W209">
        <f>F209*S209</f>
        <v>0</v>
      </c>
      <c r="X209">
        <f>G209*S209</f>
        <v>0</v>
      </c>
      <c r="Y209">
        <f>H209*S209</f>
        <v>0</v>
      </c>
      <c r="Z209">
        <f>I209*S209</f>
        <v>0</v>
      </c>
      <c r="AA209">
        <f>J209*S209</f>
        <v>0</v>
      </c>
      <c r="AB209">
        <f>K209*S209</f>
        <v>0</v>
      </c>
      <c r="AC209">
        <f>L209*S209</f>
        <v>0</v>
      </c>
      <c r="AD209">
        <f>M209*S209</f>
        <v>0</v>
      </c>
    </row>
    <row r="210">
      <c r="A210">
        <v>24</v>
      </c>
      <c r="B210" t="str">
        <v>Milkshake Mangga Float</v>
      </c>
      <c r="C210" t="str">
        <f>'LAP. PENJUALAN '!C239</f>
        <v>Milkshake Coklat</v>
      </c>
      <c r="N210">
        <f>SUM(D210:M210)</f>
        <v>0</v>
      </c>
      <c r="O210">
        <f>N210*S210</f>
        <v>0</v>
      </c>
      <c r="P210" t="e">
        <f>(O210/O243)*100</f>
        <v>#DIV/0!</v>
      </c>
      <c r="R210" t="e">
        <f>P210*Q210</f>
        <v>#DIV/0!</v>
      </c>
      <c r="U210">
        <f>D210*S210</f>
        <v>0</v>
      </c>
      <c r="V210">
        <f>E210*S210</f>
        <v>0</v>
      </c>
      <c r="W210">
        <f>F210*S210</f>
        <v>0</v>
      </c>
      <c r="X210">
        <f>G210*S210</f>
        <v>0</v>
      </c>
      <c r="Y210">
        <f>H210*S210</f>
        <v>0</v>
      </c>
      <c r="Z210">
        <f>I210*S210</f>
        <v>0</v>
      </c>
      <c r="AA210">
        <f>J210*S210</f>
        <v>0</v>
      </c>
      <c r="AB210">
        <f>K210*S210</f>
        <v>0</v>
      </c>
      <c r="AC210">
        <f>L210*S210</f>
        <v>0</v>
      </c>
      <c r="AD210">
        <f>M210*S210</f>
        <v>0</v>
      </c>
    </row>
    <row r="211">
      <c r="A211">
        <v>25</v>
      </c>
      <c r="B211" t="str">
        <v>Milkshake Coklat</v>
      </c>
      <c r="C211" t="str">
        <f>'LAP. PENJUALAN '!C240</f>
        <v>Milkshake Coklat Float</v>
      </c>
      <c r="N211">
        <f>SUM(D211:M211)</f>
        <v>0</v>
      </c>
      <c r="O211">
        <f>N211*S211</f>
        <v>0</v>
      </c>
      <c r="P211" t="e">
        <f>(O211/O243)*100</f>
        <v>#DIV/0!</v>
      </c>
      <c r="R211" t="e">
        <f>P211*Q211</f>
        <v>#DIV/0!</v>
      </c>
      <c r="S211">
        <v>12500</v>
      </c>
      <c r="U211">
        <f>D211*S211</f>
        <v>0</v>
      </c>
      <c r="V211">
        <f>E211*S211</f>
        <v>0</v>
      </c>
      <c r="W211">
        <f>F211*S211</f>
        <v>0</v>
      </c>
      <c r="X211">
        <f>G211*S211</f>
        <v>0</v>
      </c>
      <c r="Y211">
        <f>H211*S211</f>
        <v>0</v>
      </c>
      <c r="Z211">
        <f>I211*S211</f>
        <v>0</v>
      </c>
      <c r="AA211">
        <f>J211*S211</f>
        <v>0</v>
      </c>
      <c r="AB211">
        <f>K211*S211</f>
        <v>0</v>
      </c>
      <c r="AC211">
        <f>L211*S211</f>
        <v>0</v>
      </c>
      <c r="AD211">
        <f>M211*S211</f>
        <v>0</v>
      </c>
    </row>
    <row r="212">
      <c r="A212">
        <v>26</v>
      </c>
      <c r="B212" t="str">
        <v>Milkshake Coklat Float</v>
      </c>
      <c r="C212" t="str">
        <f>'LAP. PENJUALAN '!C241</f>
        <v>Milkshake Strawberry</v>
      </c>
      <c r="N212">
        <f>SUM(D212:M212)</f>
        <v>0</v>
      </c>
      <c r="O212">
        <f>N212*S212</f>
        <v>0</v>
      </c>
      <c r="P212" t="e">
        <f>(O212/O243)*100</f>
        <v>#DIV/0!</v>
      </c>
      <c r="R212" t="e">
        <f>P212*Q212</f>
        <v>#DIV/0!</v>
      </c>
      <c r="U212">
        <f>D212*S212</f>
        <v>0</v>
      </c>
      <c r="V212">
        <f>E212*S212</f>
        <v>0</v>
      </c>
      <c r="W212">
        <f>F212*S212</f>
        <v>0</v>
      </c>
      <c r="X212">
        <f>G212*S212</f>
        <v>0</v>
      </c>
      <c r="Y212">
        <f>H212*S212</f>
        <v>0</v>
      </c>
      <c r="Z212">
        <f>I212*S212</f>
        <v>0</v>
      </c>
      <c r="AA212">
        <f>J212*S212</f>
        <v>0</v>
      </c>
      <c r="AB212">
        <f>K212*S212</f>
        <v>0</v>
      </c>
      <c r="AC212">
        <f>L212*S212</f>
        <v>0</v>
      </c>
      <c r="AD212">
        <f>M212*S212</f>
        <v>0</v>
      </c>
    </row>
    <row r="213">
      <c r="A213">
        <v>27</v>
      </c>
      <c r="B213" t="str">
        <v>Milkshake Strawberry</v>
      </c>
      <c r="C213" t="str">
        <f>'LAP. PENJUALAN '!C242</f>
        <v>Milkshake Strawberry Float</v>
      </c>
      <c r="N213">
        <f>SUM(D213:M213)</f>
        <v>0</v>
      </c>
      <c r="O213">
        <f>N213*S213</f>
        <v>0</v>
      </c>
      <c r="P213" t="e">
        <f>(O213/O243)*100</f>
        <v>#DIV/0!</v>
      </c>
      <c r="R213" t="e">
        <f>P213*Q213</f>
        <v>#DIV/0!</v>
      </c>
      <c r="S213">
        <v>12500</v>
      </c>
      <c r="U213">
        <f>D213*S213</f>
        <v>0</v>
      </c>
      <c r="V213">
        <f>E213*S213</f>
        <v>0</v>
      </c>
      <c r="W213">
        <f>F213*S213</f>
        <v>0</v>
      </c>
      <c r="X213">
        <f>G213*S213</f>
        <v>0</v>
      </c>
      <c r="Y213">
        <f>H213*S213</f>
        <v>0</v>
      </c>
      <c r="Z213">
        <f>I213*S213</f>
        <v>0</v>
      </c>
      <c r="AA213">
        <f>J213*S213</f>
        <v>0</v>
      </c>
      <c r="AB213">
        <f>K213*S213</f>
        <v>0</v>
      </c>
      <c r="AC213">
        <f>L213*S213</f>
        <v>0</v>
      </c>
      <c r="AD213">
        <f>M213*S213</f>
        <v>0</v>
      </c>
    </row>
    <row r="214">
      <c r="A214">
        <v>28</v>
      </c>
      <c r="B214" t="str">
        <v>Milkshake Strawberry Float</v>
      </c>
      <c r="N214">
        <f>SUM(D214:M214)</f>
        <v>0</v>
      </c>
      <c r="O214">
        <f>N214*S214</f>
        <v>0</v>
      </c>
      <c r="P214" t="e">
        <f>(O214/O243)*100</f>
        <v>#DIV/0!</v>
      </c>
      <c r="R214" t="e">
        <f>P214*Q214</f>
        <v>#DIV/0!</v>
      </c>
      <c r="U214">
        <f>D214*S214</f>
        <v>0</v>
      </c>
      <c r="V214">
        <f>E214*S214</f>
        <v>0</v>
      </c>
      <c r="W214">
        <f>F214*S214</f>
        <v>0</v>
      </c>
      <c r="X214">
        <f>G214*S214</f>
        <v>0</v>
      </c>
      <c r="Y214">
        <f>H214*S214</f>
        <v>0</v>
      </c>
      <c r="Z214">
        <f>I214*S214</f>
        <v>0</v>
      </c>
      <c r="AA214">
        <f>J214*S214</f>
        <v>0</v>
      </c>
      <c r="AB214">
        <f>K214*S214</f>
        <v>0</v>
      </c>
      <c r="AC214">
        <f>L214*S214</f>
        <v>0</v>
      </c>
      <c r="AD214">
        <f>M214*S214</f>
        <v>0</v>
      </c>
    </row>
    <row r="215">
      <c r="A215">
        <v>29</v>
      </c>
      <c r="B215" t="str">
        <v>Milkshake Cappucino</v>
      </c>
      <c r="C215" t="str">
        <f>'LAP. PENJUALAN '!C244</f>
        <v>Nestle Lemon Tea</v>
      </c>
      <c r="N215">
        <f>SUM(D215:M215)</f>
        <v>0</v>
      </c>
      <c r="O215">
        <f>N215*S215</f>
        <v>0</v>
      </c>
      <c r="P215" t="e">
        <f>(O215/O243)*100</f>
        <v>#DIV/0!</v>
      </c>
      <c r="R215" t="e">
        <f>P215*Q215</f>
        <v>#DIV/0!</v>
      </c>
      <c r="S215">
        <v>10060</v>
      </c>
      <c r="U215">
        <f>D215*S215</f>
        <v>0</v>
      </c>
      <c r="V215">
        <f>E215*S215</f>
        <v>0</v>
      </c>
      <c r="W215">
        <f>F215*S215</f>
        <v>0</v>
      </c>
      <c r="X215">
        <f>G215*S215</f>
        <v>0</v>
      </c>
      <c r="Y215">
        <f>H215*S215</f>
        <v>0</v>
      </c>
      <c r="Z215">
        <f>I215*S215</f>
        <v>0</v>
      </c>
      <c r="AA215">
        <f>J215*S215</f>
        <v>0</v>
      </c>
      <c r="AB215">
        <f>K215*S215</f>
        <v>0</v>
      </c>
      <c r="AC215">
        <f>L215*S215</f>
        <v>0</v>
      </c>
      <c r="AD215">
        <f>M215*S215</f>
        <v>0</v>
      </c>
    </row>
    <row r="216">
      <c r="A216">
        <v>30</v>
      </c>
      <c r="B216" t="str">
        <v>Milkshake Cappucino Float</v>
      </c>
      <c r="C216" t="str">
        <f>'LAP. PENJUALAN '!C245</f>
        <v>Milo</v>
      </c>
      <c r="N216">
        <f>SUM(D216:M216)</f>
        <v>0</v>
      </c>
      <c r="O216">
        <f>N216*S216</f>
        <v>0</v>
      </c>
      <c r="P216" t="e">
        <f>(O216/O243)*100</f>
        <v>#DIV/0!</v>
      </c>
      <c r="R216" t="e">
        <f>P216*Q216</f>
        <v>#DIV/0!</v>
      </c>
      <c r="S216">
        <v>12220</v>
      </c>
      <c r="U216">
        <f>D216*S216</f>
        <v>0</v>
      </c>
      <c r="V216">
        <f>E216*S216</f>
        <v>0</v>
      </c>
      <c r="W216">
        <f>F216*S216</f>
        <v>0</v>
      </c>
      <c r="X216">
        <f>G216*S216</f>
        <v>0</v>
      </c>
      <c r="Y216">
        <f>H216*S216</f>
        <v>0</v>
      </c>
      <c r="Z216">
        <f>I216*S216</f>
        <v>0</v>
      </c>
      <c r="AA216">
        <f>J216*S216</f>
        <v>0</v>
      </c>
      <c r="AB216">
        <f>K216*S216</f>
        <v>0</v>
      </c>
      <c r="AC216">
        <f>L216*S216</f>
        <v>0</v>
      </c>
      <c r="AD216">
        <f>M216*S216</f>
        <v>0</v>
      </c>
    </row>
    <row r="217">
      <c r="A217">
        <v>31</v>
      </c>
      <c r="C217" t="str">
        <f>'LAP. PENJUALAN '!C246</f>
        <v>Ice Cream</v>
      </c>
      <c r="N217">
        <f>SUM(D217:M217)</f>
        <v>0</v>
      </c>
      <c r="O217">
        <f>N217*S217</f>
        <v>0</v>
      </c>
      <c r="P217" t="e">
        <f>(O217/O243)*100</f>
        <v>#DIV/0!</v>
      </c>
      <c r="R217" t="e">
        <f>P217*Q217</f>
        <v>#DIV/0!</v>
      </c>
      <c r="S217">
        <v>6100</v>
      </c>
      <c r="U217">
        <f>D217*S217</f>
        <v>0</v>
      </c>
      <c r="V217">
        <f>E217*S217</f>
        <v>0</v>
      </c>
      <c r="W217">
        <f>F217*S217</f>
        <v>0</v>
      </c>
      <c r="X217">
        <f>G217*S217</f>
        <v>0</v>
      </c>
      <c r="Y217">
        <f>H217*S217</f>
        <v>0</v>
      </c>
      <c r="Z217">
        <f>I217*S217</f>
        <v>0</v>
      </c>
      <c r="AA217">
        <f>J217*S217</f>
        <v>0</v>
      </c>
      <c r="AB217">
        <f>K217*S217</f>
        <v>0</v>
      </c>
      <c r="AC217">
        <f>L217*S217</f>
        <v>0</v>
      </c>
      <c r="AD217">
        <f>M217*S217</f>
        <v>0</v>
      </c>
    </row>
    <row r="218">
      <c r="A218">
        <v>32</v>
      </c>
      <c r="B218" t="str">
        <v>Lemon Tea</v>
      </c>
      <c r="N218">
        <f>SUM(D218:M218)</f>
        <v>0</v>
      </c>
      <c r="O218">
        <f>N218*S218</f>
        <v>0</v>
      </c>
      <c r="P218" t="e">
        <f>(O218/O243)*100</f>
        <v>#DIV/0!</v>
      </c>
      <c r="R218" t="e">
        <f>P218*Q218</f>
        <v>#DIV/0!</v>
      </c>
      <c r="U218">
        <f>D218*S218</f>
        <v>0</v>
      </c>
      <c r="V218">
        <f>E218*S218</f>
        <v>0</v>
      </c>
      <c r="W218">
        <f>F218*S218</f>
        <v>0</v>
      </c>
      <c r="X218">
        <f>G218*S218</f>
        <v>0</v>
      </c>
      <c r="Y218">
        <f>H218*S218</f>
        <v>0</v>
      </c>
      <c r="Z218">
        <f>I218*S218</f>
        <v>0</v>
      </c>
      <c r="AA218">
        <f>J218*S218</f>
        <v>0</v>
      </c>
      <c r="AB218">
        <f>K218*S218</f>
        <v>0</v>
      </c>
      <c r="AC218">
        <f>L218*S218</f>
        <v>0</v>
      </c>
      <c r="AD218">
        <f>M218*S218</f>
        <v>0</v>
      </c>
    </row>
    <row r="219">
      <c r="A219">
        <v>33</v>
      </c>
      <c r="B219" t="str">
        <v>Milo</v>
      </c>
      <c r="C219" t="str">
        <f>'LAP. PENJUALAN '!C248</f>
        <v>Es Teh</v>
      </c>
      <c r="N219">
        <f>SUM(D219:M219)</f>
        <v>0</v>
      </c>
      <c r="O219">
        <f>N219*S219</f>
        <v>0</v>
      </c>
      <c r="P219" t="e">
        <f>(O219/O243)*100</f>
        <v>#DIV/0!</v>
      </c>
      <c r="R219" t="e">
        <f>P219*Q219</f>
        <v>#DIV/0!</v>
      </c>
      <c r="S219">
        <v>7900</v>
      </c>
      <c r="U219">
        <f>D219*S219</f>
        <v>0</v>
      </c>
      <c r="V219">
        <f>E219*S219</f>
        <v>0</v>
      </c>
      <c r="W219">
        <f>F219*S219</f>
        <v>0</v>
      </c>
      <c r="X219">
        <f>G219*S219</f>
        <v>0</v>
      </c>
      <c r="Y219">
        <f>H219*S219</f>
        <v>0</v>
      </c>
      <c r="Z219">
        <f>I219*S219</f>
        <v>0</v>
      </c>
      <c r="AA219">
        <f>J219*S219</f>
        <v>0</v>
      </c>
      <c r="AB219">
        <f>K219*S219</f>
        <v>0</v>
      </c>
      <c r="AC219">
        <f>L219*S219</f>
        <v>0</v>
      </c>
      <c r="AD219">
        <f>M219*S219</f>
        <v>0</v>
      </c>
    </row>
    <row r="220">
      <c r="A220">
        <v>34</v>
      </c>
      <c r="C220" t="str">
        <f>'LAP. PENJUALAN '!C249</f>
        <v>Es Teh RC</v>
      </c>
      <c r="N220">
        <f>SUM(D220:M220)</f>
        <v>0</v>
      </c>
      <c r="O220">
        <f>N220*S220</f>
        <v>0</v>
      </c>
      <c r="P220" t="e">
        <f>(O220/O243)*100</f>
        <v>#DIV/0!</v>
      </c>
      <c r="R220" t="e">
        <f>P220*Q220</f>
        <v>#DIV/0!</v>
      </c>
      <c r="U220">
        <f>D220*S220</f>
        <v>0</v>
      </c>
      <c r="V220">
        <f>E220*S220</f>
        <v>0</v>
      </c>
      <c r="W220">
        <f>F220*S220</f>
        <v>0</v>
      </c>
      <c r="X220">
        <f>G220*S220</f>
        <v>0</v>
      </c>
      <c r="Y220">
        <f>H220*S220</f>
        <v>0</v>
      </c>
      <c r="Z220">
        <f>I220*S220</f>
        <v>0</v>
      </c>
      <c r="AA220">
        <f>J220*S220</f>
        <v>0</v>
      </c>
      <c r="AB220">
        <f>K220*S220</f>
        <v>0</v>
      </c>
      <c r="AC220">
        <f>L220*S220</f>
        <v>0</v>
      </c>
      <c r="AD220">
        <f>M220*S220</f>
        <v>0</v>
      </c>
    </row>
    <row r="221">
      <c r="A221">
        <v>35</v>
      </c>
      <c r="B221" t="str">
        <v xml:space="preserve">Orange </v>
      </c>
      <c r="N221">
        <f>SUM(D221:M221)</f>
        <v>0</v>
      </c>
      <c r="O221">
        <f>N221*S221</f>
        <v>0</v>
      </c>
      <c r="P221" t="e">
        <f>(O221/O243)*100</f>
        <v>#DIV/0!</v>
      </c>
      <c r="R221" t="e">
        <f>P221*Q221</f>
        <v>#DIV/0!</v>
      </c>
      <c r="U221">
        <f>D221*S221</f>
        <v>0</v>
      </c>
      <c r="V221">
        <f>E221*S221</f>
        <v>0</v>
      </c>
      <c r="W221">
        <f>F221*S221</f>
        <v>0</v>
      </c>
      <c r="X221">
        <f>G221*S221</f>
        <v>0</v>
      </c>
      <c r="Y221">
        <f>H221*S221</f>
        <v>0</v>
      </c>
      <c r="Z221">
        <f>I221*S221</f>
        <v>0</v>
      </c>
      <c r="AA221">
        <f>J221*S221</f>
        <v>0</v>
      </c>
      <c r="AB221">
        <f>K221*S221</f>
        <v>0</v>
      </c>
      <c r="AC221">
        <f>L221*S221</f>
        <v>0</v>
      </c>
      <c r="AD221">
        <f>M221*S221</f>
        <v>0</v>
      </c>
    </row>
    <row r="222">
      <c r="A222">
        <v>36</v>
      </c>
      <c r="B222" t="str">
        <v>Ice Cream</v>
      </c>
      <c r="C222" t="str">
        <f>'LAP. PENJUALAN '!C251</f>
        <v>Thai Green Tea</v>
      </c>
      <c r="N222">
        <f>SUM(D222:M222)</f>
        <v>0</v>
      </c>
      <c r="O222">
        <f>N222*S222</f>
        <v>0</v>
      </c>
      <c r="P222" t="e">
        <f>(O222/O243)*100</f>
        <v>#DIV/0!</v>
      </c>
      <c r="R222" t="e">
        <f>P222*Q222</f>
        <v>#DIV/0!</v>
      </c>
      <c r="S222">
        <v>17380</v>
      </c>
      <c r="U222">
        <f>D222*S222</f>
        <v>0</v>
      </c>
      <c r="V222">
        <f>E222*S222</f>
        <v>0</v>
      </c>
      <c r="W222">
        <f>F222*S222</f>
        <v>0</v>
      </c>
      <c r="X222">
        <f>G222*S222</f>
        <v>0</v>
      </c>
      <c r="Y222">
        <f>H222*S222</f>
        <v>0</v>
      </c>
      <c r="Z222">
        <f>I222*S222</f>
        <v>0</v>
      </c>
      <c r="AA222">
        <f>J222*S222</f>
        <v>0</v>
      </c>
      <c r="AB222">
        <f>K222*S222</f>
        <v>0</v>
      </c>
      <c r="AC222">
        <f>L222*S222</f>
        <v>0</v>
      </c>
      <c r="AD222">
        <f>M222*S222</f>
        <v>0</v>
      </c>
    </row>
    <row r="223">
      <c r="A223">
        <v>37</v>
      </c>
      <c r="C223" t="str">
        <f>'LAP. PENJUALAN '!C252</f>
        <v>Milky Mango</v>
      </c>
      <c r="N223">
        <f>SUM(D223:M223)</f>
        <v>0</v>
      </c>
      <c r="O223">
        <f>N223*S223</f>
        <v>0</v>
      </c>
      <c r="P223" t="e">
        <f>(O223/O243)*100</f>
        <v>#DIV/0!</v>
      </c>
      <c r="R223" t="e">
        <f>P223*Q223</f>
        <v>#DIV/0!</v>
      </c>
      <c r="S223">
        <v>17380</v>
      </c>
      <c r="U223">
        <f>D223*S223</f>
        <v>0</v>
      </c>
      <c r="V223">
        <f>E223*S223</f>
        <v>0</v>
      </c>
      <c r="W223">
        <f>F223*S223</f>
        <v>0</v>
      </c>
      <c r="X223">
        <f>G223*S223</f>
        <v>0</v>
      </c>
      <c r="Y223">
        <f>H223*S223</f>
        <v>0</v>
      </c>
      <c r="Z223">
        <f>I223*S223</f>
        <v>0</v>
      </c>
      <c r="AA223">
        <f>J223*S223</f>
        <v>0</v>
      </c>
      <c r="AB223">
        <f>K223*S223</f>
        <v>0</v>
      </c>
      <c r="AC223">
        <f>L223*S223</f>
        <v>0</v>
      </c>
      <c r="AD223">
        <f>M223*S223</f>
        <v>0</v>
      </c>
    </row>
    <row r="224">
      <c r="A224">
        <v>38</v>
      </c>
      <c r="B224" t="str">
        <v>Es Teh</v>
      </c>
      <c r="C224" t="str">
        <f>'LAP. PENJUALAN '!C253</f>
        <v>Red Velvet</v>
      </c>
      <c r="N224">
        <f>SUM(D224:M224)</f>
        <v>0</v>
      </c>
      <c r="O224">
        <f>N224*S224</f>
        <v>0</v>
      </c>
      <c r="P224" t="e">
        <f>O224/O243*100</f>
        <v>#DIV/0!</v>
      </c>
      <c r="R224" t="e">
        <f>P224*Q224</f>
        <v>#DIV/0!</v>
      </c>
      <c r="S224">
        <v>17380</v>
      </c>
      <c r="U224">
        <f>D224*S224</f>
        <v>0</v>
      </c>
      <c r="V224">
        <f>E224*S224</f>
        <v>0</v>
      </c>
      <c r="W224">
        <f>F224*S224</f>
        <v>0</v>
      </c>
      <c r="X224">
        <f>G224*S224</f>
        <v>0</v>
      </c>
      <c r="Y224">
        <f>H224*S224</f>
        <v>0</v>
      </c>
      <c r="Z224">
        <f>I224*S224</f>
        <v>0</v>
      </c>
      <c r="AA224">
        <f>J224*S224</f>
        <v>0</v>
      </c>
      <c r="AB224">
        <f>K224*S224</f>
        <v>0</v>
      </c>
      <c r="AC224">
        <f>L224*S224</f>
        <v>0</v>
      </c>
      <c r="AD224">
        <f>M224*S224</f>
        <v>0</v>
      </c>
    </row>
    <row r="225">
      <c r="A225">
        <v>39</v>
      </c>
      <c r="N225">
        <f>SUM(D225:M225)</f>
        <v>0</v>
      </c>
      <c r="O225">
        <f>N225*S225</f>
        <v>0</v>
      </c>
      <c r="P225" t="e">
        <f>O225/O243*100</f>
        <v>#DIV/0!</v>
      </c>
      <c r="R225" t="e">
        <f>P225*Q225</f>
        <v>#DIV/0!</v>
      </c>
      <c r="U225">
        <f>D225*S225</f>
        <v>0</v>
      </c>
      <c r="V225">
        <f>E225*S225</f>
        <v>0</v>
      </c>
      <c r="W225">
        <f>F225*S225</f>
        <v>0</v>
      </c>
      <c r="X225">
        <f>G225*S225</f>
        <v>0</v>
      </c>
      <c r="Y225">
        <f>H225*S225</f>
        <v>0</v>
      </c>
      <c r="Z225">
        <f>I225*S225</f>
        <v>0</v>
      </c>
      <c r="AA225">
        <f>J225*S225</f>
        <v>0</v>
      </c>
      <c r="AB225">
        <f>K225*S225</f>
        <v>0</v>
      </c>
      <c r="AC225">
        <f>L225*S225</f>
        <v>0</v>
      </c>
      <c r="AD225">
        <f>M225*S225</f>
        <v>0</v>
      </c>
    </row>
    <row r="226">
      <c r="A226">
        <v>40</v>
      </c>
      <c r="C226" t="str">
        <f>'LAP. PENJUALAN '!C255</f>
        <v>Es Teh Paket Harga Nol</v>
      </c>
      <c r="N226">
        <f>SUM(D226:M226)</f>
        <v>0</v>
      </c>
      <c r="O226">
        <f>N226*S226</f>
        <v>0</v>
      </c>
      <c r="P226" t="e">
        <f>O226/O243*100</f>
        <v>#DIV/0!</v>
      </c>
      <c r="R226" t="e">
        <f>P226*Q226</f>
        <v>#DIV/0!</v>
      </c>
      <c r="U226">
        <f>D226*S226</f>
        <v>0</v>
      </c>
      <c r="V226">
        <f>E226*S226</f>
        <v>0</v>
      </c>
      <c r="W226">
        <f>F226*S226</f>
        <v>0</v>
      </c>
      <c r="X226">
        <f>G226*S226</f>
        <v>0</v>
      </c>
      <c r="Y226">
        <f>H226*S226</f>
        <v>0</v>
      </c>
      <c r="Z226">
        <f>I226*S226</f>
        <v>0</v>
      </c>
      <c r="AA226">
        <f>J226*S226</f>
        <v>0</v>
      </c>
      <c r="AB226">
        <f>K226*S226</f>
        <v>0</v>
      </c>
      <c r="AC226">
        <f>L226*S226</f>
        <v>0</v>
      </c>
      <c r="AD226">
        <f>M226*S226</f>
        <v>0</v>
      </c>
    </row>
    <row r="227">
      <c r="A227">
        <v>41</v>
      </c>
      <c r="C227" t="str">
        <f>'LAP. PENJUALAN '!C256</f>
        <v>S-tee Paket Harga Nol</v>
      </c>
      <c r="N227">
        <f>SUM(D227:M227)</f>
        <v>0</v>
      </c>
      <c r="O227">
        <f>N227*S227</f>
        <v>0</v>
      </c>
      <c r="P227" t="e">
        <f>O227/O243*100</f>
        <v>#DIV/0!</v>
      </c>
      <c r="R227" t="e">
        <f>P227*Q227</f>
        <v>#DIV/0!</v>
      </c>
      <c r="U227">
        <f>D227*S227</f>
        <v>0</v>
      </c>
      <c r="V227">
        <f>E227*S227</f>
        <v>0</v>
      </c>
      <c r="W227">
        <f>F227*S227</f>
        <v>0</v>
      </c>
      <c r="X227">
        <f>G227*S227</f>
        <v>0</v>
      </c>
      <c r="Y227">
        <f>H227*S227</f>
        <v>0</v>
      </c>
      <c r="Z227">
        <f>I227*S227</f>
        <v>0</v>
      </c>
      <c r="AA227">
        <f>J227*S227</f>
        <v>0</v>
      </c>
      <c r="AB227">
        <f>K227*S227</f>
        <v>0</v>
      </c>
      <c r="AC227">
        <f>L227*S227</f>
        <v>0</v>
      </c>
      <c r="AD227">
        <f>M227*S227</f>
        <v>0</v>
      </c>
    </row>
    <row r="228">
      <c r="A228">
        <v>42</v>
      </c>
      <c r="C228" t="str">
        <f>'LAP. PENJUALAN '!C257</f>
        <v>Nestea Paket Harga Nol</v>
      </c>
      <c r="N228">
        <f>SUM(D228:M228)</f>
        <v>0</v>
      </c>
      <c r="O228">
        <f>N228*S228</f>
        <v>0</v>
      </c>
      <c r="P228" t="e">
        <f>O228/O243*100</f>
        <v>#DIV/0!</v>
      </c>
      <c r="R228" t="e">
        <f>P228*Q228</f>
        <v>#DIV/0!</v>
      </c>
      <c r="U228">
        <f>D228*S228</f>
        <v>0</v>
      </c>
      <c r="V228">
        <f>E228*S228</f>
        <v>0</v>
      </c>
      <c r="W228">
        <f>F228*S228</f>
        <v>0</v>
      </c>
      <c r="X228">
        <f>G228*S228</f>
        <v>0</v>
      </c>
      <c r="Y228">
        <f>H228*S228</f>
        <v>0</v>
      </c>
      <c r="Z228">
        <f>I228*S228</f>
        <v>0</v>
      </c>
      <c r="AA228">
        <f>J228*S228</f>
        <v>0</v>
      </c>
      <c r="AB228">
        <f>K228*S228</f>
        <v>0</v>
      </c>
      <c r="AC228">
        <f>L228*S228</f>
        <v>0</v>
      </c>
      <c r="AD228">
        <f>M228*S228</f>
        <v>0</v>
      </c>
    </row>
    <row r="229">
      <c r="A229">
        <v>43</v>
      </c>
      <c r="N229">
        <f>SUM(D229:M229)</f>
        <v>0</v>
      </c>
      <c r="O229">
        <f>N229*S229</f>
        <v>0</v>
      </c>
      <c r="P229" t="e">
        <f>O229/O243*100</f>
        <v>#DIV/0!</v>
      </c>
      <c r="R229" t="e">
        <f>P229*Q229</f>
        <v>#DIV/0!</v>
      </c>
      <c r="S229">
        <v>30500</v>
      </c>
      <c r="U229">
        <f>D229*S229</f>
        <v>0</v>
      </c>
      <c r="V229">
        <f>E229*S229</f>
        <v>0</v>
      </c>
      <c r="W229">
        <f>F229*S229</f>
        <v>0</v>
      </c>
      <c r="X229">
        <f>G229*S229</f>
        <v>0</v>
      </c>
      <c r="Y229">
        <f>H229*S229</f>
        <v>0</v>
      </c>
      <c r="Z229">
        <f>I229*S229</f>
        <v>0</v>
      </c>
      <c r="AA229">
        <f>J229*S229</f>
        <v>0</v>
      </c>
      <c r="AB229">
        <f>K229*S229</f>
        <v>0</v>
      </c>
      <c r="AC229">
        <f>L229*S229</f>
        <v>0</v>
      </c>
      <c r="AD229">
        <f>M229*S229</f>
        <v>0</v>
      </c>
    </row>
    <row r="230">
      <c r="A230">
        <v>44</v>
      </c>
      <c r="C230" t="str">
        <v>sambal geprek</v>
      </c>
      <c r="N230">
        <f>SUM(D230:M230)</f>
        <v>0</v>
      </c>
      <c r="O230">
        <f>N230*S230</f>
        <v>0</v>
      </c>
      <c r="P230" t="e">
        <f>O230/O243*100</f>
        <v>#DIV/0!</v>
      </c>
      <c r="R230" t="e">
        <f>P230*Q230</f>
        <v>#DIV/0!</v>
      </c>
      <c r="S230">
        <v>5000</v>
      </c>
      <c r="U230">
        <f>D230*S230</f>
        <v>0</v>
      </c>
      <c r="V230">
        <f>E230*S230</f>
        <v>0</v>
      </c>
      <c r="W230">
        <f>F230*S230</f>
        <v>0</v>
      </c>
      <c r="X230">
        <f>G230*S230</f>
        <v>0</v>
      </c>
      <c r="Y230">
        <f>H230*S230</f>
        <v>0</v>
      </c>
      <c r="Z230">
        <f>I230*S230</f>
        <v>0</v>
      </c>
      <c r="AA230">
        <f>J230*S230</f>
        <v>0</v>
      </c>
      <c r="AB230">
        <f>K230*S230</f>
        <v>0</v>
      </c>
      <c r="AC230">
        <f>L230*S230</f>
        <v>0</v>
      </c>
      <c r="AD230">
        <f>M230*S230</f>
        <v>0</v>
      </c>
    </row>
    <row r="231">
      <c r="A231">
        <v>45</v>
      </c>
      <c r="C231" t="str">
        <v xml:space="preserve">dada/paha atas terasi </v>
      </c>
      <c r="N231">
        <f>SUM(D231:M231)</f>
        <v>0</v>
      </c>
      <c r="O231">
        <f>N231*S231</f>
        <v>0</v>
      </c>
      <c r="P231" t="e">
        <f>O231/O243*100</f>
        <v>#DIV/0!</v>
      </c>
      <c r="R231" t="e">
        <f>P231*Q231</f>
        <v>#DIV/0!</v>
      </c>
      <c r="S231">
        <v>18750</v>
      </c>
      <c r="U231">
        <f>D231*S231</f>
        <v>0</v>
      </c>
      <c r="V231">
        <f>E231*S231</f>
        <v>0</v>
      </c>
      <c r="W231">
        <f>F231*S231</f>
        <v>0</v>
      </c>
      <c r="X231">
        <f>G231*S231</f>
        <v>0</v>
      </c>
      <c r="Y231">
        <f>H231*S231</f>
        <v>0</v>
      </c>
      <c r="Z231">
        <f>I231*S231</f>
        <v>0</v>
      </c>
      <c r="AA231">
        <f>J231*S231</f>
        <v>0</v>
      </c>
      <c r="AB231">
        <f>K231*S231</f>
        <v>0</v>
      </c>
      <c r="AC231">
        <f>L231*S231</f>
        <v>0</v>
      </c>
      <c r="AD231">
        <f>M231*S231</f>
        <v>0</v>
      </c>
    </row>
    <row r="232">
      <c r="A232">
        <v>46</v>
      </c>
      <c r="N232">
        <f>SUM(D232:M232)</f>
        <v>0</v>
      </c>
      <c r="O232">
        <f>N232*S232</f>
        <v>0</v>
      </c>
      <c r="P232" t="e">
        <f>O232/O243*100</f>
        <v>#DIV/0!</v>
      </c>
      <c r="R232" t="e">
        <f>P232*Q232</f>
        <v>#DIV/0!</v>
      </c>
      <c r="S232">
        <v>20000</v>
      </c>
      <c r="U232">
        <f>D232*S232</f>
        <v>0</v>
      </c>
      <c r="V232">
        <f>E232*S232</f>
        <v>0</v>
      </c>
      <c r="W232">
        <f>F232*S232</f>
        <v>0</v>
      </c>
      <c r="X232">
        <f>G232*S232</f>
        <v>0</v>
      </c>
      <c r="Y232">
        <f>H232*S232</f>
        <v>0</v>
      </c>
      <c r="Z232">
        <f>I232*S232</f>
        <v>0</v>
      </c>
      <c r="AA232">
        <f>J232*S232</f>
        <v>0</v>
      </c>
      <c r="AB232">
        <f>K232*S232</f>
        <v>0</v>
      </c>
      <c r="AC232">
        <f>L232*S232</f>
        <v>0</v>
      </c>
      <c r="AD232">
        <f>M232*S232</f>
        <v>0</v>
      </c>
    </row>
    <row r="233">
      <c r="A233">
        <v>47</v>
      </c>
      <c r="N233">
        <f>SUM(D233:M233)</f>
        <v>0</v>
      </c>
      <c r="O233">
        <f>N233*S233</f>
        <v>0</v>
      </c>
      <c r="P233" t="e">
        <f>O233/O243*100</f>
        <v>#DIV/0!</v>
      </c>
      <c r="R233" t="e">
        <f>P233*Q233</f>
        <v>#DIV/0!</v>
      </c>
      <c r="S233">
        <v>20900</v>
      </c>
      <c r="U233">
        <f>D233*S233</f>
        <v>0</v>
      </c>
      <c r="V233">
        <f>E233*S233</f>
        <v>0</v>
      </c>
      <c r="W233">
        <f>F233*S233</f>
        <v>0</v>
      </c>
      <c r="X233">
        <f>G233*S233</f>
        <v>0</v>
      </c>
      <c r="Y233">
        <f>H233*S233</f>
        <v>0</v>
      </c>
      <c r="Z233">
        <f>I233*S233</f>
        <v>0</v>
      </c>
      <c r="AA233">
        <f>J233*S233</f>
        <v>0</v>
      </c>
      <c r="AB233">
        <f>K233*S233</f>
        <v>0</v>
      </c>
      <c r="AC233">
        <f>L233*S233</f>
        <v>0</v>
      </c>
      <c r="AD233">
        <f>M233*S233</f>
        <v>0</v>
      </c>
    </row>
    <row r="234">
      <c r="A234">
        <v>48</v>
      </c>
      <c r="N234">
        <f>SUM(D234:M234)</f>
        <v>0</v>
      </c>
      <c r="O234">
        <f>N234*S234</f>
        <v>0</v>
      </c>
      <c r="P234" t="e">
        <f>O234/O243*100</f>
        <v>#DIV/0!</v>
      </c>
      <c r="R234" t="e">
        <f>P234*Q234</f>
        <v>#DIV/0!</v>
      </c>
      <c r="S234">
        <v>32100</v>
      </c>
      <c r="U234">
        <f>D234*S234</f>
        <v>0</v>
      </c>
      <c r="V234">
        <f>E234*S234</f>
        <v>0</v>
      </c>
      <c r="W234">
        <f>F234*S234</f>
        <v>0</v>
      </c>
      <c r="X234">
        <f>G234*S234</f>
        <v>0</v>
      </c>
      <c r="Y234">
        <f>H234*S234</f>
        <v>0</v>
      </c>
      <c r="Z234">
        <f>I234*S234</f>
        <v>0</v>
      </c>
      <c r="AA234">
        <f>J234*S234</f>
        <v>0</v>
      </c>
      <c r="AB234">
        <f>K234*S234</f>
        <v>0</v>
      </c>
      <c r="AC234">
        <f>L234*S234</f>
        <v>0</v>
      </c>
      <c r="AD234">
        <f>M234*S234</f>
        <v>0</v>
      </c>
    </row>
    <row r="235">
      <c r="A235">
        <v>49</v>
      </c>
      <c r="N235">
        <f>SUM(D235:M235)</f>
        <v>0</v>
      </c>
      <c r="O235">
        <f>N235*S235</f>
        <v>0</v>
      </c>
      <c r="P235" t="e">
        <f>O235/O243*100</f>
        <v>#DIV/0!</v>
      </c>
      <c r="R235" t="e">
        <f>P235*Q235</f>
        <v>#DIV/0!</v>
      </c>
      <c r="S235">
        <v>30500</v>
      </c>
      <c r="U235">
        <f>D235*S235</f>
        <v>0</v>
      </c>
      <c r="V235">
        <f>E235*S235</f>
        <v>0</v>
      </c>
      <c r="W235">
        <f>F235*S235</f>
        <v>0</v>
      </c>
      <c r="X235">
        <f>G235*S235</f>
        <v>0</v>
      </c>
      <c r="Y235">
        <f>H235*S235</f>
        <v>0</v>
      </c>
      <c r="Z235">
        <f>I235*S235</f>
        <v>0</v>
      </c>
      <c r="AA235">
        <f>J235*S235</f>
        <v>0</v>
      </c>
      <c r="AB235">
        <f>K235*S235</f>
        <v>0</v>
      </c>
      <c r="AC235">
        <f>L235*S235</f>
        <v>0</v>
      </c>
      <c r="AD235">
        <f>M235*S235</f>
        <v>0</v>
      </c>
    </row>
    <row r="236">
      <c r="A236">
        <v>50</v>
      </c>
      <c r="N236">
        <f>SUM(D236:M236)</f>
        <v>0</v>
      </c>
      <c r="O236">
        <f>N236*S236</f>
        <v>0</v>
      </c>
      <c r="P236" t="e">
        <f>(O236/O243)*100</f>
        <v>#DIV/0!</v>
      </c>
      <c r="R236" t="e">
        <f>P236*Q236</f>
        <v>#DIV/0!</v>
      </c>
      <c r="S236">
        <v>6100</v>
      </c>
      <c r="U236">
        <f>D236*S236</f>
        <v>0</v>
      </c>
      <c r="V236">
        <f>E236*S236</f>
        <v>0</v>
      </c>
      <c r="W236">
        <f>F236*S236</f>
        <v>0</v>
      </c>
      <c r="X236">
        <f>G236*S236</f>
        <v>0</v>
      </c>
      <c r="Y236">
        <f>H236*S236</f>
        <v>0</v>
      </c>
      <c r="Z236">
        <f>I236*S236</f>
        <v>0</v>
      </c>
      <c r="AA236">
        <f>J236*S236</f>
        <v>0</v>
      </c>
      <c r="AB236">
        <f>K236*S236</f>
        <v>0</v>
      </c>
      <c r="AC236">
        <f>L236*S236</f>
        <v>0</v>
      </c>
      <c r="AD236">
        <f>M236*S236</f>
        <v>0</v>
      </c>
    </row>
    <row r="237">
      <c r="A237">
        <v>51</v>
      </c>
      <c r="N237">
        <f>SUM(D237:M237)</f>
        <v>0</v>
      </c>
      <c r="O237">
        <f>N237*S237</f>
        <v>0</v>
      </c>
      <c r="P237" t="e">
        <f>(O237/O243)*100</f>
        <v>#DIV/0!</v>
      </c>
      <c r="R237" t="e">
        <f>P237*Q237</f>
        <v>#DIV/0!</v>
      </c>
      <c r="S237">
        <v>35900</v>
      </c>
      <c r="U237">
        <f>D237*S237</f>
        <v>0</v>
      </c>
      <c r="V237">
        <f>E237*S237</f>
        <v>0</v>
      </c>
      <c r="W237">
        <f>F237*S237</f>
        <v>0</v>
      </c>
      <c r="X237">
        <f>G237*S237</f>
        <v>0</v>
      </c>
      <c r="Y237">
        <f>H237*S237</f>
        <v>0</v>
      </c>
      <c r="Z237">
        <f>I237*S237</f>
        <v>0</v>
      </c>
      <c r="AA237">
        <f>J237*S237</f>
        <v>0</v>
      </c>
      <c r="AB237">
        <f>K237*S237</f>
        <v>0</v>
      </c>
      <c r="AC237">
        <f>L237*S237</f>
        <v>0</v>
      </c>
      <c r="AD237">
        <f>M237*S237</f>
        <v>0</v>
      </c>
    </row>
    <row r="238">
      <c r="A238">
        <v>52</v>
      </c>
      <c r="N238">
        <f>SUM(D238:M238)</f>
        <v>0</v>
      </c>
      <c r="O238">
        <f>N238*S238</f>
        <v>0</v>
      </c>
      <c r="P238" t="e">
        <f>(O238/O243)*100</f>
        <v>#DIV/0!</v>
      </c>
      <c r="R238" t="e">
        <f>P238*Q238</f>
        <v>#DIV/0!</v>
      </c>
      <c r="S238">
        <v>36900</v>
      </c>
      <c r="U238">
        <f>D238*S238</f>
        <v>0</v>
      </c>
      <c r="V238">
        <f>E238*S238</f>
        <v>0</v>
      </c>
      <c r="W238">
        <f>F238*S238</f>
        <v>0</v>
      </c>
      <c r="X238">
        <f>G238*S238</f>
        <v>0</v>
      </c>
      <c r="Y238">
        <f>H238*S238</f>
        <v>0</v>
      </c>
      <c r="Z238">
        <f>I238*S238</f>
        <v>0</v>
      </c>
      <c r="AA238">
        <f>J238*S238</f>
        <v>0</v>
      </c>
      <c r="AB238">
        <f>K238*S238</f>
        <v>0</v>
      </c>
      <c r="AC238">
        <f>L238*S238</f>
        <v>0</v>
      </c>
      <c r="AD238">
        <f>M238*S238</f>
        <v>0</v>
      </c>
    </row>
    <row r="239">
      <c r="A239">
        <v>53</v>
      </c>
      <c r="N239">
        <f>SUM(D239:M239)</f>
        <v>0</v>
      </c>
      <c r="O239">
        <f>N239*S239</f>
        <v>0</v>
      </c>
      <c r="P239" t="e">
        <f>(O239/O243)*100</f>
        <v>#DIV/0!</v>
      </c>
      <c r="R239" t="e">
        <f>P239*Q239</f>
        <v>#DIV/0!</v>
      </c>
      <c r="S239">
        <v>10900</v>
      </c>
      <c r="U239">
        <f>D239*S239</f>
        <v>0</v>
      </c>
      <c r="V239">
        <f>E239*S239</f>
        <v>0</v>
      </c>
      <c r="W239">
        <f>F239*S239</f>
        <v>0</v>
      </c>
      <c r="X239">
        <f>G239*S239</f>
        <v>0</v>
      </c>
      <c r="Y239">
        <f>H239*S239</f>
        <v>0</v>
      </c>
      <c r="Z239">
        <f>I239*S239</f>
        <v>0</v>
      </c>
      <c r="AA239">
        <f>J239*S239</f>
        <v>0</v>
      </c>
      <c r="AB239">
        <f>K239*S239</f>
        <v>0</v>
      </c>
      <c r="AC239">
        <f>L239*S239</f>
        <v>0</v>
      </c>
      <c r="AD239">
        <f>M239*S239</f>
        <v>0</v>
      </c>
    </row>
    <row r="240">
      <c r="A240">
        <v>54</v>
      </c>
      <c r="N240">
        <f>SUM(D240:M240)</f>
        <v>0</v>
      </c>
      <c r="O240">
        <f>N240*S240</f>
        <v>0</v>
      </c>
      <c r="P240" t="e">
        <f>(O240/O243)*100</f>
        <v>#DIV/0!</v>
      </c>
      <c r="R240" t="e">
        <f>P240*Q240</f>
        <v>#DIV/0!</v>
      </c>
      <c r="S240">
        <v>7900</v>
      </c>
      <c r="U240">
        <f>D240*S240</f>
        <v>0</v>
      </c>
      <c r="V240">
        <f>E240*S240</f>
        <v>0</v>
      </c>
      <c r="W240">
        <f>F240*S240</f>
        <v>0</v>
      </c>
      <c r="X240">
        <f>G240*S240</f>
        <v>0</v>
      </c>
      <c r="Y240">
        <f>H240*S240</f>
        <v>0</v>
      </c>
      <c r="Z240">
        <f>I240*S240</f>
        <v>0</v>
      </c>
      <c r="AA240">
        <f>J240*S240</f>
        <v>0</v>
      </c>
      <c r="AB240">
        <f>K240*S240</f>
        <v>0</v>
      </c>
      <c r="AC240">
        <f>L240*S240</f>
        <v>0</v>
      </c>
      <c r="AD240">
        <f>M240*S240</f>
        <v>0</v>
      </c>
    </row>
    <row r="241">
      <c r="A241">
        <v>55</v>
      </c>
      <c r="N241">
        <f>SUM(D241:M241)</f>
        <v>0</v>
      </c>
      <c r="O241">
        <f>N241*S241</f>
        <v>0</v>
      </c>
      <c r="P241" t="e">
        <f>(O241/O243)*100</f>
        <v>#DIV/0!</v>
      </c>
      <c r="R241" t="e">
        <f>P241*Q241</f>
        <v>#DIV/0!</v>
      </c>
      <c r="S241">
        <v>9200</v>
      </c>
      <c r="U241">
        <f>D241*S241</f>
        <v>0</v>
      </c>
      <c r="V241">
        <f>E241*S241</f>
        <v>0</v>
      </c>
      <c r="W241">
        <f>F241*S241</f>
        <v>0</v>
      </c>
      <c r="X241">
        <f>G241*S241</f>
        <v>0</v>
      </c>
      <c r="Y241">
        <f>H241*S241</f>
        <v>0</v>
      </c>
      <c r="Z241">
        <f>I241*S241</f>
        <v>0</v>
      </c>
      <c r="AA241">
        <f>J241*S241</f>
        <v>0</v>
      </c>
      <c r="AB241">
        <f>K241*S241</f>
        <v>0</v>
      </c>
      <c r="AC241">
        <f>L241*S241</f>
        <v>0</v>
      </c>
      <c r="AD241">
        <f>M241*S241</f>
        <v>0</v>
      </c>
    </row>
    <row r="242">
      <c r="A242" t="str">
        <v>TOTAL BEVERAGES</v>
      </c>
      <c r="D242">
        <f>U242</f>
        <v>0</v>
      </c>
      <c r="E242">
        <f>V242</f>
        <v>0</v>
      </c>
      <c r="F242">
        <f>W242</f>
        <v>0</v>
      </c>
      <c r="G242">
        <f>X242</f>
        <v>0</v>
      </c>
      <c r="H242">
        <f>Y242</f>
        <v>0</v>
      </c>
      <c r="I242">
        <f>Z242</f>
        <v>0</v>
      </c>
      <c r="J242">
        <f>AA242</f>
        <v>0</v>
      </c>
      <c r="K242">
        <f>AB242</f>
        <v>0</v>
      </c>
      <c r="L242">
        <f>AC242</f>
        <v>0</v>
      </c>
      <c r="M242">
        <f>AD242</f>
        <v>0</v>
      </c>
      <c r="O242">
        <f>SUM(D242:M242)</f>
        <v>0</v>
      </c>
      <c r="P242" t="e">
        <f>SUM(P187:P241)/100</f>
        <v>#DIV/0!</v>
      </c>
      <c r="R242" t="e">
        <f>SUM(R187:R241)/100</f>
        <v>#DIV/0!</v>
      </c>
      <c r="U242">
        <f>SUM(U187:U241)</f>
        <v>0</v>
      </c>
      <c r="V242">
        <f>SUM(V187:V241)</f>
        <v>0</v>
      </c>
      <c r="W242">
        <f>SUM(W187:W241)</f>
        <v>0</v>
      </c>
      <c r="X242">
        <f>SUM(X187:X241)</f>
        <v>0</v>
      </c>
      <c r="Y242">
        <f>SUM(Y187:Y241)</f>
        <v>0</v>
      </c>
      <c r="Z242">
        <f>SUM(Z187:Z241)</f>
        <v>0</v>
      </c>
      <c r="AA242">
        <f>SUM(AA187:AA241)</f>
        <v>0</v>
      </c>
      <c r="AB242">
        <f>SUM(AB187:AB241)</f>
        <v>0</v>
      </c>
      <c r="AC242">
        <f>SUM(AC187:AC241)</f>
        <v>0</v>
      </c>
      <c r="AD242">
        <f>SUM(AD187:AD241)</f>
        <v>0</v>
      </c>
    </row>
    <row r="243">
      <c r="A243" t="str">
        <v>TOTAL SALES</v>
      </c>
      <c r="D243">
        <f>D184+D242</f>
        <v>0</v>
      </c>
      <c r="E243">
        <f>E184+E242</f>
        <v>0</v>
      </c>
      <c r="F243">
        <f>F184+F242</f>
        <v>0</v>
      </c>
      <c r="G243">
        <f>G184+G242</f>
        <v>0</v>
      </c>
      <c r="H243">
        <f>H184+H242</f>
        <v>0</v>
      </c>
      <c r="I243">
        <f>I184+I242</f>
        <v>0</v>
      </c>
      <c r="J243">
        <f>J184+J242</f>
        <v>0</v>
      </c>
      <c r="K243">
        <f>K184+K242</f>
        <v>0</v>
      </c>
      <c r="L243">
        <f>L184+L242</f>
        <v>0</v>
      </c>
      <c r="M243">
        <f>M184+M242</f>
        <v>0</v>
      </c>
      <c r="O243">
        <f>O184+O242</f>
        <v>0</v>
      </c>
      <c r="P243" t="e">
        <f>P184+P242</f>
        <v>#DIV/0!</v>
      </c>
      <c r="R243" t="e">
        <f>R184+R242/100</f>
        <v>#DIV/0!</v>
      </c>
    </row>
    <row r="244">
      <c r="A244" t="str">
        <v>TOTAL CUSTOMER</v>
      </c>
      <c r="N244">
        <f>SUM(D244:M244)</f>
        <v>0</v>
      </c>
    </row>
    <row r="246">
      <c r="A246" t="str">
        <v>Keterangan :</v>
      </c>
      <c r="N246" t="str">
        <v>Paraf Supervisor</v>
      </c>
    </row>
    <row r="247">
      <c r="A247" t="str">
        <v>1. UNTUK NAMA PRODUK TIDAK BOLEH DIUBAH ATAU DI HAPUS, APABILA ADA PENAMBAHAN PRODUK ISILAH DI KOLOM KOSONG YANG PALING BAWAH  (FOOD &amp; BAVERAGE)</v>
      </c>
    </row>
    <row r="248">
      <c r="A248" t="str">
        <v xml:space="preserve">2. HASIL PRINT OUT LP JADI 3 LEMBAR </v>
      </c>
    </row>
    <row r="249">
      <c r="A249" t="str">
        <v>3. KOLOM FOOD COST ITEM DI ISI MANUAL</v>
      </c>
    </row>
    <row r="250">
      <c r="A250" t="str">
        <v>4. KETERANGAN KOLOM TGL HANYA DI ISI DENGAN ANGKA TGL SAJA TDK DENGAN BULAN / TAHUN</v>
      </c>
    </row>
    <row r="251">
      <c r="N251" t="str">
        <v>(                                                      )</v>
      </c>
    </row>
    <row r="253">
      <c r="A253" t="str">
        <v>NOTE :</v>
      </c>
    </row>
    <row r="254">
      <c r="A254" t="str">
        <v>1. SELECT BAGIAN YANG AKAN DIPRINT</v>
      </c>
    </row>
    <row r="255">
      <c r="A255" t="str">
        <v>2. SETELAH ITU PILIH FILE =&gt; PRINT</v>
      </c>
      <c r="D255" t="str">
        <v xml:space="preserve">NB. </v>
      </c>
      <c r="E255" t="str">
        <v xml:space="preserve">BAGI MENU YANG TIDAK DIPAKAI JANGAN DIHAPUS TAPI DIABAIKAN SAJA </v>
      </c>
    </row>
    <row r="256">
      <c r="A256" t="str">
        <v>3. PADA BAGIAN SETTINGS ATUR SEBAGAI BERIKUT :</v>
      </c>
      <c r="E256" t="str">
        <v>UNTUK PAKET YANG TERDAPAT 2 VARIAN MENU ( ES THE / S-TEE ) BISA DIPOSTING Harga Nol SESUAI MINUMAN PILIHAN TAMU</v>
      </c>
    </row>
    <row r="257">
      <c r="A257" t="str">
        <v xml:space="preserve">    - PILIH PRINT SELECTION</v>
      </c>
    </row>
    <row r="258">
      <c r="A258" t="str">
        <v xml:space="preserve">    - LANDSCAPE ORIENTATION</v>
      </c>
    </row>
    <row r="259">
      <c r="A259" t="str">
        <v xml:space="preserve">    - SESUAIKAN UKURAN KERTAS YANG AKAN DIPRINT, A4/F4</v>
      </c>
      <c r="I259" t="str">
        <v>dada</v>
      </c>
      <c r="J259">
        <f>N8+N9+N31+N36+N42+N48+N53+N56+N61+N64+N69+N72+N77+N80+N119+N124+N127+N135*4+N159*2+N158*2+N160*2</f>
        <v>0</v>
      </c>
      <c r="L259" t="str">
        <v>burger</v>
      </c>
      <c r="M259">
        <f>N18+N19+N27+N39</f>
        <v>0</v>
      </c>
    </row>
    <row r="260">
      <c r="A260" t="str">
        <v xml:space="preserve">    - ATUR MARGIN SEBAGAI BERIKUT :</v>
      </c>
      <c r="I260" t="str">
        <v>paha pabawh</v>
      </c>
      <c r="J260">
        <f>N10+N28+N40+N52+N55+N60+N63+N71+N68+N76+N79+N120+N134*4+N135*4+N158*2+N159*2+N160</f>
        <v>0</v>
      </c>
      <c r="L260" t="str">
        <v>nasgor</v>
      </c>
      <c r="M260">
        <f>N22+N29+N37+N45</f>
        <v>0</v>
      </c>
    </row>
    <row r="261">
      <c r="A261" t="str">
        <v xml:space="preserve">       - TOP : 1</v>
      </c>
      <c r="I261" t="str">
        <v>sayap</v>
      </c>
      <c r="J261">
        <f>N11+N24+N25+N33+N34+N51+N54+N59+N63+N67+N70+N75</f>
        <v>0</v>
      </c>
      <c r="L261" t="str">
        <v>STEAK</v>
      </c>
      <c r="M261">
        <f>N13+N26+N35+N41</f>
        <v>0</v>
      </c>
    </row>
    <row r="262">
      <c r="A262" t="str">
        <v xml:space="preserve">       - RIGHT : 0,3 - 1</v>
      </c>
      <c r="I262" t="str">
        <v>strips 4 pcs</v>
      </c>
      <c r="J262">
        <f>N12+N30+N38+N43+N49</f>
        <v>0</v>
      </c>
    </row>
    <row r="263">
      <c r="A263" t="str">
        <v xml:space="preserve">       - LEFT : 0,3</v>
      </c>
      <c r="I263" t="str">
        <v>nasgor</v>
      </c>
      <c r="J263">
        <f>N22+N29+N37+N45</f>
        <v>0</v>
      </c>
    </row>
    <row r="264">
      <c r="A264" t="str">
        <v xml:space="preserve">       - BOTTOM : 0,3</v>
      </c>
      <c r="I264" t="str">
        <v>nestea</v>
      </c>
      <c r="J264">
        <f>N34+N35+N36+N37+N38+N215</f>
        <v>0</v>
      </c>
    </row>
    <row r="265">
      <c r="A265" t="str">
        <v xml:space="preserve">    - LALU PILIH FIT ALL COLUMNS ON ONE PAGE</v>
      </c>
      <c r="I265" t="str">
        <v>milo</v>
      </c>
      <c r="J265">
        <f>N39+N40+N41+N42+N43+N216</f>
        <v>0</v>
      </c>
    </row>
    <row r="266">
      <c r="I266" t="str">
        <v>teh</v>
      </c>
      <c r="J266">
        <f>N24+N25+N26+N27+N28+N29+N30+N30+N31+N51+N52+N53+N60+N59+N61+N67+N68+N69+N75+N76+N77</f>
        <v>0</v>
      </c>
    </row>
    <row r="267">
      <c r="I267" t="str">
        <v>strips  pcs</v>
      </c>
    </row>
    <row r="1121">
      <c r="A1121" t="str">
        <v>LAPORAN PENJUALAN</v>
      </c>
    </row>
  </sheetData>
  <mergeCells count="21">
    <mergeCell ref="A249:I249"/>
    <mergeCell ref="A250:I250"/>
    <mergeCell ref="A251:I251"/>
    <mergeCell ref="N251:O251"/>
    <mergeCell ref="A1121:S1121"/>
    <mergeCell ref="A243:C243"/>
    <mergeCell ref="A244:C244"/>
    <mergeCell ref="N246:O246"/>
    <mergeCell ref="A247:I247"/>
    <mergeCell ref="A248:I248"/>
    <mergeCell ref="A2:S2"/>
    <mergeCell ref="C4:D4"/>
    <mergeCell ref="N6:O6"/>
    <mergeCell ref="A184:C184"/>
    <mergeCell ref="A242:C242"/>
    <mergeCell ref="A6:A7"/>
    <mergeCell ref="B6:B7"/>
    <mergeCell ref="C6:C7"/>
    <mergeCell ref="P6:P7"/>
    <mergeCell ref="Q6:Q7"/>
    <mergeCell ref="R6:R7"/>
  </mergeCells>
  <pageMargins left="0.12" right="0.12" top="0.39" bottom="0.12" header="0.31" footer="0.31"/>
  <ignoredErrors>
    <ignoredError numberStoredAsText="1" sqref="A1:AI1125"/>
  </ignoredErrors>
</worksheet>
</file>

<file path=xl/worksheets/sheet17.xml><?xml version="1.0" encoding="utf-8"?>
<worksheet xmlns="http://schemas.openxmlformats.org/spreadsheetml/2006/main" xmlns:r="http://schemas.openxmlformats.org/officeDocument/2006/relationships">
  <dimension ref="A2:AI1190"/>
  <sheetViews>
    <sheetView workbookViewId="0" rightToLeft="0"/>
  </sheetViews>
  <sheetData>
    <row r="2">
      <c r="A2" t="str">
        <v>LAPORAN PENJUALAN GO FOOD</v>
      </c>
    </row>
    <row r="3">
      <c r="N3" t="str">
        <v>Cabang  :</v>
      </c>
      <c r="O3" t="str">
        <f>'LAP TAMBAHAN '!O3:P3</f>
        <v>RC SAMATA GOWA</v>
      </c>
    </row>
    <row r="4">
      <c r="N4" t="str">
        <v>Periode :</v>
      </c>
      <c r="O4" t="str">
        <f>'LAP TAMBAHAN '!O4:P4</f>
        <v xml:space="preserve">15-21 FEBRUARI </v>
      </c>
    </row>
    <row r="6">
      <c r="A6" t="str">
        <v>NO</v>
      </c>
      <c r="B6" t="str">
        <v>PRODUCT</v>
      </c>
      <c r="C6" t="str">
        <f>B6</f>
        <v>PRODUCT</v>
      </c>
      <c r="D6" s="1">
        <f>'LAP. PENJUALAN '!D6</f>
        <v>46061</v>
      </c>
      <c r="E6" s="1">
        <f>'LAP. PENJUALAN '!E6</f>
        <v>46062</v>
      </c>
      <c r="F6" s="1">
        <f>'LAP. PENJUALAN '!F6</f>
        <v>46063</v>
      </c>
      <c r="G6" s="1">
        <f>'LAP. PENJUALAN '!G6</f>
        <v>46064</v>
      </c>
      <c r="H6" s="1">
        <f>'LAP. PENJUALAN '!H6</f>
        <v>46065</v>
      </c>
      <c r="I6" s="1">
        <f>'LAP. PENJUALAN '!I6</f>
        <v>46066</v>
      </c>
      <c r="J6" s="1">
        <f>'LAP. PENJUALAN '!J6</f>
        <v>46067</v>
      </c>
      <c r="K6" s="1">
        <f>'LAP. PENJUALAN '!K6</f>
        <v>0</v>
      </c>
      <c r="L6" s="1">
        <f>'LAP. PENJUALAN '!L6</f>
        <v>0</v>
      </c>
      <c r="M6" s="1">
        <f>'LAP. PENJUALAN '!M6</f>
        <v>0</v>
      </c>
      <c r="N6" t="str">
        <v>TOTAL</v>
      </c>
      <c r="P6" t="str">
        <v>%</v>
      </c>
      <c r="Q6" t="str">
        <v>FC ITEM</v>
      </c>
      <c r="R6" t="str">
        <v>CON FC</v>
      </c>
      <c r="S6" t="str">
        <v>HARGA</v>
      </c>
    </row>
    <row r="7">
      <c r="D7" t="str">
        <f>'LAP. PENJUALAN '!D7</f>
        <v>MINGGU</v>
      </c>
      <c r="E7" t="str">
        <f>'LAP. PENJUALAN '!E7</f>
        <v>SENIN</v>
      </c>
      <c r="F7" t="str">
        <f>'LAP. PENJUALAN '!F7</f>
        <v>SELASA</v>
      </c>
      <c r="G7" t="str">
        <f>'LAP. PENJUALAN '!G7</f>
        <v>RABU</v>
      </c>
      <c r="H7" t="str">
        <f>'LAP. PENJUALAN '!H7</f>
        <v>KAMIS</v>
      </c>
      <c r="I7" t="str">
        <f>'LAP. PENJUALAN '!I7</f>
        <v>JUMAT</v>
      </c>
      <c r="J7" t="str">
        <f>'LAP. PENJUALAN '!J7</f>
        <v>SABTU</v>
      </c>
      <c r="K7" t="str">
        <f>'LAP. PENJUALAN '!K7</f>
        <v>KAMIS</v>
      </c>
      <c r="L7" t="str">
        <f>'LAP. PENJUALAN '!L7</f>
        <v>JUMAT</v>
      </c>
      <c r="M7" t="str">
        <f>'LAP. PENJUALAN '!M7</f>
        <v>SABTU</v>
      </c>
      <c r="N7" t="str">
        <v>UNIT</v>
      </c>
      <c r="O7" t="str">
        <v>( Rp )</v>
      </c>
      <c r="S7" t="str">
        <v>( UNIT )</v>
      </c>
    </row>
    <row r="8">
      <c r="A8">
        <v>1</v>
      </c>
      <c r="B8" t="str">
        <v>Dada</v>
      </c>
      <c r="C8" t="str">
        <f>'LAP. PENJUALAN '!C8</f>
        <v>Dada</v>
      </c>
      <c r="N8">
        <f>SUM(D8:M8)</f>
        <v>0</v>
      </c>
      <c r="O8">
        <f>N8*S8</f>
        <v>0</v>
      </c>
      <c r="P8" t="e">
        <f>(O8/O240)*100</f>
        <v>#DIV/0!</v>
      </c>
      <c r="R8" t="e">
        <f>P8*Q8</f>
        <v>#DIV/0!</v>
      </c>
      <c r="S8">
        <v>16800</v>
      </c>
      <c r="U8">
        <f>D8*S8</f>
        <v>0</v>
      </c>
      <c r="V8">
        <f>E8*S8</f>
        <v>0</v>
      </c>
      <c r="W8">
        <f>F8*S8</f>
        <v>0</v>
      </c>
      <c r="X8">
        <f>G8*S8</f>
        <v>0</v>
      </c>
      <c r="Y8">
        <f>H8*S8</f>
        <v>0</v>
      </c>
      <c r="Z8">
        <f>I8*S8</f>
        <v>0</v>
      </c>
      <c r="AA8">
        <f>J8*S8</f>
        <v>0</v>
      </c>
      <c r="AB8">
        <f>K8*S8</f>
        <v>0</v>
      </c>
      <c r="AC8">
        <f>L8*S8</f>
        <v>0</v>
      </c>
      <c r="AD8">
        <f>M8*S8</f>
        <v>0</v>
      </c>
    </row>
    <row r="9">
      <c r="A9">
        <v>2</v>
      </c>
      <c r="B9" t="str">
        <v>Paha Atas</v>
      </c>
      <c r="C9" t="str">
        <f>'LAP. PENJUALAN '!C9</f>
        <v>Paha Atas</v>
      </c>
      <c r="N9">
        <f>SUM(D9:M9)</f>
        <v>0</v>
      </c>
      <c r="O9">
        <f>N9*S9</f>
        <v>0</v>
      </c>
      <c r="P9" t="e">
        <f>(O9/O240)*100</f>
        <v>#DIV/0!</v>
      </c>
      <c r="R9" t="e">
        <f>P9*Q9</f>
        <v>#DIV/0!</v>
      </c>
      <c r="S9">
        <v>16800</v>
      </c>
      <c r="U9">
        <f>D9*S9</f>
        <v>0</v>
      </c>
      <c r="V9">
        <f>E9*S9</f>
        <v>0</v>
      </c>
      <c r="W9">
        <f>F9*S9</f>
        <v>0</v>
      </c>
      <c r="X9">
        <f>G9*S9</f>
        <v>0</v>
      </c>
      <c r="Y9">
        <f>H9*S9</f>
        <v>0</v>
      </c>
      <c r="Z9">
        <f>I9*S9</f>
        <v>0</v>
      </c>
      <c r="AA9">
        <f>J9*S9</f>
        <v>0</v>
      </c>
      <c r="AB9">
        <f>K9*S9</f>
        <v>0</v>
      </c>
      <c r="AC9">
        <f>L9*S9</f>
        <v>0</v>
      </c>
      <c r="AD9">
        <f>M9*S9</f>
        <v>0</v>
      </c>
    </row>
    <row r="10">
      <c r="A10">
        <v>3</v>
      </c>
      <c r="B10" t="str">
        <v>Paha Bawah</v>
      </c>
      <c r="C10" t="str">
        <f>'LAP. PENJUALAN '!C10</f>
        <v>Paha Bawah</v>
      </c>
      <c r="N10">
        <f>SUM(D10:M10)</f>
        <v>0</v>
      </c>
      <c r="O10">
        <f>N10*S10</f>
        <v>0</v>
      </c>
      <c r="P10" t="e">
        <f>(O10/O240)*100</f>
        <v>#DIV/0!</v>
      </c>
      <c r="R10" t="e">
        <f>P10*Q10</f>
        <v>#DIV/0!</v>
      </c>
      <c r="S10">
        <v>14400</v>
      </c>
      <c r="U10">
        <f>D10*S10</f>
        <v>0</v>
      </c>
      <c r="V10">
        <f>E10*S10</f>
        <v>0</v>
      </c>
      <c r="W10">
        <f>F10*S10</f>
        <v>0</v>
      </c>
      <c r="X10">
        <f>G10*S10</f>
        <v>0</v>
      </c>
      <c r="Y10">
        <f>H10*S10</f>
        <v>0</v>
      </c>
      <c r="Z10">
        <f>I10*S10</f>
        <v>0</v>
      </c>
      <c r="AA10">
        <f>J10*S10</f>
        <v>0</v>
      </c>
      <c r="AB10">
        <f>K10*S10</f>
        <v>0</v>
      </c>
      <c r="AC10">
        <f>L10*S10</f>
        <v>0</v>
      </c>
      <c r="AD10">
        <f>M10*S10</f>
        <v>0</v>
      </c>
    </row>
    <row r="11">
      <c r="A11">
        <v>4</v>
      </c>
      <c r="B11" t="str">
        <v>Sayap</v>
      </c>
      <c r="C11" t="str">
        <f>'LAP. PENJUALAN '!C11</f>
        <v>Sayap</v>
      </c>
      <c r="N11">
        <f>SUM(D11:M11)</f>
        <v>0</v>
      </c>
      <c r="O11">
        <f>N11*S11</f>
        <v>0</v>
      </c>
      <c r="P11" t="e">
        <f>(O11/O240)*100</f>
        <v>#DIV/0!</v>
      </c>
      <c r="R11" t="e">
        <f>P11*Q11</f>
        <v>#DIV/0!</v>
      </c>
      <c r="S11">
        <v>13200</v>
      </c>
      <c r="U11">
        <f>D11*S11</f>
        <v>0</v>
      </c>
      <c r="V11">
        <f>E11*S11</f>
        <v>0</v>
      </c>
      <c r="W11">
        <f>F11*S11</f>
        <v>0</v>
      </c>
      <c r="X11">
        <f>G11*S11</f>
        <v>0</v>
      </c>
      <c r="Y11">
        <f>H11*S11</f>
        <v>0</v>
      </c>
      <c r="Z11">
        <f>I11*S11</f>
        <v>0</v>
      </c>
      <c r="AA11">
        <f>J11*S11</f>
        <v>0</v>
      </c>
      <c r="AB11">
        <f>K11*S11</f>
        <v>0</v>
      </c>
      <c r="AC11">
        <f>L11*S11</f>
        <v>0</v>
      </c>
      <c r="AD11">
        <f>M11*S11</f>
        <v>0</v>
      </c>
    </row>
    <row r="12">
      <c r="A12">
        <v>5</v>
      </c>
      <c r="B12" t="str">
        <v>Chicken Strips</v>
      </c>
      <c r="C12" t="str">
        <f>'LAP. PENJUALAN '!C12</f>
        <v>Chicken Strips</v>
      </c>
      <c r="N12">
        <f>SUM(D12:M12)</f>
        <v>0</v>
      </c>
      <c r="O12">
        <f>N12*S12</f>
        <v>0</v>
      </c>
      <c r="P12" t="e">
        <f>(O12/O240)*100</f>
        <v>#DIV/0!</v>
      </c>
      <c r="R12" t="e">
        <f>P12*Q12</f>
        <v>#DIV/0!</v>
      </c>
      <c r="S12">
        <v>16800</v>
      </c>
      <c r="U12">
        <f>D12*S12</f>
        <v>0</v>
      </c>
      <c r="V12">
        <f>E12*S12</f>
        <v>0</v>
      </c>
      <c r="W12">
        <f>F12*S12</f>
        <v>0</v>
      </c>
      <c r="X12">
        <f>G12*S12</f>
        <v>0</v>
      </c>
      <c r="Y12">
        <f>H12*S12</f>
        <v>0</v>
      </c>
      <c r="Z12">
        <f>I12*S12</f>
        <v>0</v>
      </c>
      <c r="AA12">
        <f>J12*S12</f>
        <v>0</v>
      </c>
      <c r="AB12">
        <f>K12*S12</f>
        <v>0</v>
      </c>
      <c r="AC12">
        <f>L12*S12</f>
        <v>0</v>
      </c>
      <c r="AD12">
        <f>M12*S12</f>
        <v>0</v>
      </c>
    </row>
    <row r="13">
      <c r="A13">
        <v>6</v>
      </c>
      <c r="B13" t="str">
        <v>Chicken Steak</v>
      </c>
      <c r="C13" t="str">
        <f>'LAP. PENJUALAN '!C13</f>
        <v>Chicken Steak</v>
      </c>
      <c r="N13">
        <f>SUM(D13:M13)</f>
        <v>0</v>
      </c>
      <c r="O13">
        <f>N13*S13</f>
        <v>0</v>
      </c>
      <c r="P13" t="e">
        <f>(O13/O240)*100</f>
        <v>#DIV/0!</v>
      </c>
      <c r="R13" t="e">
        <f>P13*Q13</f>
        <v>#DIV/0!</v>
      </c>
      <c r="S13">
        <v>18000</v>
      </c>
      <c r="U13">
        <f>D13*S13</f>
        <v>0</v>
      </c>
      <c r="V13">
        <f>E13*S13</f>
        <v>0</v>
      </c>
      <c r="W13">
        <f>F13*S13</f>
        <v>0</v>
      </c>
      <c r="X13">
        <f>G13*S13</f>
        <v>0</v>
      </c>
      <c r="Y13">
        <f>H13*S13</f>
        <v>0</v>
      </c>
      <c r="Z13">
        <f>I13*S13</f>
        <v>0</v>
      </c>
      <c r="AA13">
        <f>J13*S13</f>
        <v>0</v>
      </c>
      <c r="AB13">
        <f>K13*S13</f>
        <v>0</v>
      </c>
      <c r="AC13">
        <f>L13*S13</f>
        <v>0</v>
      </c>
      <c r="AD13">
        <f>M13*S13</f>
        <v>0</v>
      </c>
    </row>
    <row r="14">
      <c r="N14">
        <f>SUM(D14:M14)</f>
        <v>0</v>
      </c>
      <c r="O14">
        <f>N14*S14</f>
        <v>0</v>
      </c>
      <c r="P14" t="e">
        <f>(O14/O240)*100</f>
        <v>#DIV/0!</v>
      </c>
      <c r="R14" t="e">
        <f>P14*Q14</f>
        <v>#DIV/0!</v>
      </c>
      <c r="U14">
        <f>D14*S14</f>
        <v>0</v>
      </c>
      <c r="V14">
        <f>E14*S14</f>
        <v>0</v>
      </c>
      <c r="W14">
        <f>F14*S14</f>
        <v>0</v>
      </c>
      <c r="X14">
        <f>G14*S14</f>
        <v>0</v>
      </c>
      <c r="Y14">
        <f>H14*S14</f>
        <v>0</v>
      </c>
      <c r="Z14">
        <f>I14*S14</f>
        <v>0</v>
      </c>
      <c r="AA14">
        <f>J14*S14</f>
        <v>0</v>
      </c>
      <c r="AB14">
        <f>K14*S14</f>
        <v>0</v>
      </c>
      <c r="AC14">
        <f>L14*S14</f>
        <v>0</v>
      </c>
      <c r="AD14">
        <f>M14*S14</f>
        <v>0</v>
      </c>
    </row>
    <row r="15">
      <c r="A15">
        <v>7</v>
      </c>
      <c r="B15" t="str">
        <v>French Fries</v>
      </c>
      <c r="C15" t="str">
        <f>'LAP. PENJUALAN '!C15</f>
        <v>French Fries</v>
      </c>
      <c r="N15">
        <f>SUM(D15:M15)</f>
        <v>0</v>
      </c>
      <c r="O15">
        <f>N15*S15</f>
        <v>0</v>
      </c>
      <c r="P15" t="e">
        <f>(O15/O240)*100</f>
        <v>#DIV/0!</v>
      </c>
      <c r="R15" t="e">
        <f>P15*Q15</f>
        <v>#DIV/0!</v>
      </c>
      <c r="S15">
        <v>12000</v>
      </c>
      <c r="U15">
        <f>D15*S15</f>
        <v>0</v>
      </c>
      <c r="V15">
        <f>E15*S15</f>
        <v>0</v>
      </c>
      <c r="W15">
        <f>F15*S15</f>
        <v>0</v>
      </c>
      <c r="X15">
        <f>G15*S15</f>
        <v>0</v>
      </c>
      <c r="Y15">
        <f>H15*S15</f>
        <v>0</v>
      </c>
      <c r="Z15">
        <f>I15*S15</f>
        <v>0</v>
      </c>
      <c r="AA15">
        <f>J15*S15</f>
        <v>0</v>
      </c>
      <c r="AB15">
        <f>K15*S15</f>
        <v>0</v>
      </c>
      <c r="AC15">
        <f>L15*S15</f>
        <v>0</v>
      </c>
      <c r="AD15">
        <f>M15*S15</f>
        <v>0</v>
      </c>
    </row>
    <row r="16">
      <c r="A16">
        <v>8</v>
      </c>
      <c r="B16" t="str">
        <v xml:space="preserve">Nasi </v>
      </c>
      <c r="C16" t="str">
        <f>'LAP. PENJUALAN '!C16</f>
        <v xml:space="preserve">Nasi </v>
      </c>
      <c r="N16">
        <f>SUM(D16:M16)</f>
        <v>0</v>
      </c>
      <c r="O16">
        <f>N16*S16</f>
        <v>0</v>
      </c>
      <c r="P16" t="e">
        <f>(O16/O240)*100</f>
        <v>#DIV/0!</v>
      </c>
      <c r="R16" t="e">
        <f>P16*Q16</f>
        <v>#DIV/0!</v>
      </c>
      <c r="S16">
        <v>6000</v>
      </c>
      <c r="U16">
        <f>D16*S16</f>
        <v>0</v>
      </c>
      <c r="V16">
        <f>E16*S16</f>
        <v>0</v>
      </c>
      <c r="W16">
        <f>F16*S16</f>
        <v>0</v>
      </c>
      <c r="X16">
        <f>G16*S16</f>
        <v>0</v>
      </c>
      <c r="Y16">
        <f>H16*S16</f>
        <v>0</v>
      </c>
      <c r="Z16">
        <f>I16*S16</f>
        <v>0</v>
      </c>
      <c r="AA16">
        <f>J16*S16</f>
        <v>0</v>
      </c>
      <c r="AB16">
        <f>K16*S16</f>
        <v>0</v>
      </c>
      <c r="AC16">
        <f>L16*S16</f>
        <v>0</v>
      </c>
      <c r="AD16">
        <f>M16*S16</f>
        <v>0</v>
      </c>
    </row>
    <row r="17">
      <c r="A17">
        <v>9</v>
      </c>
      <c r="B17" t="str">
        <v xml:space="preserve">Perkedel </v>
      </c>
      <c r="C17" t="str">
        <f>'LAP. PENJUALAN '!C17</f>
        <v xml:space="preserve">Perkedel </v>
      </c>
      <c r="N17">
        <f>SUM(D17:M17)</f>
        <v>0</v>
      </c>
      <c r="O17">
        <f>N17*S17</f>
        <v>0</v>
      </c>
      <c r="P17" t="e">
        <f>(O17/O240)*100</f>
        <v>#DIV/0!</v>
      </c>
      <c r="R17" t="e">
        <f>P17*Q17</f>
        <v>#DIV/0!</v>
      </c>
      <c r="S17">
        <v>6250</v>
      </c>
      <c r="U17">
        <f>D17*S17</f>
        <v>0</v>
      </c>
      <c r="V17">
        <f>E17*S17</f>
        <v>0</v>
      </c>
      <c r="W17">
        <f>F17*S17</f>
        <v>0</v>
      </c>
      <c r="X17">
        <f>G17*S17</f>
        <v>0</v>
      </c>
      <c r="Y17">
        <f>H17*S17</f>
        <v>0</v>
      </c>
      <c r="Z17">
        <f>I17*S17</f>
        <v>0</v>
      </c>
      <c r="AA17">
        <f>J17*S17</f>
        <v>0</v>
      </c>
      <c r="AB17">
        <f>K17*S17</f>
        <v>0</v>
      </c>
      <c r="AC17">
        <f>L17*S17</f>
        <v>0</v>
      </c>
      <c r="AD17">
        <f>M17*S17</f>
        <v>0</v>
      </c>
    </row>
    <row r="18">
      <c r="A18">
        <v>10</v>
      </c>
      <c r="B18" t="str">
        <v>Chicken Burger</v>
      </c>
      <c r="C18" t="str">
        <f>'LAP. PENJUALAN '!C18</f>
        <v>Chicken Burger</v>
      </c>
      <c r="N18">
        <f>SUM(D18:M18)</f>
        <v>0</v>
      </c>
      <c r="O18">
        <f>N18*S18</f>
        <v>0</v>
      </c>
      <c r="P18" t="e">
        <f>(O18/O240)*100</f>
        <v>#DIV/0!</v>
      </c>
      <c r="R18" t="e">
        <f>P18*Q18</f>
        <v>#DIV/0!</v>
      </c>
      <c r="S18">
        <v>18000</v>
      </c>
      <c r="U18">
        <f>D18*S18</f>
        <v>0</v>
      </c>
      <c r="V18">
        <f>E18*S18</f>
        <v>0</v>
      </c>
      <c r="W18">
        <f>F18*S18</f>
        <v>0</v>
      </c>
      <c r="X18">
        <f>G18*S18</f>
        <v>0</v>
      </c>
      <c r="Y18">
        <f>H18*S18</f>
        <v>0</v>
      </c>
      <c r="Z18">
        <f>I18*S18</f>
        <v>0</v>
      </c>
      <c r="AA18">
        <f>J18*S18</f>
        <v>0</v>
      </c>
      <c r="AB18">
        <f>K18*S18</f>
        <v>0</v>
      </c>
      <c r="AC18">
        <f>L18*S18</f>
        <v>0</v>
      </c>
      <c r="AD18">
        <f>M18*S18</f>
        <v>0</v>
      </c>
    </row>
    <row r="19">
      <c r="A19">
        <v>11</v>
      </c>
      <c r="B19" t="str">
        <v xml:space="preserve">Cheese Burger </v>
      </c>
      <c r="C19" t="str">
        <f>'LAP. PENJUALAN '!C19</f>
        <v xml:space="preserve">Cheese Burger </v>
      </c>
      <c r="N19">
        <f>SUM(D19:M19)</f>
        <v>0</v>
      </c>
      <c r="O19">
        <f>N19*S19</f>
        <v>0</v>
      </c>
      <c r="P19" t="e">
        <f>(O19/O240)*100</f>
        <v>#DIV/0!</v>
      </c>
      <c r="R19" t="e">
        <f>P19*Q19</f>
        <v>#DIV/0!</v>
      </c>
      <c r="S19">
        <v>20400</v>
      </c>
      <c r="U19">
        <f>D19*S19</f>
        <v>0</v>
      </c>
      <c r="V19">
        <f>E19*S19</f>
        <v>0</v>
      </c>
      <c r="W19">
        <f>F19*S19</f>
        <v>0</v>
      </c>
      <c r="X19">
        <f>G19*S19</f>
        <v>0</v>
      </c>
      <c r="Y19">
        <f>H19*S19</f>
        <v>0</v>
      </c>
      <c r="Z19">
        <f>I19*S19</f>
        <v>0</v>
      </c>
      <c r="AA19">
        <f>J19*S19</f>
        <v>0</v>
      </c>
      <c r="AB19">
        <f>K19*S19</f>
        <v>0</v>
      </c>
      <c r="AC19">
        <f>L19*S19</f>
        <v>0</v>
      </c>
      <c r="AD19">
        <f>M19*S19</f>
        <v>0</v>
      </c>
    </row>
    <row r="20">
      <c r="A20">
        <v>12</v>
      </c>
      <c r="B20" t="str">
        <v xml:space="preserve">Nasi Goreng </v>
      </c>
      <c r="C20" t="str">
        <f>'LAP. PENJUALAN '!C20</f>
        <v>Mix Platter</v>
      </c>
      <c r="N20">
        <f>SUM(D20:M20)</f>
        <v>0</v>
      </c>
      <c r="O20">
        <f>N20*S20</f>
        <v>0</v>
      </c>
      <c r="P20" t="e">
        <f>(O20/O240)*100</f>
        <v>#DIV/0!</v>
      </c>
      <c r="R20" t="e">
        <f>P20*Q20</f>
        <v>#DIV/0!</v>
      </c>
      <c r="U20">
        <f>D20*S20</f>
        <v>0</v>
      </c>
      <c r="V20">
        <f>E20*S20</f>
        <v>0</v>
      </c>
      <c r="W20">
        <f>F20*S20</f>
        <v>0</v>
      </c>
      <c r="X20">
        <f>G20*S20</f>
        <v>0</v>
      </c>
      <c r="Y20">
        <f>H20*S20</f>
        <v>0</v>
      </c>
      <c r="Z20">
        <f>I20*S20</f>
        <v>0</v>
      </c>
      <c r="AA20">
        <f>J20*S20</f>
        <v>0</v>
      </c>
      <c r="AB20">
        <f>K20*S20</f>
        <v>0</v>
      </c>
      <c r="AC20">
        <f>L20*S20</f>
        <v>0</v>
      </c>
      <c r="AD20">
        <f>M20*S20</f>
        <v>0</v>
      </c>
    </row>
    <row r="21">
      <c r="A21">
        <v>13</v>
      </c>
      <c r="B21" t="str">
        <v>Telor Ceplok</v>
      </c>
      <c r="C21" t="str">
        <f>'LAP. PENJUALAN '!C21</f>
        <v>Telur Ceplok</v>
      </c>
      <c r="N21">
        <f>SUM(D21:M21)</f>
        <v>0</v>
      </c>
      <c r="O21">
        <f>N21*S21</f>
        <v>0</v>
      </c>
      <c r="P21" t="e">
        <f>(O21/O240)*100</f>
        <v>#DIV/0!</v>
      </c>
      <c r="R21" t="e">
        <f>P21*Q21</f>
        <v>#DIV/0!</v>
      </c>
      <c r="U21">
        <f>D21*S21</f>
        <v>0</v>
      </c>
      <c r="V21">
        <f>E21*S21</f>
        <v>0</v>
      </c>
      <c r="W21">
        <f>F21*S21</f>
        <v>0</v>
      </c>
      <c r="X21">
        <f>G21*S21</f>
        <v>0</v>
      </c>
      <c r="Y21">
        <f>H21*S21</f>
        <v>0</v>
      </c>
      <c r="Z21">
        <f>I21*S21</f>
        <v>0</v>
      </c>
      <c r="AA21">
        <f>J21*S21</f>
        <v>0</v>
      </c>
      <c r="AB21">
        <f>K21*S21</f>
        <v>0</v>
      </c>
      <c r="AC21">
        <f>L21*S21</f>
        <v>0</v>
      </c>
      <c r="AD21">
        <f>M21*S21</f>
        <v>0</v>
      </c>
    </row>
    <row r="22">
      <c r="A22">
        <v>14</v>
      </c>
      <c r="B22" t="str">
        <v>Nasi Goreng Telor Ceplok</v>
      </c>
      <c r="C22" t="str">
        <f>'LAP. PENJUALAN '!C22</f>
        <v>Nasi Goreng Telur Ceplok</v>
      </c>
      <c r="N22">
        <f>SUM(D22:M22)</f>
        <v>0</v>
      </c>
      <c r="O22">
        <f>N22*S22</f>
        <v>0</v>
      </c>
      <c r="P22" t="e">
        <f>(O22/O240)*100</f>
        <v>#DIV/0!</v>
      </c>
      <c r="R22" t="e">
        <f>P22*Q22</f>
        <v>#DIV/0!</v>
      </c>
      <c r="S22">
        <v>19200</v>
      </c>
      <c r="U22">
        <f>D22*S22</f>
        <v>0</v>
      </c>
      <c r="V22">
        <f>E22*S22</f>
        <v>0</v>
      </c>
      <c r="W22">
        <f>F22*S22</f>
        <v>0</v>
      </c>
      <c r="X22">
        <f>G22*S22</f>
        <v>0</v>
      </c>
      <c r="Y22">
        <f>H22*S22</f>
        <v>0</v>
      </c>
      <c r="Z22">
        <f>I22*S22</f>
        <v>0</v>
      </c>
      <c r="AA22">
        <f>J22*S22</f>
        <v>0</v>
      </c>
      <c r="AB22">
        <f>K22*S22</f>
        <v>0</v>
      </c>
      <c r="AC22">
        <f>L22*S22</f>
        <v>0</v>
      </c>
      <c r="AD22">
        <f>M22*S22</f>
        <v>0</v>
      </c>
    </row>
    <row r="23">
      <c r="N23">
        <f>SUM(D23:M23)</f>
        <v>0</v>
      </c>
      <c r="O23">
        <f>N23*S23</f>
        <v>0</v>
      </c>
      <c r="P23" t="e">
        <f>(O23/O240)*100</f>
        <v>#DIV/0!</v>
      </c>
      <c r="R23" t="e">
        <f>P23*Q23</f>
        <v>#DIV/0!</v>
      </c>
      <c r="U23">
        <f>D23*S23</f>
        <v>0</v>
      </c>
      <c r="V23">
        <f>E23*S23</f>
        <v>0</v>
      </c>
      <c r="W23">
        <f>F23*S23</f>
        <v>0</v>
      </c>
      <c r="X23">
        <f>G23*S23</f>
        <v>0</v>
      </c>
      <c r="Y23">
        <f>H23*S23</f>
        <v>0</v>
      </c>
      <c r="Z23">
        <f>I23*S23</f>
        <v>0</v>
      </c>
      <c r="AA23">
        <f>J23*S23</f>
        <v>0</v>
      </c>
      <c r="AB23">
        <f>K23*S23</f>
        <v>0</v>
      </c>
      <c r="AC23">
        <f>L23*S23</f>
        <v>0</v>
      </c>
      <c r="AD23">
        <f>M23*S23</f>
        <v>0</v>
      </c>
    </row>
    <row r="24">
      <c r="A24">
        <v>15</v>
      </c>
      <c r="B24" t="str">
        <v>Paket Segar 1</v>
      </c>
      <c r="C24" t="str">
        <f>'LAP. PENJUALAN '!C24</f>
        <v>Paket Segar 1 Dine In (Es Teh / S-tee)</v>
      </c>
      <c r="N24">
        <f>SUM(D24:M24)</f>
        <v>0</v>
      </c>
      <c r="O24">
        <f>N24*S24</f>
        <v>0</v>
      </c>
      <c r="P24" t="e">
        <f>(O24/O240)*100</f>
        <v>#DIV/0!</v>
      </c>
      <c r="R24" t="e">
        <f>P24*Q24</f>
        <v>#DIV/0!</v>
      </c>
      <c r="U24">
        <f>D24*S24</f>
        <v>0</v>
      </c>
      <c r="V24">
        <f>E24*S24</f>
        <v>0</v>
      </c>
      <c r="W24">
        <f>F24*S24</f>
        <v>0</v>
      </c>
      <c r="X24">
        <f>G24*S24</f>
        <v>0</v>
      </c>
      <c r="Y24">
        <f>H24*S24</f>
        <v>0</v>
      </c>
      <c r="Z24">
        <f>I24*S24</f>
        <v>0</v>
      </c>
      <c r="AA24">
        <f>J24*S24</f>
        <v>0</v>
      </c>
      <c r="AB24">
        <f>K24*S24</f>
        <v>0</v>
      </c>
      <c r="AC24">
        <f>L24*S24</f>
        <v>0</v>
      </c>
      <c r="AD24">
        <f>M24*S24</f>
        <v>0</v>
      </c>
    </row>
    <row r="25">
      <c r="A25">
        <v>16</v>
      </c>
      <c r="B25" t="str">
        <v>Paket Segar 2</v>
      </c>
      <c r="C25" t="str">
        <f>'LAP. PENJUALAN '!C25</f>
        <v>Paket Segar 1 Take Away (Es Teh / S-tee)</v>
      </c>
      <c r="N25">
        <f>SUM(D25:M25)</f>
        <v>0</v>
      </c>
      <c r="O25">
        <f>N25*S25</f>
        <v>0</v>
      </c>
      <c r="P25" t="e">
        <f>(O25/O240)*100</f>
        <v>#DIV/0!</v>
      </c>
      <c r="R25" t="e">
        <f>P25*Q25</f>
        <v>#DIV/0!</v>
      </c>
      <c r="U25">
        <f>D25*S25</f>
        <v>0</v>
      </c>
      <c r="V25">
        <f>E25*S25</f>
        <v>0</v>
      </c>
      <c r="W25">
        <f>F25*S25</f>
        <v>0</v>
      </c>
      <c r="X25">
        <f>G25*S25</f>
        <v>0</v>
      </c>
      <c r="Y25">
        <f>H25*S25</f>
        <v>0</v>
      </c>
      <c r="Z25">
        <f>I25*S25</f>
        <v>0</v>
      </c>
      <c r="AA25">
        <f>J25*S25</f>
        <v>0</v>
      </c>
      <c r="AB25">
        <f>K25*S25</f>
        <v>0</v>
      </c>
      <c r="AC25">
        <f>L25*S25</f>
        <v>0</v>
      </c>
      <c r="AD25">
        <f>M25*S25</f>
        <v>0</v>
      </c>
    </row>
    <row r="26">
      <c r="A26">
        <v>17</v>
      </c>
      <c r="B26" t="str">
        <v>Paket Segar 3</v>
      </c>
      <c r="C26" t="str">
        <f>'LAP. PENJUALAN '!C26</f>
        <v>Paket Segar 2 (Es Teh / S-tee)</v>
      </c>
      <c r="N26">
        <f>SUM(D26:M26)</f>
        <v>0</v>
      </c>
      <c r="O26">
        <f>N26*S26</f>
        <v>0</v>
      </c>
      <c r="P26" t="e">
        <f>(O26/O240)*100</f>
        <v>#DIV/0!</v>
      </c>
      <c r="R26" t="e">
        <f>P26*Q26</f>
        <v>#DIV/0!</v>
      </c>
      <c r="U26">
        <f>D26*S26</f>
        <v>0</v>
      </c>
      <c r="V26">
        <f>E26*S26</f>
        <v>0</v>
      </c>
      <c r="W26">
        <f>F26*S26</f>
        <v>0</v>
      </c>
      <c r="X26">
        <f>G26*S26</f>
        <v>0</v>
      </c>
      <c r="Y26">
        <f>H26*S26</f>
        <v>0</v>
      </c>
      <c r="Z26">
        <f>I26*S26</f>
        <v>0</v>
      </c>
      <c r="AA26">
        <f>J26*S26</f>
        <v>0</v>
      </c>
      <c r="AB26">
        <f>K26*S26</f>
        <v>0</v>
      </c>
      <c r="AC26">
        <f>L26*S26</f>
        <v>0</v>
      </c>
      <c r="AD26">
        <f>M26*S26</f>
        <v>0</v>
      </c>
    </row>
    <row r="27">
      <c r="A27">
        <v>18</v>
      </c>
      <c r="B27" t="str">
        <v>Paket Segar 4</v>
      </c>
      <c r="C27" t="str">
        <f>'LAP. PENJUALAN '!C27</f>
        <v>Paket Segar 3 (Es Teh / S-tee)</v>
      </c>
      <c r="N27">
        <f>SUM(D27:M27)</f>
        <v>0</v>
      </c>
      <c r="O27">
        <f>N27*S27</f>
        <v>0</v>
      </c>
      <c r="P27" t="e">
        <f>(O27/O240)*100</f>
        <v>#DIV/0!</v>
      </c>
      <c r="R27" t="e">
        <f>P27*Q27</f>
        <v>#DIV/0!</v>
      </c>
      <c r="S27">
        <v>24000</v>
      </c>
      <c r="U27">
        <f>D27*S27</f>
        <v>0</v>
      </c>
      <c r="V27">
        <f>E27*S27</f>
        <v>0</v>
      </c>
      <c r="W27">
        <f>F27*S27</f>
        <v>0</v>
      </c>
      <c r="X27">
        <f>G27*S27</f>
        <v>0</v>
      </c>
      <c r="Y27">
        <f>H27*S27</f>
        <v>0</v>
      </c>
      <c r="Z27">
        <f>I27*S27</f>
        <v>0</v>
      </c>
      <c r="AA27">
        <f>J27*S27</f>
        <v>0</v>
      </c>
      <c r="AB27">
        <f>K27*S27</f>
        <v>0</v>
      </c>
      <c r="AC27">
        <f>L27*S27</f>
        <v>0</v>
      </c>
      <c r="AD27">
        <f>M27*S27</f>
        <v>0</v>
      </c>
    </row>
    <row r="28">
      <c r="A28">
        <v>19</v>
      </c>
      <c r="B28" t="str">
        <v>Paket Segar 5</v>
      </c>
      <c r="C28" t="str">
        <f>'LAP. PENJUALAN '!C28</f>
        <v>Paket Segar 4 (Es Teh / S-tee)</v>
      </c>
      <c r="N28">
        <f>SUM(D28:M28)</f>
        <v>0</v>
      </c>
      <c r="O28">
        <f>N28*S28</f>
        <v>0</v>
      </c>
      <c r="P28" t="e">
        <f>(O28/O240)*100</f>
        <v>#DIV/0!</v>
      </c>
      <c r="R28" t="e">
        <f>P28*Q28</f>
        <v>#DIV/0!</v>
      </c>
      <c r="U28">
        <f>D28*S28</f>
        <v>0</v>
      </c>
      <c r="V28">
        <f>E28*S28</f>
        <v>0</v>
      </c>
      <c r="W28">
        <f>F28*S28</f>
        <v>0</v>
      </c>
      <c r="X28">
        <f>G28*S28</f>
        <v>0</v>
      </c>
      <c r="Y28">
        <f>H28*S28</f>
        <v>0</v>
      </c>
      <c r="Z28">
        <f>I28*S28</f>
        <v>0</v>
      </c>
      <c r="AA28">
        <f>J28*S28</f>
        <v>0</v>
      </c>
      <c r="AB28">
        <f>K28*S28</f>
        <v>0</v>
      </c>
      <c r="AC28">
        <f>L28*S28</f>
        <v>0</v>
      </c>
      <c r="AD28">
        <f>M28*S28</f>
        <v>0</v>
      </c>
    </row>
    <row r="29">
      <c r="A29">
        <v>20</v>
      </c>
      <c r="B29" t="str">
        <v>Paket Segar 6</v>
      </c>
      <c r="C29" t="str">
        <f>'LAP. PENJUALAN '!C29</f>
        <v>Paket Segar 5 (Es Teh / S-tee)</v>
      </c>
      <c r="N29">
        <f>SUM(D29:M29)</f>
        <v>0</v>
      </c>
      <c r="O29">
        <f>N29*S29</f>
        <v>0</v>
      </c>
      <c r="P29" t="e">
        <f>(O29/O240)*100</f>
        <v>#DIV/0!</v>
      </c>
      <c r="R29" t="e">
        <f>P29*Q29</f>
        <v>#DIV/0!</v>
      </c>
      <c r="U29">
        <f>D29*S29</f>
        <v>0</v>
      </c>
      <c r="V29">
        <f>E29*S29</f>
        <v>0</v>
      </c>
      <c r="W29">
        <f>F29*S29</f>
        <v>0</v>
      </c>
      <c r="X29">
        <f>G29*S29</f>
        <v>0</v>
      </c>
      <c r="Y29">
        <f>H29*S29</f>
        <v>0</v>
      </c>
      <c r="Z29">
        <f>I29*S29</f>
        <v>0</v>
      </c>
      <c r="AA29">
        <f>J29*S29</f>
        <v>0</v>
      </c>
      <c r="AB29">
        <f>K29*S29</f>
        <v>0</v>
      </c>
      <c r="AC29">
        <f>L29*S29</f>
        <v>0</v>
      </c>
      <c r="AD29">
        <f>M29*S29</f>
        <v>0</v>
      </c>
    </row>
    <row r="30">
      <c r="A30">
        <v>21</v>
      </c>
      <c r="B30" t="str">
        <v>Paket Segar 7</v>
      </c>
      <c r="C30" t="str">
        <f>'LAP. PENJUALAN '!C30</f>
        <v>Paket Segar 6 (Es Teh / S-tee)</v>
      </c>
      <c r="N30">
        <f>SUM(D30:M30)</f>
        <v>0</v>
      </c>
      <c r="O30">
        <f>N30*S30</f>
        <v>0</v>
      </c>
      <c r="P30" t="e">
        <f>(O30/O240)*100</f>
        <v>#DIV/0!</v>
      </c>
      <c r="R30" t="e">
        <f>P30*Q30</f>
        <v>#DIV/0!</v>
      </c>
      <c r="U30">
        <f>D30*S30</f>
        <v>0</v>
      </c>
      <c r="V30">
        <f>E30*S30</f>
        <v>0</v>
      </c>
      <c r="W30">
        <f>F30*S30</f>
        <v>0</v>
      </c>
      <c r="X30">
        <f>G30*S30</f>
        <v>0</v>
      </c>
      <c r="Y30">
        <f>H30*S30</f>
        <v>0</v>
      </c>
      <c r="Z30">
        <f>I30*S30</f>
        <v>0</v>
      </c>
      <c r="AA30">
        <f>J30*S30</f>
        <v>0</v>
      </c>
      <c r="AB30">
        <f>K30*S30</f>
        <v>0</v>
      </c>
      <c r="AC30">
        <f>L30*S30</f>
        <v>0</v>
      </c>
      <c r="AD30">
        <f>M30*S30</f>
        <v>0</v>
      </c>
    </row>
    <row r="31">
      <c r="A31">
        <v>22</v>
      </c>
      <c r="C31" t="str">
        <f>'LAP. PENJUALAN '!C31</f>
        <v>Paket Segar 7 (Es Teh / S-tee)</v>
      </c>
      <c r="N31">
        <f>SUM(D31:M31)</f>
        <v>0</v>
      </c>
      <c r="O31">
        <f>N31*S31</f>
        <v>0</v>
      </c>
      <c r="P31" t="e">
        <f>(O31/O240)*100</f>
        <v>#DIV/0!</v>
      </c>
      <c r="R31" t="e">
        <f>P31*Q31</f>
        <v>#DIV/0!</v>
      </c>
      <c r="U31">
        <f>D31*S31</f>
        <v>0</v>
      </c>
      <c r="V31">
        <f>E31*S31</f>
        <v>0</v>
      </c>
      <c r="W31">
        <f>F31*S31</f>
        <v>0</v>
      </c>
      <c r="X31">
        <f>G31*S31</f>
        <v>0</v>
      </c>
      <c r="Y31">
        <f>H31*S31</f>
        <v>0</v>
      </c>
      <c r="Z31">
        <f>I31*S31</f>
        <v>0</v>
      </c>
      <c r="AA31">
        <f>J31*S31</f>
        <v>0</v>
      </c>
      <c r="AB31">
        <f>K31*S31</f>
        <v>0</v>
      </c>
      <c r="AC31">
        <f>L31*S31</f>
        <v>0</v>
      </c>
      <c r="AD31">
        <f>M31*S31</f>
        <v>0</v>
      </c>
    </row>
    <row r="32">
      <c r="B32" t="str">
        <v>Paket Rocket 1</v>
      </c>
      <c r="N32">
        <f>SUM(D32:M32)</f>
        <v>0</v>
      </c>
      <c r="O32">
        <f>N32*S32</f>
        <v>0</v>
      </c>
      <c r="P32" t="e">
        <f>(O32/O240)*100</f>
        <v>#DIV/0!</v>
      </c>
      <c r="R32" t="e">
        <f>P32*Q32</f>
        <v>#DIV/0!</v>
      </c>
      <c r="U32">
        <f>D32*S32</f>
        <v>0</v>
      </c>
      <c r="V32">
        <f>E32*S32</f>
        <v>0</v>
      </c>
      <c r="W32">
        <f>F32*S32</f>
        <v>0</v>
      </c>
      <c r="X32">
        <f>G32*S32</f>
        <v>0</v>
      </c>
      <c r="Y32">
        <f>H32*S32</f>
        <v>0</v>
      </c>
      <c r="Z32">
        <f>I32*S32</f>
        <v>0</v>
      </c>
      <c r="AA32">
        <f>J32*S32</f>
        <v>0</v>
      </c>
      <c r="AB32">
        <f>K32*S32</f>
        <v>0</v>
      </c>
      <c r="AC32">
        <f>L32*S32</f>
        <v>0</v>
      </c>
      <c r="AD32">
        <f>M32*S32</f>
        <v>0</v>
      </c>
    </row>
    <row r="33">
      <c r="A33">
        <v>23</v>
      </c>
      <c r="B33" t="str">
        <v>Paket Rocket 2</v>
      </c>
      <c r="C33" t="str">
        <f>'LAP. PENJUALAN '!C33</f>
        <v>Paket Rocket 1 Dine In</v>
      </c>
      <c r="N33">
        <f>SUM(D33:M33)</f>
        <v>0</v>
      </c>
      <c r="O33">
        <f>N33*S33</f>
        <v>0</v>
      </c>
      <c r="P33" t="e">
        <f>(O33/O240)*100</f>
        <v>#DIV/0!</v>
      </c>
      <c r="R33" t="e">
        <f>P33*Q33</f>
        <v>#DIV/0!</v>
      </c>
      <c r="S33">
        <v>16250</v>
      </c>
      <c r="U33">
        <f>D33*S33</f>
        <v>0</v>
      </c>
      <c r="V33">
        <f>E33*S33</f>
        <v>0</v>
      </c>
      <c r="W33">
        <f>F33*S33</f>
        <v>0</v>
      </c>
      <c r="X33">
        <f>G33*S33</f>
        <v>0</v>
      </c>
      <c r="Y33">
        <f>H33*S33</f>
        <v>0</v>
      </c>
      <c r="Z33">
        <f>I33*S33</f>
        <v>0</v>
      </c>
      <c r="AA33">
        <f>J33*S33</f>
        <v>0</v>
      </c>
      <c r="AB33">
        <f>K33*S33</f>
        <v>0</v>
      </c>
      <c r="AC33">
        <f>L33*S33</f>
        <v>0</v>
      </c>
      <c r="AD33">
        <f>M33*S33</f>
        <v>0</v>
      </c>
    </row>
    <row r="34">
      <c r="A34">
        <v>24</v>
      </c>
      <c r="B34" t="str">
        <v>Paket Rocket 3</v>
      </c>
      <c r="C34" t="str">
        <f>'LAP. PENJUALAN '!C34</f>
        <v>Paket Rocket 1 Take Away</v>
      </c>
      <c r="N34">
        <f>SUM(D34:M34)</f>
        <v>0</v>
      </c>
      <c r="O34">
        <f>N34*S34</f>
        <v>0</v>
      </c>
      <c r="P34" t="e">
        <f>(O34/O240)*100</f>
        <v>#DIV/0!</v>
      </c>
      <c r="R34" t="e">
        <f>P34*Q34</f>
        <v>#DIV/0!</v>
      </c>
      <c r="S34">
        <v>18000</v>
      </c>
      <c r="U34">
        <f>D34*S34</f>
        <v>0</v>
      </c>
      <c r="V34">
        <f>E34*S34</f>
        <v>0</v>
      </c>
      <c r="W34">
        <f>F34*S34</f>
        <v>0</v>
      </c>
      <c r="X34">
        <f>G34*S34</f>
        <v>0</v>
      </c>
      <c r="Y34">
        <f>H34*S34</f>
        <v>0</v>
      </c>
      <c r="Z34">
        <f>I34*S34</f>
        <v>0</v>
      </c>
      <c r="AA34">
        <f>J34*S34</f>
        <v>0</v>
      </c>
      <c r="AB34">
        <f>K34*S34</f>
        <v>0</v>
      </c>
      <c r="AC34">
        <f>L34*S34</f>
        <v>0</v>
      </c>
      <c r="AD34">
        <f>M34*S34</f>
        <v>0</v>
      </c>
    </row>
    <row r="35">
      <c r="A35">
        <v>25</v>
      </c>
      <c r="B35" t="str">
        <v>Paket Rocket 4</v>
      </c>
      <c r="C35" t="str">
        <f>'LAP. PENJUALAN '!C35</f>
        <v>Paket Rocket 2</v>
      </c>
      <c r="N35">
        <f>SUM(D35:M35)</f>
        <v>0</v>
      </c>
      <c r="O35">
        <f>N35*S35</f>
        <v>0</v>
      </c>
      <c r="P35" t="e">
        <f>(O35/O240)*100</f>
        <v>#DIV/0!</v>
      </c>
      <c r="R35" t="e">
        <f>P35*Q35</f>
        <v>#DIV/0!</v>
      </c>
      <c r="S35">
        <v>26400</v>
      </c>
      <c r="U35">
        <f>D35*S35</f>
        <v>0</v>
      </c>
      <c r="V35">
        <f>E35*S35</f>
        <v>0</v>
      </c>
      <c r="W35">
        <f>F35*S35</f>
        <v>0</v>
      </c>
      <c r="X35">
        <f>G35*S35</f>
        <v>0</v>
      </c>
      <c r="Y35">
        <f>H35*S35</f>
        <v>0</v>
      </c>
      <c r="Z35">
        <f>I35*S35</f>
        <v>0</v>
      </c>
      <c r="AA35">
        <f>J35*S35</f>
        <v>0</v>
      </c>
      <c r="AB35">
        <f>K35*S35</f>
        <v>0</v>
      </c>
      <c r="AC35">
        <f>L35*S35</f>
        <v>0</v>
      </c>
      <c r="AD35">
        <f>M35*S35</f>
        <v>0</v>
      </c>
    </row>
    <row r="36">
      <c r="A36">
        <v>26</v>
      </c>
      <c r="B36" t="str">
        <v>Paket Rocket 5</v>
      </c>
      <c r="C36" t="str">
        <f>'LAP. PENJUALAN '!C36</f>
        <v>Paket Rocket 3</v>
      </c>
      <c r="N36">
        <f>SUM(D36:M36)</f>
        <v>0</v>
      </c>
      <c r="O36">
        <f>N36*S36</f>
        <v>0</v>
      </c>
      <c r="P36" t="e">
        <f>(O36/O240)*100</f>
        <v>#DIV/0!</v>
      </c>
      <c r="R36" t="e">
        <f>P36*Q36</f>
        <v>#DIV/0!</v>
      </c>
      <c r="S36">
        <v>23750</v>
      </c>
      <c r="U36">
        <f>D36*S36</f>
        <v>0</v>
      </c>
      <c r="V36">
        <f>E36*S36</f>
        <v>0</v>
      </c>
      <c r="W36">
        <f>F36*S36</f>
        <v>0</v>
      </c>
      <c r="X36">
        <f>G36*S36</f>
        <v>0</v>
      </c>
      <c r="Y36">
        <f>H36*S36</f>
        <v>0</v>
      </c>
      <c r="Z36">
        <f>I36*S36</f>
        <v>0</v>
      </c>
      <c r="AA36">
        <f>J36*S36</f>
        <v>0</v>
      </c>
      <c r="AB36">
        <f>K36*S36</f>
        <v>0</v>
      </c>
      <c r="AC36">
        <f>L36*S36</f>
        <v>0</v>
      </c>
      <c r="AD36">
        <f>M36*S36</f>
        <v>0</v>
      </c>
    </row>
    <row r="37">
      <c r="A37">
        <v>27</v>
      </c>
      <c r="B37" t="str">
        <v>Paket Rocket 6</v>
      </c>
      <c r="C37" t="str">
        <f>'LAP. PENJUALAN '!C37</f>
        <v>Paket Rocket 4</v>
      </c>
      <c r="N37">
        <f>SUM(D37:M37)</f>
        <v>0</v>
      </c>
      <c r="O37">
        <f>N37*S37</f>
        <v>0</v>
      </c>
      <c r="P37" t="e">
        <f>(O37/O240)*100</f>
        <v>#DIV/0!</v>
      </c>
      <c r="R37" t="e">
        <f>P37*Q37</f>
        <v>#DIV/0!</v>
      </c>
      <c r="S37">
        <v>18750</v>
      </c>
      <c r="U37">
        <f>D37*S37</f>
        <v>0</v>
      </c>
      <c r="V37">
        <f>E37*S37</f>
        <v>0</v>
      </c>
      <c r="W37">
        <f>F37*S37</f>
        <v>0</v>
      </c>
      <c r="X37">
        <f>G37*S37</f>
        <v>0</v>
      </c>
      <c r="Y37">
        <f>H37*S37</f>
        <v>0</v>
      </c>
      <c r="Z37">
        <f>I37*S37</f>
        <v>0</v>
      </c>
      <c r="AA37">
        <f>J37*S37</f>
        <v>0</v>
      </c>
      <c r="AB37">
        <f>K37*S37</f>
        <v>0</v>
      </c>
      <c r="AC37">
        <f>L37*S37</f>
        <v>0</v>
      </c>
      <c r="AD37">
        <f>M37*S37</f>
        <v>0</v>
      </c>
    </row>
    <row r="38">
      <c r="A38">
        <v>28</v>
      </c>
      <c r="B38" t="str">
        <v>Paket Rocket 7</v>
      </c>
      <c r="C38" t="str">
        <f>'LAP. PENJUALAN '!C38</f>
        <v>Paket Rocket 5</v>
      </c>
      <c r="N38">
        <f>SUM(D38:M38)</f>
        <v>0</v>
      </c>
      <c r="O38">
        <f>N38*S38</f>
        <v>0</v>
      </c>
      <c r="P38" t="e">
        <f>(O38/O240)*100</f>
        <v>#DIV/0!</v>
      </c>
      <c r="R38" t="e">
        <f>P38*Q38</f>
        <v>#DIV/0!</v>
      </c>
      <c r="S38">
        <v>25000</v>
      </c>
      <c r="U38">
        <f>D38*S38</f>
        <v>0</v>
      </c>
      <c r="V38">
        <f>E38*S38</f>
        <v>0</v>
      </c>
      <c r="W38">
        <f>F38*S38</f>
        <v>0</v>
      </c>
      <c r="X38">
        <f>G38*S38</f>
        <v>0</v>
      </c>
      <c r="Y38">
        <f>H38*S38</f>
        <v>0</v>
      </c>
      <c r="Z38">
        <f>I38*S38</f>
        <v>0</v>
      </c>
      <c r="AA38">
        <f>J38*S38</f>
        <v>0</v>
      </c>
      <c r="AB38">
        <f>K38*S38</f>
        <v>0</v>
      </c>
      <c r="AC38">
        <f>L38*S38</f>
        <v>0</v>
      </c>
      <c r="AD38">
        <f>M38*S38</f>
        <v>0</v>
      </c>
    </row>
    <row r="39">
      <c r="A39">
        <v>29</v>
      </c>
      <c r="B39" t="str">
        <v>Paket Rocket 8</v>
      </c>
      <c r="C39" t="str">
        <f>'LAP. PENJUALAN '!C39</f>
        <v>Paket Rocket 6</v>
      </c>
      <c r="N39">
        <f>SUM(D39:M39)</f>
        <v>0</v>
      </c>
      <c r="O39">
        <f>N39*S39</f>
        <v>0</v>
      </c>
      <c r="P39" t="e">
        <f>(O39/O240)*100</f>
        <v>#DIV/0!</v>
      </c>
      <c r="R39" t="e">
        <f>P39*Q39</f>
        <v>#DIV/0!</v>
      </c>
      <c r="S39">
        <v>25000</v>
      </c>
      <c r="U39">
        <f>D39*S39</f>
        <v>0</v>
      </c>
      <c r="V39">
        <f>E39*S39</f>
        <v>0</v>
      </c>
      <c r="W39">
        <f>F39*S39</f>
        <v>0</v>
      </c>
      <c r="X39">
        <f>G39*S39</f>
        <v>0</v>
      </c>
      <c r="Y39">
        <f>H39*S39</f>
        <v>0</v>
      </c>
      <c r="Z39">
        <f>I39*S39</f>
        <v>0</v>
      </c>
      <c r="AA39">
        <f>J39*S39</f>
        <v>0</v>
      </c>
      <c r="AB39">
        <f>K39*S39</f>
        <v>0</v>
      </c>
      <c r="AC39">
        <f>L39*S39</f>
        <v>0</v>
      </c>
      <c r="AD39">
        <f>M39*S39</f>
        <v>0</v>
      </c>
    </row>
    <row r="40">
      <c r="A40">
        <v>30</v>
      </c>
      <c r="B40" t="str">
        <v>Paket Rocket 9</v>
      </c>
      <c r="C40" t="str">
        <f>'LAP. PENJUALAN '!C40</f>
        <v>Paket Rocket 7</v>
      </c>
      <c r="N40">
        <f>SUM(D40:M40)</f>
        <v>0</v>
      </c>
      <c r="O40">
        <f>N40*S40</f>
        <v>0</v>
      </c>
      <c r="P40" t="e">
        <f>(O40/O240)*100</f>
        <v>#DIV/0!</v>
      </c>
      <c r="R40" t="e">
        <f>P40*Q40</f>
        <v>#DIV/0!</v>
      </c>
      <c r="S40">
        <v>20400</v>
      </c>
      <c r="U40">
        <f>D40*S40</f>
        <v>0</v>
      </c>
      <c r="V40">
        <f>E40*S40</f>
        <v>0</v>
      </c>
      <c r="W40">
        <f>F40*S40</f>
        <v>0</v>
      </c>
      <c r="X40">
        <f>G40*S40</f>
        <v>0</v>
      </c>
      <c r="Y40">
        <f>H40*S40</f>
        <v>0</v>
      </c>
      <c r="Z40">
        <f>I40*S40</f>
        <v>0</v>
      </c>
      <c r="AA40">
        <f>J40*S40</f>
        <v>0</v>
      </c>
      <c r="AB40">
        <f>K40*S40</f>
        <v>0</v>
      </c>
      <c r="AC40">
        <f>L40*S40</f>
        <v>0</v>
      </c>
      <c r="AD40">
        <f>M40*S40</f>
        <v>0</v>
      </c>
    </row>
    <row r="41">
      <c r="A41">
        <v>31</v>
      </c>
      <c r="B41" t="str">
        <v>Paket Rocket 10</v>
      </c>
      <c r="C41" t="str">
        <f>'LAP. PENJUALAN '!C41</f>
        <v>Paket Rocket 8</v>
      </c>
      <c r="N41">
        <f>SUM(D41:M41)</f>
        <v>0</v>
      </c>
      <c r="O41">
        <f>N41*S41</f>
        <v>0</v>
      </c>
      <c r="P41" t="e">
        <f>(O41/O240)*100</f>
        <v>#DIV/0!</v>
      </c>
      <c r="R41" t="e">
        <f>P41*Q41</f>
        <v>#DIV/0!</v>
      </c>
      <c r="S41">
        <v>25000</v>
      </c>
      <c r="U41">
        <f>D41*S41</f>
        <v>0</v>
      </c>
      <c r="V41">
        <f>E41*S41</f>
        <v>0</v>
      </c>
      <c r="W41">
        <f>F41*S41</f>
        <v>0</v>
      </c>
      <c r="X41">
        <f>G41*S41</f>
        <v>0</v>
      </c>
      <c r="Y41">
        <f>H41*S41</f>
        <v>0</v>
      </c>
      <c r="Z41">
        <f>I41*S41</f>
        <v>0</v>
      </c>
      <c r="AA41">
        <f>J41*S41</f>
        <v>0</v>
      </c>
      <c r="AB41">
        <f>K41*S41</f>
        <v>0</v>
      </c>
      <c r="AC41">
        <f>L41*S41</f>
        <v>0</v>
      </c>
      <c r="AD41">
        <f>M41*S41</f>
        <v>0</v>
      </c>
    </row>
    <row r="42">
      <c r="A42">
        <v>32</v>
      </c>
      <c r="C42" t="str">
        <f>'LAP. PENJUALAN '!C42</f>
        <v>Paket Rocket 9</v>
      </c>
      <c r="N42">
        <f>SUM(D42:M42)</f>
        <v>0</v>
      </c>
      <c r="O42">
        <f>N42*S42</f>
        <v>0</v>
      </c>
      <c r="P42" t="e">
        <f>(O42/O240)*100</f>
        <v>#DIV/0!</v>
      </c>
      <c r="R42" t="e">
        <f>P42*Q42</f>
        <v>#DIV/0!</v>
      </c>
      <c r="S42">
        <v>26250</v>
      </c>
      <c r="U42">
        <f>D42*S42</f>
        <v>0</v>
      </c>
      <c r="V42">
        <f>E42*S42</f>
        <v>0</v>
      </c>
      <c r="W42">
        <f>F42*S42</f>
        <v>0</v>
      </c>
      <c r="X42">
        <f>G42*S42</f>
        <v>0</v>
      </c>
      <c r="Y42">
        <f>H42*S42</f>
        <v>0</v>
      </c>
      <c r="Z42">
        <f>I42*S42</f>
        <v>0</v>
      </c>
      <c r="AA42">
        <f>J42*S42</f>
        <v>0</v>
      </c>
      <c r="AB42">
        <f>K42*S42</f>
        <v>0</v>
      </c>
      <c r="AC42">
        <f>L42*S42</f>
        <v>0</v>
      </c>
      <c r="AD42">
        <f>M42*S42</f>
        <v>0</v>
      </c>
    </row>
    <row r="43">
      <c r="A43">
        <v>33</v>
      </c>
      <c r="B43" t="str">
        <v>Paket Roma 1</v>
      </c>
      <c r="C43" t="str">
        <f>'LAP. PENJUALAN '!C43</f>
        <v>Paket Rocket 10</v>
      </c>
      <c r="N43">
        <f>SUM(D43:M43)</f>
        <v>0</v>
      </c>
      <c r="O43">
        <f>N43*S43</f>
        <v>0</v>
      </c>
      <c r="P43" t="e">
        <f>(O43/O240)*100</f>
        <v>#DIV/0!</v>
      </c>
      <c r="R43" t="e">
        <f>P43*Q43</f>
        <v>#DIV/0!</v>
      </c>
      <c r="S43">
        <v>26250</v>
      </c>
      <c r="U43">
        <f>D43*S43</f>
        <v>0</v>
      </c>
      <c r="V43">
        <f>E43*S43</f>
        <v>0</v>
      </c>
      <c r="W43">
        <f>F43*S43</f>
        <v>0</v>
      </c>
      <c r="X43">
        <f>G43*S43</f>
        <v>0</v>
      </c>
      <c r="Y43">
        <f>H43*S43</f>
        <v>0</v>
      </c>
      <c r="Z43">
        <f>I43*S43</f>
        <v>0</v>
      </c>
      <c r="AA43">
        <f>J43*S43</f>
        <v>0</v>
      </c>
      <c r="AB43">
        <f>K43*S43</f>
        <v>0</v>
      </c>
      <c r="AC43">
        <f>L43*S43</f>
        <v>0</v>
      </c>
      <c r="AD43">
        <f>M43*S43</f>
        <v>0</v>
      </c>
    </row>
    <row r="44">
      <c r="B44" t="str">
        <v>Paket Roma 2</v>
      </c>
      <c r="N44">
        <f>SUM(D44:M44)</f>
        <v>0</v>
      </c>
      <c r="O44">
        <f>N44*S44</f>
        <v>0</v>
      </c>
      <c r="P44" t="e">
        <f>(O44/O240)*100</f>
        <v>#DIV/0!</v>
      </c>
      <c r="R44" t="e">
        <f>P44*Q44</f>
        <v>#DIV/0!</v>
      </c>
      <c r="U44">
        <f>D44*S44</f>
        <v>0</v>
      </c>
      <c r="V44">
        <f>E44*S44</f>
        <v>0</v>
      </c>
      <c r="W44">
        <f>F44*S44</f>
        <v>0</v>
      </c>
      <c r="X44">
        <f>G44*S44</f>
        <v>0</v>
      </c>
      <c r="Y44">
        <f>H44*S44</f>
        <v>0</v>
      </c>
      <c r="Z44">
        <f>I44*S44</f>
        <v>0</v>
      </c>
      <c r="AA44">
        <f>J44*S44</f>
        <v>0</v>
      </c>
      <c r="AB44">
        <f>K44*S44</f>
        <v>0</v>
      </c>
      <c r="AC44">
        <f>L44*S44</f>
        <v>0</v>
      </c>
      <c r="AD44">
        <f>M44*S44</f>
        <v>0</v>
      </c>
    </row>
    <row r="45">
      <c r="A45">
        <v>34</v>
      </c>
      <c r="B45" t="str">
        <v>Paket Roma 3</v>
      </c>
      <c r="C45" t="str">
        <f>'LAP. PENJUALAN '!C45</f>
        <v>Paket Roma 1</v>
      </c>
      <c r="N45">
        <f>SUM(D45:M45)</f>
        <v>0</v>
      </c>
      <c r="O45">
        <f>N45*S45</f>
        <v>0</v>
      </c>
      <c r="P45" t="e">
        <f>(O45/O240)*100</f>
        <v>#DIV/0!</v>
      </c>
      <c r="R45" t="e">
        <f>P45*Q45</f>
        <v>#DIV/0!</v>
      </c>
      <c r="S45">
        <v>25000</v>
      </c>
      <c r="U45">
        <f>D45*S45</f>
        <v>0</v>
      </c>
      <c r="V45">
        <f>E45*S45</f>
        <v>0</v>
      </c>
      <c r="W45">
        <f>F45*S45</f>
        <v>0</v>
      </c>
      <c r="X45">
        <f>G45*S45</f>
        <v>0</v>
      </c>
      <c r="Y45">
        <f>H45*S45</f>
        <v>0</v>
      </c>
      <c r="Z45">
        <f>I45*S45</f>
        <v>0</v>
      </c>
      <c r="AA45">
        <f>J45*S45</f>
        <v>0</v>
      </c>
      <c r="AB45">
        <f>K45*S45</f>
        <v>0</v>
      </c>
      <c r="AC45">
        <f>L45*S45</f>
        <v>0</v>
      </c>
      <c r="AD45">
        <f>M45*S45</f>
        <v>0</v>
      </c>
    </row>
    <row r="46">
      <c r="A46">
        <v>35</v>
      </c>
      <c r="B46" t="str">
        <v>Paket Roma 4</v>
      </c>
      <c r="C46" t="str">
        <f>'LAP. PENJUALAN '!C46</f>
        <v>Paket Roma 2</v>
      </c>
      <c r="N46">
        <f>SUM(D46:M46)</f>
        <v>0</v>
      </c>
      <c r="O46">
        <f>N46*S46</f>
        <v>0</v>
      </c>
      <c r="P46" t="e">
        <f>(O46/O240)*100</f>
        <v>#DIV/0!</v>
      </c>
      <c r="R46" t="e">
        <f>P46*Q46</f>
        <v>#DIV/0!</v>
      </c>
      <c r="S46">
        <v>26250</v>
      </c>
      <c r="U46">
        <f>D46*S46</f>
        <v>0</v>
      </c>
      <c r="V46">
        <f>E46*S46</f>
        <v>0</v>
      </c>
      <c r="W46">
        <f>F46*S46</f>
        <v>0</v>
      </c>
      <c r="X46">
        <f>G46*S46</f>
        <v>0</v>
      </c>
      <c r="Y46">
        <f>H46*S46</f>
        <v>0</v>
      </c>
      <c r="Z46">
        <f>I46*S46</f>
        <v>0</v>
      </c>
      <c r="AA46">
        <f>J46*S46</f>
        <v>0</v>
      </c>
      <c r="AB46">
        <f>K46*S46</f>
        <v>0</v>
      </c>
      <c r="AC46">
        <f>L46*S46</f>
        <v>0</v>
      </c>
      <c r="AD46">
        <f>M46*S46</f>
        <v>0</v>
      </c>
    </row>
    <row r="47">
      <c r="A47">
        <v>36</v>
      </c>
      <c r="B47" t="str">
        <v>Paket Roma 5</v>
      </c>
      <c r="C47" t="str">
        <f>'LAP. PENJUALAN '!C47</f>
        <v>Paket Roma 3</v>
      </c>
      <c r="N47">
        <f>SUM(D47:M47)</f>
        <v>0</v>
      </c>
      <c r="O47">
        <f>N47*S47</f>
        <v>0</v>
      </c>
      <c r="P47" t="e">
        <f>(O47/O240)*100</f>
        <v>#DIV/0!</v>
      </c>
      <c r="R47" t="e">
        <f>P47*Q47</f>
        <v>#DIV/0!</v>
      </c>
      <c r="S47">
        <v>27500</v>
      </c>
      <c r="U47">
        <f>D47*S47</f>
        <v>0</v>
      </c>
      <c r="V47">
        <f>E47*S47</f>
        <v>0</v>
      </c>
      <c r="W47">
        <f>F47*S47</f>
        <v>0</v>
      </c>
      <c r="X47">
        <f>G47*S47</f>
        <v>0</v>
      </c>
      <c r="Y47">
        <f>H47*S47</f>
        <v>0</v>
      </c>
      <c r="Z47">
        <f>I47*S47</f>
        <v>0</v>
      </c>
      <c r="AA47">
        <f>J47*S47</f>
        <v>0</v>
      </c>
      <c r="AB47">
        <f>K47*S47</f>
        <v>0</v>
      </c>
      <c r="AC47">
        <f>L47*S47</f>
        <v>0</v>
      </c>
      <c r="AD47">
        <f>M47*S47</f>
        <v>0</v>
      </c>
    </row>
    <row r="48">
      <c r="A48">
        <v>37</v>
      </c>
      <c r="C48" t="str">
        <f>'LAP. PENJUALAN '!C48</f>
        <v>Paket Roma 4</v>
      </c>
      <c r="N48">
        <f>SUM(D48:M48)</f>
        <v>0</v>
      </c>
      <c r="O48">
        <f>N48*S48</f>
        <v>0</v>
      </c>
      <c r="P48" t="e">
        <f>(O48/O240)*100</f>
        <v>#DIV/0!</v>
      </c>
      <c r="R48" t="e">
        <f>P48*Q48</f>
        <v>#DIV/0!</v>
      </c>
      <c r="S48">
        <v>28750</v>
      </c>
      <c r="U48">
        <f>D48*S48</f>
        <v>0</v>
      </c>
      <c r="V48">
        <f>E48*S48</f>
        <v>0</v>
      </c>
      <c r="W48">
        <f>F48*S48</f>
        <v>0</v>
      </c>
      <c r="X48">
        <f>G48*S48</f>
        <v>0</v>
      </c>
      <c r="Y48">
        <f>H48*S48</f>
        <v>0</v>
      </c>
      <c r="Z48">
        <f>I48*S48</f>
        <v>0</v>
      </c>
      <c r="AA48">
        <f>J48*S48</f>
        <v>0</v>
      </c>
      <c r="AB48">
        <f>K48*S48</f>
        <v>0</v>
      </c>
      <c r="AC48">
        <f>L48*S48</f>
        <v>0</v>
      </c>
      <c r="AD48">
        <f>M48*S48</f>
        <v>0</v>
      </c>
    </row>
    <row r="49">
      <c r="A49">
        <v>38</v>
      </c>
      <c r="B49" t="str">
        <v>Paket Geprek 1</v>
      </c>
      <c r="C49" t="str">
        <f>'LAP. PENJUALAN '!C49</f>
        <v>Paket Roma 5</v>
      </c>
      <c r="N49">
        <f>SUM(D49:M49)</f>
        <v>0</v>
      </c>
      <c r="O49">
        <f>N49*S49</f>
        <v>0</v>
      </c>
      <c r="P49" t="e">
        <f>(O49/O240)*100</f>
        <v>#DIV/0!</v>
      </c>
      <c r="R49" t="e">
        <f>P49*Q49</f>
        <v>#DIV/0!</v>
      </c>
      <c r="S49">
        <v>27500</v>
      </c>
      <c r="U49">
        <f>D49*S49</f>
        <v>0</v>
      </c>
      <c r="V49">
        <f>E49*S49</f>
        <v>0</v>
      </c>
      <c r="W49">
        <f>F49*S49</f>
        <v>0</v>
      </c>
      <c r="X49">
        <f>G49*S49</f>
        <v>0</v>
      </c>
      <c r="Y49">
        <f>H49*S49</f>
        <v>0</v>
      </c>
      <c r="Z49">
        <f>I49*S49</f>
        <v>0</v>
      </c>
      <c r="AA49">
        <f>J49*S49</f>
        <v>0</v>
      </c>
      <c r="AB49">
        <f>K49*S49</f>
        <v>0</v>
      </c>
      <c r="AC49">
        <f>L49*S49</f>
        <v>0</v>
      </c>
      <c r="AD49">
        <f>M49*S49</f>
        <v>0</v>
      </c>
    </row>
    <row r="50">
      <c r="B50" t="str">
        <v>Paket Geprek 2</v>
      </c>
      <c r="N50">
        <f>SUM(D50:M50)</f>
        <v>0</v>
      </c>
      <c r="O50">
        <f>N50*S50</f>
        <v>0</v>
      </c>
      <c r="P50" t="e">
        <f>(O50/O240)*100</f>
        <v>#DIV/0!</v>
      </c>
      <c r="R50" t="e">
        <f>P50*Q50</f>
        <v>#DIV/0!</v>
      </c>
      <c r="U50">
        <f>D50*S50</f>
        <v>0</v>
      </c>
      <c r="V50">
        <f>E50*S50</f>
        <v>0</v>
      </c>
      <c r="W50">
        <f>F50*S50</f>
        <v>0</v>
      </c>
      <c r="X50">
        <f>G50*S50</f>
        <v>0</v>
      </c>
      <c r="Y50">
        <f>H50*S50</f>
        <v>0</v>
      </c>
      <c r="Z50">
        <f>I50*S50</f>
        <v>0</v>
      </c>
      <c r="AA50">
        <f>J50*S50</f>
        <v>0</v>
      </c>
      <c r="AB50">
        <f>K50*S50</f>
        <v>0</v>
      </c>
      <c r="AC50">
        <f>L50*S50</f>
        <v>0</v>
      </c>
      <c r="AD50">
        <f>M50*S50</f>
        <v>0</v>
      </c>
    </row>
    <row r="51">
      <c r="A51">
        <v>39</v>
      </c>
      <c r="B51" t="str">
        <v>Paket Geprek 3</v>
      </c>
      <c r="C51" t="str">
        <f>'LAP. PENJUALAN '!C51</f>
        <v>Paket Geprek Bawang 1 (Es Teh / S-tee / Lemon Tea)</v>
      </c>
      <c r="N51">
        <f>SUM(D51:M51)</f>
        <v>0</v>
      </c>
      <c r="O51">
        <f>N51*S51</f>
        <v>0</v>
      </c>
      <c r="P51" t="e">
        <f>(O51/O240)*100</f>
        <v>#DIV/0!</v>
      </c>
      <c r="R51" t="e">
        <f>P51*Q51</f>
        <v>#DIV/0!</v>
      </c>
      <c r="S51">
        <v>25200</v>
      </c>
      <c r="U51">
        <f>D51*S51</f>
        <v>0</v>
      </c>
      <c r="V51">
        <f>E51*S51</f>
        <v>0</v>
      </c>
      <c r="W51">
        <f>F51*S51</f>
        <v>0</v>
      </c>
      <c r="X51">
        <f>G51*S51</f>
        <v>0</v>
      </c>
      <c r="Y51">
        <f>H51*S51</f>
        <v>0</v>
      </c>
      <c r="Z51">
        <f>I51*S51</f>
        <v>0</v>
      </c>
      <c r="AA51">
        <f>J51*S51</f>
        <v>0</v>
      </c>
      <c r="AB51">
        <f>K51*S51</f>
        <v>0</v>
      </c>
      <c r="AC51">
        <f>L51*S51</f>
        <v>0</v>
      </c>
      <c r="AD51">
        <f>M51*S51</f>
        <v>0</v>
      </c>
    </row>
    <row r="52">
      <c r="A52">
        <v>40</v>
      </c>
      <c r="B52" t="str">
        <v>Geprek Sayap</v>
      </c>
      <c r="C52" t="str">
        <f>'LAP. PENJUALAN '!C52</f>
        <v>Paket Geprek Bawang 2 (Es Teh / S-tee / Lemon Tea)</v>
      </c>
      <c r="N52">
        <f>SUM(D52:M52)</f>
        <v>0</v>
      </c>
      <c r="O52">
        <f>N52*S52</f>
        <v>0</v>
      </c>
      <c r="P52" t="e">
        <f>(O52/O240)*100</f>
        <v>#DIV/0!</v>
      </c>
      <c r="R52" t="e">
        <f>P52*Q52</f>
        <v>#DIV/0!</v>
      </c>
      <c r="S52">
        <v>27500</v>
      </c>
      <c r="U52">
        <f>D52*S52</f>
        <v>0</v>
      </c>
      <c r="V52">
        <f>E52*S52</f>
        <v>0</v>
      </c>
      <c r="W52">
        <f>F52*S52</f>
        <v>0</v>
      </c>
      <c r="X52">
        <f>G52*S52</f>
        <v>0</v>
      </c>
      <c r="Y52">
        <f>H52*S52</f>
        <v>0</v>
      </c>
      <c r="Z52">
        <f>I52*S52</f>
        <v>0</v>
      </c>
      <c r="AA52">
        <f>J52*S52</f>
        <v>0</v>
      </c>
      <c r="AB52">
        <f>K52*S52</f>
        <v>0</v>
      </c>
      <c r="AC52">
        <f>L52*S52</f>
        <v>0</v>
      </c>
      <c r="AD52">
        <f>M52*S52</f>
        <v>0</v>
      </c>
    </row>
    <row r="53">
      <c r="A53">
        <v>41</v>
      </c>
      <c r="B53" t="str">
        <v>Geprek Paha Bawah</v>
      </c>
      <c r="C53" t="str">
        <f>'LAP. PENJUALAN '!C53</f>
        <v>Paket Geprek Bawang 3 (Es Teh / S-tee / Lemon Tea)</v>
      </c>
      <c r="N53">
        <f>SUM(D53:M53)</f>
        <v>0</v>
      </c>
      <c r="O53">
        <f>N53*S53</f>
        <v>0</v>
      </c>
      <c r="P53" t="e">
        <f>(O53/O240)*100</f>
        <v>#DIV/0!</v>
      </c>
      <c r="R53" t="e">
        <f>P53*Q53</f>
        <v>#DIV/0!</v>
      </c>
      <c r="S53">
        <v>28800</v>
      </c>
      <c r="U53">
        <f>D53*S53</f>
        <v>0</v>
      </c>
      <c r="V53">
        <f>E53*S53</f>
        <v>0</v>
      </c>
      <c r="W53">
        <f>F53*S53</f>
        <v>0</v>
      </c>
      <c r="X53">
        <f>G53*S53</f>
        <v>0</v>
      </c>
      <c r="Y53">
        <f>H53*S53</f>
        <v>0</v>
      </c>
      <c r="Z53">
        <f>I53*S53</f>
        <v>0</v>
      </c>
      <c r="AA53">
        <f>J53*S53</f>
        <v>0</v>
      </c>
      <c r="AB53">
        <f>K53*S53</f>
        <v>0</v>
      </c>
      <c r="AC53">
        <f>L53*S53</f>
        <v>0</v>
      </c>
      <c r="AD53">
        <f>M53*S53</f>
        <v>0</v>
      </c>
    </row>
    <row r="54">
      <c r="A54">
        <v>42</v>
      </c>
      <c r="B54" t="str">
        <v>Geprek Paha Atas / Dada</v>
      </c>
      <c r="C54" t="str">
        <f>'LAP. PENJUALAN '!C54</f>
        <v>Sayap Geprek Bawang</v>
      </c>
      <c r="N54">
        <f>SUM(D54:M54)</f>
        <v>0</v>
      </c>
      <c r="O54">
        <f>N54*S54</f>
        <v>0</v>
      </c>
      <c r="P54" t="e">
        <f>(O54/O240)*100</f>
        <v>#DIV/0!</v>
      </c>
      <c r="R54" t="e">
        <f>P54*Q54</f>
        <v>#DIV/0!</v>
      </c>
      <c r="S54">
        <v>16875</v>
      </c>
      <c r="U54">
        <f>D54*S54</f>
        <v>0</v>
      </c>
      <c r="V54">
        <f>E54*S54</f>
        <v>0</v>
      </c>
      <c r="W54">
        <f>F54*S54</f>
        <v>0</v>
      </c>
      <c r="X54">
        <f>G54*S54</f>
        <v>0</v>
      </c>
      <c r="Y54">
        <f>H54*S54</f>
        <v>0</v>
      </c>
      <c r="Z54">
        <f>I54*S54</f>
        <v>0</v>
      </c>
      <c r="AA54">
        <f>J54*S54</f>
        <v>0</v>
      </c>
      <c r="AB54">
        <f>K54*S54</f>
        <v>0</v>
      </c>
      <c r="AC54">
        <f>L54*S54</f>
        <v>0</v>
      </c>
      <c r="AD54">
        <f>M54*S54</f>
        <v>0</v>
      </c>
    </row>
    <row r="55">
      <c r="A55">
        <v>43</v>
      </c>
      <c r="B55" t="str">
        <v>Sambal Geprek</v>
      </c>
      <c r="C55" t="str">
        <f>'LAP. PENJUALAN '!C55</f>
        <v>Paha Bawah Geprek Bawang</v>
      </c>
      <c r="N55">
        <f>SUM(D55:M55)</f>
        <v>0</v>
      </c>
      <c r="O55">
        <f>N55*S55</f>
        <v>0</v>
      </c>
      <c r="P55" t="e">
        <f>(O55/O240)*100</f>
        <v>#DIV/0!</v>
      </c>
      <c r="R55" t="e">
        <f>P55*Q55</f>
        <v>#DIV/0!</v>
      </c>
      <c r="S55">
        <v>18750</v>
      </c>
      <c r="U55">
        <f>D55*S55</f>
        <v>0</v>
      </c>
      <c r="V55">
        <f>E55*S55</f>
        <v>0</v>
      </c>
      <c r="W55">
        <f>F55*S55</f>
        <v>0</v>
      </c>
      <c r="X55">
        <f>G55*S55</f>
        <v>0</v>
      </c>
      <c r="Y55">
        <f>H55*S55</f>
        <v>0</v>
      </c>
      <c r="Z55">
        <f>I55*S55</f>
        <v>0</v>
      </c>
      <c r="AA55">
        <f>J55*S55</f>
        <v>0</v>
      </c>
      <c r="AB55">
        <f>K55*S55</f>
        <v>0</v>
      </c>
      <c r="AC55">
        <f>L55*S55</f>
        <v>0</v>
      </c>
      <c r="AD55">
        <f>M55*S55</f>
        <v>0</v>
      </c>
    </row>
    <row r="56">
      <c r="A56">
        <v>44</v>
      </c>
      <c r="C56" t="str">
        <f>'LAP. PENJUALAN '!C56</f>
        <v>Paha Atas / Dada Geprek Bawang</v>
      </c>
      <c r="N56">
        <f>SUM(D56:M56)</f>
        <v>0</v>
      </c>
      <c r="O56">
        <f>N56*S56</f>
        <v>0</v>
      </c>
      <c r="P56" t="e">
        <f>(O56/O240)*100</f>
        <v>#DIV/0!</v>
      </c>
      <c r="R56" t="e">
        <f>P56*Q56</f>
        <v>#DIV/0!</v>
      </c>
      <c r="S56">
        <v>20400</v>
      </c>
      <c r="U56">
        <f>D56*S56</f>
        <v>0</v>
      </c>
      <c r="V56">
        <f>E56*S56</f>
        <v>0</v>
      </c>
      <c r="W56">
        <f>F56*S56</f>
        <v>0</v>
      </c>
      <c r="X56">
        <f>G56*S56</f>
        <v>0</v>
      </c>
      <c r="Y56">
        <f>H56*S56</f>
        <v>0</v>
      </c>
      <c r="Z56">
        <f>I56*S56</f>
        <v>0</v>
      </c>
      <c r="AA56">
        <f>J56*S56</f>
        <v>0</v>
      </c>
      <c r="AB56">
        <f>K56*S56</f>
        <v>0</v>
      </c>
      <c r="AC56">
        <f>L56*S56</f>
        <v>0</v>
      </c>
      <c r="AD56">
        <f>M56*S56</f>
        <v>0</v>
      </c>
    </row>
    <row r="57">
      <c r="A57">
        <v>45</v>
      </c>
      <c r="B57" t="str">
        <v>Paket Geprek Matah 1</v>
      </c>
      <c r="C57" t="str">
        <f>'LAP. PENJUALAN '!C57</f>
        <v>Sambal Geprek Bawang</v>
      </c>
      <c r="N57">
        <f>SUM(D57:M57)</f>
        <v>0</v>
      </c>
      <c r="O57">
        <f>N57*S57</f>
        <v>0</v>
      </c>
      <c r="P57" t="e">
        <f>(O57/O240)*100</f>
        <v>#DIV/0!</v>
      </c>
      <c r="R57" t="e">
        <f>P57*Q57</f>
        <v>#DIV/0!</v>
      </c>
      <c r="S57">
        <v>6000</v>
      </c>
      <c r="U57">
        <f>D57*S57</f>
        <v>0</v>
      </c>
      <c r="V57">
        <f>E57*S57</f>
        <v>0</v>
      </c>
      <c r="W57">
        <f>F57*S57</f>
        <v>0</v>
      </c>
      <c r="X57">
        <f>G57*S57</f>
        <v>0</v>
      </c>
      <c r="Y57">
        <f>H57*S57</f>
        <v>0</v>
      </c>
      <c r="Z57">
        <f>I57*S57</f>
        <v>0</v>
      </c>
      <c r="AA57">
        <f>J57*S57</f>
        <v>0</v>
      </c>
      <c r="AB57">
        <f>K57*S57</f>
        <v>0</v>
      </c>
      <c r="AC57">
        <f>L57*S57</f>
        <v>0</v>
      </c>
      <c r="AD57">
        <f>M57*S57</f>
        <v>0</v>
      </c>
    </row>
    <row r="58">
      <c r="B58" t="str">
        <v>Paket Geprek Matah 2</v>
      </c>
      <c r="N58">
        <f>SUM(D58:M58)</f>
        <v>0</v>
      </c>
      <c r="O58">
        <f>N58*S58</f>
        <v>0</v>
      </c>
      <c r="P58" t="e">
        <f>(O58/O240)*100</f>
        <v>#DIV/0!</v>
      </c>
      <c r="R58" t="e">
        <f>P58*Q58</f>
        <v>#DIV/0!</v>
      </c>
      <c r="U58">
        <f>D58*S58</f>
        <v>0</v>
      </c>
      <c r="V58">
        <f>E58*S58</f>
        <v>0</v>
      </c>
      <c r="W58">
        <f>F58*S58</f>
        <v>0</v>
      </c>
      <c r="X58">
        <f>G58*S58</f>
        <v>0</v>
      </c>
      <c r="Y58">
        <f>H58*S58</f>
        <v>0</v>
      </c>
      <c r="Z58">
        <f>I58*S58</f>
        <v>0</v>
      </c>
      <c r="AA58">
        <f>J58*S58</f>
        <v>0</v>
      </c>
      <c r="AB58">
        <f>K58*S58</f>
        <v>0</v>
      </c>
      <c r="AC58">
        <f>L58*S58</f>
        <v>0</v>
      </c>
      <c r="AD58">
        <f>M58*S58</f>
        <v>0</v>
      </c>
    </row>
    <row r="59">
      <c r="A59">
        <v>46</v>
      </c>
      <c r="B59" t="str">
        <v>Paket Geprek Matah 3</v>
      </c>
      <c r="C59" t="str">
        <f>'LAP. PENJUALAN '!C59</f>
        <v>Paket Matah 1 (Es Teh / S-tee / Lemon Tea)</v>
      </c>
      <c r="N59">
        <f>SUM(D59:M59)</f>
        <v>0</v>
      </c>
      <c r="O59">
        <f>N59*S59</f>
        <v>0</v>
      </c>
      <c r="P59" t="e">
        <f>(O59/O240)*100</f>
        <v>#DIV/0!</v>
      </c>
      <c r="R59" t="e">
        <f>P59*Q59</f>
        <v>#DIV/0!</v>
      </c>
      <c r="S59">
        <v>26250</v>
      </c>
      <c r="U59">
        <f>D59*S59</f>
        <v>0</v>
      </c>
      <c r="V59">
        <f>E59*S59</f>
        <v>0</v>
      </c>
      <c r="W59">
        <f>F59*S59</f>
        <v>0</v>
      </c>
      <c r="X59">
        <f>G59*S59</f>
        <v>0</v>
      </c>
      <c r="Y59">
        <f>H59*S59</f>
        <v>0</v>
      </c>
      <c r="Z59">
        <f>I59*S59</f>
        <v>0</v>
      </c>
      <c r="AA59">
        <f>J59*S59</f>
        <v>0</v>
      </c>
      <c r="AB59">
        <f>K59*S59</f>
        <v>0</v>
      </c>
      <c r="AC59">
        <f>L59*S59</f>
        <v>0</v>
      </c>
      <c r="AD59">
        <f>M59*S59</f>
        <v>0</v>
      </c>
    </row>
    <row r="60">
      <c r="A60">
        <v>47</v>
      </c>
      <c r="B60" t="str">
        <v>Geprek Matah Sayap</v>
      </c>
      <c r="C60" t="str">
        <f>'LAP. PENJUALAN '!C60</f>
        <v>Paket Matah 2 (Es Teh / S-tee / Lemon Tea)</v>
      </c>
      <c r="N60">
        <f>SUM(D60:M60)</f>
        <v>0</v>
      </c>
      <c r="O60">
        <f>N60*S60</f>
        <v>0</v>
      </c>
      <c r="P60" t="e">
        <f>(O60/O240)*100</f>
        <v>#DIV/0!</v>
      </c>
      <c r="R60" t="e">
        <f>P60*Q60</f>
        <v>#DIV/0!</v>
      </c>
      <c r="S60">
        <v>28750</v>
      </c>
      <c r="U60">
        <f>D60*S60</f>
        <v>0</v>
      </c>
      <c r="V60">
        <f>E60*S60</f>
        <v>0</v>
      </c>
      <c r="W60">
        <f>F60*S60</f>
        <v>0</v>
      </c>
      <c r="X60">
        <f>G60*S60</f>
        <v>0</v>
      </c>
      <c r="Y60">
        <f>H60*S60</f>
        <v>0</v>
      </c>
      <c r="Z60">
        <f>I60*S60</f>
        <v>0</v>
      </c>
      <c r="AA60">
        <f>J60*S60</f>
        <v>0</v>
      </c>
      <c r="AB60">
        <f>K60*S60</f>
        <v>0</v>
      </c>
      <c r="AC60">
        <f>L60*S60</f>
        <v>0</v>
      </c>
      <c r="AD60">
        <f>M60*S60</f>
        <v>0</v>
      </c>
    </row>
    <row r="61">
      <c r="A61">
        <v>48</v>
      </c>
      <c r="B61" t="str">
        <v>Geprek Matah Paha Bawah</v>
      </c>
      <c r="C61" t="str">
        <f>'LAP. PENJUALAN '!C61</f>
        <v>Paket Matah 3 (Es Teh / S-tee / Lemon Tea)</v>
      </c>
      <c r="N61">
        <f>SUM(D61:M61)</f>
        <v>0</v>
      </c>
      <c r="O61">
        <f>N61*S61</f>
        <v>0</v>
      </c>
      <c r="P61" t="e">
        <f>(O61/O240)*100</f>
        <v>#DIV/0!</v>
      </c>
      <c r="R61" t="e">
        <f>P61*Q61</f>
        <v>#DIV/0!</v>
      </c>
      <c r="S61">
        <v>30000</v>
      </c>
      <c r="U61">
        <f>D61*S61</f>
        <v>0</v>
      </c>
      <c r="V61">
        <f>E61*S61</f>
        <v>0</v>
      </c>
      <c r="W61">
        <f>F61*S61</f>
        <v>0</v>
      </c>
      <c r="X61">
        <f>G61*S61</f>
        <v>0</v>
      </c>
      <c r="Y61">
        <f>H61*S61</f>
        <v>0</v>
      </c>
      <c r="Z61">
        <f>I61*S61</f>
        <v>0</v>
      </c>
      <c r="AA61">
        <f>J61*S61</f>
        <v>0</v>
      </c>
      <c r="AB61">
        <f>K61*S61</f>
        <v>0</v>
      </c>
      <c r="AC61">
        <f>L61*S61</f>
        <v>0</v>
      </c>
      <c r="AD61">
        <f>M61*S61</f>
        <v>0</v>
      </c>
    </row>
    <row r="62">
      <c r="A62">
        <v>49</v>
      </c>
      <c r="B62" t="str">
        <v>Geprek Matah Paha Atas / Dada</v>
      </c>
      <c r="C62" t="str">
        <f>'LAP. PENJUALAN '!C62</f>
        <v>Sayap Matah</v>
      </c>
      <c r="N62">
        <f>SUM(D62:M62)</f>
        <v>0</v>
      </c>
      <c r="O62">
        <f>N62*S62</f>
        <v>0</v>
      </c>
      <c r="P62" t="e">
        <f>(O62/O240)*100</f>
        <v>#DIV/0!</v>
      </c>
      <c r="R62" t="e">
        <f>P62*Q62</f>
        <v>#DIV/0!</v>
      </c>
      <c r="S62">
        <v>16800</v>
      </c>
      <c r="U62">
        <f>D62*S62</f>
        <v>0</v>
      </c>
      <c r="V62">
        <f>E62*S62</f>
        <v>0</v>
      </c>
      <c r="W62">
        <f>F62*S62</f>
        <v>0</v>
      </c>
      <c r="X62">
        <f>G62*S62</f>
        <v>0</v>
      </c>
      <c r="Y62">
        <f>H62*S62</f>
        <v>0</v>
      </c>
      <c r="Z62">
        <f>I62*S62</f>
        <v>0</v>
      </c>
      <c r="AA62">
        <f>J62*S62</f>
        <v>0</v>
      </c>
      <c r="AB62">
        <f>K62*S62</f>
        <v>0</v>
      </c>
      <c r="AC62">
        <f>L62*S62</f>
        <v>0</v>
      </c>
      <c r="AD62">
        <f>M62*S62</f>
        <v>0</v>
      </c>
    </row>
    <row r="63">
      <c r="A63">
        <v>50</v>
      </c>
      <c r="B63" t="str">
        <v>Sambal Geprek Matah</v>
      </c>
      <c r="C63" t="str">
        <f>'LAP. PENJUALAN '!C63</f>
        <v>Paha Bawah Matah</v>
      </c>
      <c r="N63">
        <f>SUM(D63:M63)</f>
        <v>0</v>
      </c>
      <c r="O63">
        <f>N63*S63</f>
        <v>0</v>
      </c>
      <c r="P63" t="e">
        <f>(O63/O240)*100</f>
        <v>#DIV/0!</v>
      </c>
      <c r="R63" t="e">
        <f>P63*Q63</f>
        <v>#DIV/0!</v>
      </c>
      <c r="S63">
        <v>17500</v>
      </c>
      <c r="U63">
        <f>D63*S63</f>
        <v>0</v>
      </c>
      <c r="V63">
        <f>E63*S63</f>
        <v>0</v>
      </c>
      <c r="W63">
        <f>F63*S63</f>
        <v>0</v>
      </c>
      <c r="X63">
        <f>G63*S63</f>
        <v>0</v>
      </c>
      <c r="Y63">
        <f>H63*S63</f>
        <v>0</v>
      </c>
      <c r="Z63">
        <f>I63*S63</f>
        <v>0</v>
      </c>
      <c r="AA63">
        <f>J63*S63</f>
        <v>0</v>
      </c>
      <c r="AB63">
        <f>K63*S63</f>
        <v>0</v>
      </c>
      <c r="AC63">
        <f>L63*S63</f>
        <v>0</v>
      </c>
      <c r="AD63">
        <f>M63*S63</f>
        <v>0</v>
      </c>
    </row>
    <row r="64">
      <c r="A64">
        <v>51</v>
      </c>
      <c r="C64" t="str">
        <f>'LAP. PENJUALAN '!C64</f>
        <v>Paha Atas / Dada  Matah</v>
      </c>
      <c r="N64">
        <f>SUM(D64:M64)</f>
        <v>0</v>
      </c>
      <c r="O64">
        <f>N64*S64</f>
        <v>0</v>
      </c>
      <c r="P64" t="e">
        <f>(O64/O240)*100</f>
        <v>#DIV/0!</v>
      </c>
      <c r="R64" t="e">
        <f>P64*Q64</f>
        <v>#DIV/0!</v>
      </c>
      <c r="S64">
        <v>20400</v>
      </c>
      <c r="U64">
        <f>D64*S64</f>
        <v>0</v>
      </c>
      <c r="V64">
        <f>E64*S64</f>
        <v>0</v>
      </c>
      <c r="W64">
        <f>F64*S64</f>
        <v>0</v>
      </c>
      <c r="X64">
        <f>G64*S64</f>
        <v>0</v>
      </c>
      <c r="Y64">
        <f>H64*S64</f>
        <v>0</v>
      </c>
      <c r="Z64">
        <f>I64*S64</f>
        <v>0</v>
      </c>
      <c r="AA64">
        <f>J64*S64</f>
        <v>0</v>
      </c>
      <c r="AB64">
        <f>K64*S64</f>
        <v>0</v>
      </c>
      <c r="AC64">
        <f>L64*S64</f>
        <v>0</v>
      </c>
      <c r="AD64">
        <f>M64*S64</f>
        <v>0</v>
      </c>
    </row>
    <row r="65">
      <c r="A65">
        <v>52</v>
      </c>
      <c r="B65" t="str">
        <v>Paket Geprek Terasi 1</v>
      </c>
      <c r="C65" t="str">
        <f>'LAP. PENJUALAN '!C65</f>
        <v>Sambal Matah</v>
      </c>
      <c r="N65">
        <f>SUM(D65:M65)</f>
        <v>0</v>
      </c>
      <c r="O65">
        <f>N65*S65</f>
        <v>0</v>
      </c>
      <c r="P65" t="e">
        <f>(O65/O240)*100</f>
        <v>#DIV/0!</v>
      </c>
      <c r="R65" t="e">
        <f>P65*Q65</f>
        <v>#DIV/0!</v>
      </c>
      <c r="S65">
        <v>6000</v>
      </c>
      <c r="U65">
        <f>D65*S65</f>
        <v>0</v>
      </c>
      <c r="V65">
        <f>E65*S65</f>
        <v>0</v>
      </c>
      <c r="W65">
        <f>F65*S65</f>
        <v>0</v>
      </c>
      <c r="X65">
        <f>G65*S65</f>
        <v>0</v>
      </c>
      <c r="Y65">
        <f>H65*S65</f>
        <v>0</v>
      </c>
      <c r="Z65">
        <f>I65*S65</f>
        <v>0</v>
      </c>
      <c r="AA65">
        <f>J65*S65</f>
        <v>0</v>
      </c>
      <c r="AB65">
        <f>K65*S65</f>
        <v>0</v>
      </c>
      <c r="AC65">
        <f>L65*S65</f>
        <v>0</v>
      </c>
      <c r="AD65">
        <f>M65*S65</f>
        <v>0</v>
      </c>
    </row>
    <row r="66">
      <c r="B66" t="str">
        <v>Paket Geprek Terasi 2</v>
      </c>
      <c r="N66">
        <f>SUM(D66:M66)</f>
        <v>0</v>
      </c>
      <c r="O66">
        <f>N66*S66</f>
        <v>0</v>
      </c>
      <c r="P66" t="e">
        <f>(O66/O240)*100</f>
        <v>#DIV/0!</v>
      </c>
      <c r="R66" t="e">
        <f>P66*Q66</f>
        <v>#DIV/0!</v>
      </c>
      <c r="U66">
        <f>D66*S66</f>
        <v>0</v>
      </c>
      <c r="V66">
        <f>E66*S66</f>
        <v>0</v>
      </c>
      <c r="W66">
        <f>F66*S66</f>
        <v>0</v>
      </c>
      <c r="X66">
        <f>G66*S66</f>
        <v>0</v>
      </c>
      <c r="Y66">
        <f>H66*S66</f>
        <v>0</v>
      </c>
      <c r="Z66">
        <f>I66*S66</f>
        <v>0</v>
      </c>
      <c r="AA66">
        <f>J66*S66</f>
        <v>0</v>
      </c>
      <c r="AB66">
        <f>K66*S66</f>
        <v>0</v>
      </c>
      <c r="AC66">
        <f>L66*S66</f>
        <v>0</v>
      </c>
      <c r="AD66">
        <f>M66*S66</f>
        <v>0</v>
      </c>
    </row>
    <row r="67">
      <c r="A67">
        <v>53</v>
      </c>
      <c r="B67" t="str">
        <v>Paket Geprek Terasi 3</v>
      </c>
      <c r="C67" t="str">
        <f>'LAP. PENJUALAN '!C67</f>
        <v>Paket Terasi 1 (Es Teh / S-tee / Lemon Tea)</v>
      </c>
      <c r="N67">
        <f>SUM(D67:M67)</f>
        <v>0</v>
      </c>
      <c r="O67">
        <f>N67*S67</f>
        <v>0</v>
      </c>
      <c r="P67" t="e">
        <f>(O67/O240)*100</f>
        <v>#DIV/0!</v>
      </c>
      <c r="R67" t="e">
        <f>P67*Q67</f>
        <v>#DIV/0!</v>
      </c>
      <c r="S67">
        <v>26250</v>
      </c>
      <c r="U67">
        <f>D67*S67</f>
        <v>0</v>
      </c>
      <c r="V67">
        <f>E67*S67</f>
        <v>0</v>
      </c>
      <c r="W67">
        <f>F67*S67</f>
        <v>0</v>
      </c>
      <c r="X67">
        <f>G67*S67</f>
        <v>0</v>
      </c>
      <c r="Y67">
        <f>H67*S67</f>
        <v>0</v>
      </c>
      <c r="Z67">
        <f>I67*S67</f>
        <v>0</v>
      </c>
      <c r="AA67">
        <f>J67*S67</f>
        <v>0</v>
      </c>
      <c r="AB67">
        <f>K67*S67</f>
        <v>0</v>
      </c>
      <c r="AC67">
        <f>L67*S67</f>
        <v>0</v>
      </c>
      <c r="AD67">
        <f>M67*S67</f>
        <v>0</v>
      </c>
    </row>
    <row r="68">
      <c r="A68">
        <v>54</v>
      </c>
      <c r="B68" t="str">
        <v>Geprek Terasi Sayap</v>
      </c>
      <c r="C68" t="str">
        <f>'LAP. PENJUALAN '!C68</f>
        <v>Paket Terasi 2 (Es Teh / S-tee / Lemon Tea)</v>
      </c>
      <c r="N68">
        <f>SUM(D68:M68)</f>
        <v>0</v>
      </c>
      <c r="O68">
        <f>N68*S68</f>
        <v>0</v>
      </c>
      <c r="P68" t="e">
        <f>(O68/O240)*100</f>
        <v>#DIV/0!</v>
      </c>
      <c r="R68" t="e">
        <f>P68*Q68</f>
        <v>#DIV/0!</v>
      </c>
      <c r="S68">
        <v>28750</v>
      </c>
      <c r="U68">
        <f>D68*S68</f>
        <v>0</v>
      </c>
      <c r="V68">
        <f>E68*S68</f>
        <v>0</v>
      </c>
      <c r="W68">
        <f>F68*S68</f>
        <v>0</v>
      </c>
      <c r="X68">
        <f>G68*S68</f>
        <v>0</v>
      </c>
      <c r="Y68">
        <f>H68*S68</f>
        <v>0</v>
      </c>
      <c r="Z68">
        <f>I68*S68</f>
        <v>0</v>
      </c>
      <c r="AA68">
        <f>J68*S68</f>
        <v>0</v>
      </c>
      <c r="AB68">
        <f>K68*S68</f>
        <v>0</v>
      </c>
      <c r="AC68">
        <f>L68*S68</f>
        <v>0</v>
      </c>
      <c r="AD68">
        <f>M68*S68</f>
        <v>0</v>
      </c>
    </row>
    <row r="69">
      <c r="A69">
        <v>55</v>
      </c>
      <c r="B69" t="str">
        <v>Geprek Terasi Paha Bawah</v>
      </c>
      <c r="C69" t="str">
        <f>'LAP. PENJUALAN '!C69</f>
        <v>Paket Terasi 3 (Es Teh / S-tee / Lemon Tea)</v>
      </c>
      <c r="N69">
        <f>SUM(D69:M69)</f>
        <v>0</v>
      </c>
      <c r="O69">
        <f>N69*S69</f>
        <v>0</v>
      </c>
      <c r="P69" t="e">
        <f>(O69/O240)*100</f>
        <v>#DIV/0!</v>
      </c>
      <c r="R69" t="e">
        <f>P69*Q69</f>
        <v>#DIV/0!</v>
      </c>
      <c r="S69">
        <v>30000</v>
      </c>
      <c r="U69">
        <f>D69*S69</f>
        <v>0</v>
      </c>
      <c r="V69">
        <f>E69*S69</f>
        <v>0</v>
      </c>
      <c r="W69">
        <f>F69*S69</f>
        <v>0</v>
      </c>
      <c r="X69">
        <f>G69*S69</f>
        <v>0</v>
      </c>
      <c r="Y69">
        <f>H69*S69</f>
        <v>0</v>
      </c>
      <c r="Z69">
        <f>I69*S69</f>
        <v>0</v>
      </c>
      <c r="AA69">
        <f>J69*S69</f>
        <v>0</v>
      </c>
      <c r="AB69">
        <f>K69*S69</f>
        <v>0</v>
      </c>
      <c r="AC69">
        <f>L69*S69</f>
        <v>0</v>
      </c>
      <c r="AD69">
        <f>M69*S69</f>
        <v>0</v>
      </c>
    </row>
    <row r="70">
      <c r="A70">
        <v>56</v>
      </c>
      <c r="B70" t="str">
        <v>Geprek Terasi Paha Atas / Dada</v>
      </c>
      <c r="C70" t="str">
        <f>'LAP. PENJUALAN '!C70</f>
        <v xml:space="preserve">Sayap Terasi  </v>
      </c>
      <c r="N70">
        <f>SUM(D70:M70)</f>
        <v>0</v>
      </c>
      <c r="O70">
        <f>N70*S70</f>
        <v>0</v>
      </c>
      <c r="P70" t="e">
        <f>(O70/O240)*100</f>
        <v>#DIV/0!</v>
      </c>
      <c r="R70" t="e">
        <f>P70*Q70</f>
        <v>#DIV/0!</v>
      </c>
      <c r="S70">
        <v>16800</v>
      </c>
      <c r="U70">
        <f>D70*S70</f>
        <v>0</v>
      </c>
      <c r="V70">
        <f>E70*S70</f>
        <v>0</v>
      </c>
      <c r="W70">
        <f>F70*S70</f>
        <v>0</v>
      </c>
      <c r="X70">
        <f>G70*S70</f>
        <v>0</v>
      </c>
      <c r="Y70">
        <f>H70*S70</f>
        <v>0</v>
      </c>
      <c r="Z70">
        <f>I70*S70</f>
        <v>0</v>
      </c>
      <c r="AA70">
        <f>J70*S70</f>
        <v>0</v>
      </c>
      <c r="AB70">
        <f>K70*S70</f>
        <v>0</v>
      </c>
      <c r="AC70">
        <f>L70*S70</f>
        <v>0</v>
      </c>
      <c r="AD70">
        <f>M70*S70</f>
        <v>0</v>
      </c>
    </row>
    <row r="71">
      <c r="A71">
        <v>57</v>
      </c>
      <c r="B71" t="str">
        <v>Sambal Geprek Terasi</v>
      </c>
      <c r="C71" t="str">
        <f>'LAP. PENJUALAN '!C71</f>
        <v xml:space="preserve">Paha Bawah Terasi </v>
      </c>
      <c r="N71">
        <f>SUM(D71:M71)</f>
        <v>0</v>
      </c>
      <c r="O71">
        <f>N71*S71</f>
        <v>0</v>
      </c>
      <c r="P71" t="e">
        <f>(O71/O240)*100</f>
        <v>#DIV/0!</v>
      </c>
      <c r="R71" t="e">
        <f>P71*Q71</f>
        <v>#DIV/0!</v>
      </c>
      <c r="S71">
        <v>18000</v>
      </c>
      <c r="U71">
        <f>D71*S71</f>
        <v>0</v>
      </c>
      <c r="V71">
        <f>E71*S71</f>
        <v>0</v>
      </c>
      <c r="W71">
        <f>F71*S71</f>
        <v>0</v>
      </c>
      <c r="X71">
        <f>G71*S71</f>
        <v>0</v>
      </c>
      <c r="Y71">
        <f>H71*S71</f>
        <v>0</v>
      </c>
      <c r="Z71">
        <f>I71*S71</f>
        <v>0</v>
      </c>
      <c r="AA71">
        <f>J71*S71</f>
        <v>0</v>
      </c>
      <c r="AB71">
        <f>K71*S71</f>
        <v>0</v>
      </c>
      <c r="AC71">
        <f>L71*S71</f>
        <v>0</v>
      </c>
      <c r="AD71">
        <f>M71*S71</f>
        <v>0</v>
      </c>
    </row>
    <row r="72">
      <c r="A72">
        <v>58</v>
      </c>
      <c r="C72" t="str">
        <f>'LAP. PENJUALAN '!C72</f>
        <v xml:space="preserve">Paha Atas / Dada Terasi </v>
      </c>
      <c r="N72">
        <f>SUM(D72:M72)</f>
        <v>0</v>
      </c>
      <c r="O72">
        <f>N72*S72</f>
        <v>0</v>
      </c>
      <c r="P72" t="e">
        <f>(O72/O240)*100</f>
        <v>#DIV/0!</v>
      </c>
      <c r="R72" t="e">
        <f>P72*Q72</f>
        <v>#DIV/0!</v>
      </c>
      <c r="S72">
        <v>20400</v>
      </c>
      <c r="U72">
        <f>D72*S72</f>
        <v>0</v>
      </c>
      <c r="V72">
        <f>E72*S72</f>
        <v>0</v>
      </c>
      <c r="W72">
        <f>F72*S72</f>
        <v>0</v>
      </c>
      <c r="X72">
        <f>G72*S72</f>
        <v>0</v>
      </c>
      <c r="Y72">
        <f>H72*S72</f>
        <v>0</v>
      </c>
      <c r="Z72">
        <f>I72*S72</f>
        <v>0</v>
      </c>
      <c r="AA72">
        <f>J72*S72</f>
        <v>0</v>
      </c>
      <c r="AB72">
        <f>K72*S72</f>
        <v>0</v>
      </c>
      <c r="AC72">
        <f>L72*S72</f>
        <v>0</v>
      </c>
      <c r="AD72">
        <f>M72*S72</f>
        <v>0</v>
      </c>
    </row>
    <row r="73">
      <c r="A73">
        <v>59</v>
      </c>
      <c r="B73" t="str">
        <v>Paket Rocket Kids 1</v>
      </c>
      <c r="C73" t="str">
        <f>'LAP. PENJUALAN '!C73</f>
        <v>Sambal  Terasi</v>
      </c>
      <c r="N73">
        <f>SUM(D73:M73)</f>
        <v>0</v>
      </c>
      <c r="O73">
        <f>N73*S73</f>
        <v>0</v>
      </c>
      <c r="P73" t="e">
        <f>(O73/O240)*100</f>
        <v>#DIV/0!</v>
      </c>
      <c r="R73" t="e">
        <f>P73*Q73</f>
        <v>#DIV/0!</v>
      </c>
      <c r="S73">
        <v>6000</v>
      </c>
      <c r="U73">
        <f>D73*S73</f>
        <v>0</v>
      </c>
      <c r="V73">
        <f>E73*S73</f>
        <v>0</v>
      </c>
      <c r="W73">
        <f>F73*S73</f>
        <v>0</v>
      </c>
      <c r="X73">
        <f>G73*S73</f>
        <v>0</v>
      </c>
      <c r="Y73">
        <f>H73*S73</f>
        <v>0</v>
      </c>
      <c r="Z73">
        <f>I73*S73</f>
        <v>0</v>
      </c>
      <c r="AA73">
        <f>J73*S73</f>
        <v>0</v>
      </c>
      <c r="AB73">
        <f>K73*S73</f>
        <v>0</v>
      </c>
      <c r="AC73">
        <f>L73*S73</f>
        <v>0</v>
      </c>
      <c r="AD73">
        <f>M73*S73</f>
        <v>0</v>
      </c>
    </row>
    <row r="74">
      <c r="B74" t="str">
        <v>Paket Rocket Kids 2</v>
      </c>
      <c r="N74">
        <f>SUM(D74:M74)</f>
        <v>0</v>
      </c>
      <c r="O74">
        <f>N74*S74</f>
        <v>0</v>
      </c>
      <c r="P74" t="e">
        <f>(O74/O240)*100</f>
        <v>#DIV/0!</v>
      </c>
      <c r="R74" t="e">
        <f>P74*Q74</f>
        <v>#DIV/0!</v>
      </c>
      <c r="U74">
        <f>D74*S74</f>
        <v>0</v>
      </c>
      <c r="V74">
        <f>E74*S74</f>
        <v>0</v>
      </c>
      <c r="W74">
        <f>F74*S74</f>
        <v>0</v>
      </c>
      <c r="X74">
        <f>G74*S74</f>
        <v>0</v>
      </c>
      <c r="Y74">
        <f>H74*S74</f>
        <v>0</v>
      </c>
      <c r="Z74">
        <f>I74*S74</f>
        <v>0</v>
      </c>
      <c r="AA74">
        <f>J74*S74</f>
        <v>0</v>
      </c>
      <c r="AB74">
        <f>K74*S74</f>
        <v>0</v>
      </c>
      <c r="AC74">
        <f>L74*S74</f>
        <v>0</v>
      </c>
      <c r="AD74">
        <f>M74*S74</f>
        <v>0</v>
      </c>
    </row>
    <row r="75">
      <c r="A75">
        <v>60</v>
      </c>
      <c r="C75" t="str">
        <f>'LAP. PENJUALAN '!C75</f>
        <v>Paket 1 Hot Cheesy (Es Teh / S-tee / Lemon Tea)</v>
      </c>
      <c r="N75">
        <f>SUM(D75:M75)</f>
        <v>0</v>
      </c>
      <c r="O75">
        <f>N75*S75</f>
        <v>0</v>
      </c>
      <c r="P75" t="e">
        <f>(O75/O240)*100</f>
        <v>#DIV/0!</v>
      </c>
      <c r="R75" t="e">
        <f>P75*Q75</f>
        <v>#DIV/0!</v>
      </c>
      <c r="S75">
        <v>25200</v>
      </c>
      <c r="U75">
        <f>D75*S75</f>
        <v>0</v>
      </c>
      <c r="V75">
        <f>E75*S75</f>
        <v>0</v>
      </c>
      <c r="W75">
        <f>F75*S75</f>
        <v>0</v>
      </c>
      <c r="X75">
        <f>G75*S75</f>
        <v>0</v>
      </c>
      <c r="Y75">
        <f>H75*S75</f>
        <v>0</v>
      </c>
      <c r="Z75">
        <f>I75*S75</f>
        <v>0</v>
      </c>
      <c r="AA75">
        <f>J75*S75</f>
        <v>0</v>
      </c>
      <c r="AB75">
        <f>K75*S75</f>
        <v>0</v>
      </c>
      <c r="AC75">
        <f>L75*S75</f>
        <v>0</v>
      </c>
      <c r="AD75">
        <f>M75*S75</f>
        <v>0</v>
      </c>
    </row>
    <row r="76">
      <c r="A76">
        <v>61</v>
      </c>
      <c r="B76" t="str">
        <v xml:space="preserve">Paket 1 Cheesy Level </v>
      </c>
      <c r="C76" t="str">
        <f>'LAP. PENJUALAN '!C76</f>
        <v>Paket 2 Hot Cheesy (Es Teh / S-tee / Lemon Tea)</v>
      </c>
      <c r="N76">
        <f>SUM(D76:M76)</f>
        <v>0</v>
      </c>
      <c r="O76">
        <f>N76*S76</f>
        <v>0</v>
      </c>
      <c r="P76" t="e">
        <f>(O76/O240)*100</f>
        <v>#DIV/0!</v>
      </c>
      <c r="R76" t="e">
        <f>P76*Q76</f>
        <v>#DIV/0!</v>
      </c>
      <c r="S76">
        <v>27500</v>
      </c>
      <c r="U76">
        <f>D76*S76</f>
        <v>0</v>
      </c>
      <c r="V76">
        <f>E76*S76</f>
        <v>0</v>
      </c>
      <c r="W76">
        <f>F76*S76</f>
        <v>0</v>
      </c>
      <c r="X76">
        <f>G76*S76</f>
        <v>0</v>
      </c>
      <c r="Y76">
        <f>H76*S76</f>
        <v>0</v>
      </c>
      <c r="Z76">
        <f>I76*S76</f>
        <v>0</v>
      </c>
      <c r="AA76">
        <f>J76*S76</f>
        <v>0</v>
      </c>
      <c r="AB76">
        <f>K76*S76</f>
        <v>0</v>
      </c>
      <c r="AC76">
        <f>L76*S76</f>
        <v>0</v>
      </c>
      <c r="AD76">
        <f>M76*S76</f>
        <v>0</v>
      </c>
    </row>
    <row r="77">
      <c r="A77">
        <v>62</v>
      </c>
      <c r="B77" t="str">
        <v xml:space="preserve">Paket 2 Chessy Level </v>
      </c>
      <c r="C77" t="str">
        <f>'LAP. PENJUALAN '!C77</f>
        <v>Paket 3 Hot Cheesy (Es Teh / S-tee / Lemon Tea)</v>
      </c>
      <c r="N77">
        <f>SUM(D77:M77)</f>
        <v>0</v>
      </c>
      <c r="O77">
        <f>N77*S77</f>
        <v>0</v>
      </c>
      <c r="P77" t="e">
        <f>(O77/O240)*100</f>
        <v>#DIV/0!</v>
      </c>
      <c r="R77" t="e">
        <f>P77*Q77</f>
        <v>#DIV/0!</v>
      </c>
      <c r="S77">
        <v>28800</v>
      </c>
      <c r="U77">
        <f>D77*S77</f>
        <v>0</v>
      </c>
      <c r="V77">
        <f>E77*S77</f>
        <v>0</v>
      </c>
      <c r="W77">
        <f>F77*S77</f>
        <v>0</v>
      </c>
      <c r="X77">
        <f>G77*S77</f>
        <v>0</v>
      </c>
      <c r="Y77">
        <f>H77*S77</f>
        <v>0</v>
      </c>
      <c r="Z77">
        <f>I77*S77</f>
        <v>0</v>
      </c>
      <c r="AA77">
        <f>J77*S77</f>
        <v>0</v>
      </c>
      <c r="AB77">
        <f>K77*S77</f>
        <v>0</v>
      </c>
      <c r="AC77">
        <f>L77*S77</f>
        <v>0</v>
      </c>
      <c r="AD77">
        <f>M77*S77</f>
        <v>0</v>
      </c>
    </row>
    <row r="78">
      <c r="A78">
        <v>63</v>
      </c>
      <c r="B78" t="str">
        <v xml:space="preserve">Paket 3 Chessy Level </v>
      </c>
      <c r="C78" t="str">
        <f>'LAP. PENJUALAN '!C78</f>
        <v>Sayap Hot Cheesy</v>
      </c>
      <c r="N78">
        <f>SUM(D78:M78)</f>
        <v>0</v>
      </c>
      <c r="O78">
        <f>N78*S78</f>
        <v>0</v>
      </c>
      <c r="P78" t="e">
        <f>(O78/O240)*100</f>
        <v>#DIV/0!</v>
      </c>
      <c r="R78" t="e">
        <f>P78*Q78</f>
        <v>#DIV/0!</v>
      </c>
      <c r="S78">
        <v>16875</v>
      </c>
      <c r="U78">
        <f>D78*S78</f>
        <v>0</v>
      </c>
      <c r="V78">
        <f>E78*S78</f>
        <v>0</v>
      </c>
      <c r="W78">
        <f>F78*S78</f>
        <v>0</v>
      </c>
      <c r="X78">
        <f>G78*S78</f>
        <v>0</v>
      </c>
      <c r="Y78">
        <f>H78*S78</f>
        <v>0</v>
      </c>
      <c r="Z78">
        <f>I78*S78</f>
        <v>0</v>
      </c>
      <c r="AA78">
        <f>J78*S78</f>
        <v>0</v>
      </c>
      <c r="AB78">
        <f>K78*S78</f>
        <v>0</v>
      </c>
      <c r="AC78">
        <f>L78*S78</f>
        <v>0</v>
      </c>
      <c r="AD78">
        <f>M78*S78</f>
        <v>0</v>
      </c>
    </row>
    <row r="79">
      <c r="A79">
        <v>64</v>
      </c>
      <c r="B79" t="str">
        <v>Cheese Level Sayap</v>
      </c>
      <c r="C79" t="str">
        <f>'LAP. PENJUALAN '!C79</f>
        <v>Paha Bawah Hot Cheesy</v>
      </c>
      <c r="N79">
        <f>SUM(D79:M79)</f>
        <v>0</v>
      </c>
      <c r="O79">
        <f>N79*S79</f>
        <v>0</v>
      </c>
      <c r="P79" t="e">
        <f>(O79/O240)*100</f>
        <v>#DIV/0!</v>
      </c>
      <c r="R79" t="e">
        <f>P79*Q79</f>
        <v>#DIV/0!</v>
      </c>
      <c r="S79">
        <v>18750</v>
      </c>
      <c r="U79">
        <f>D79*S79</f>
        <v>0</v>
      </c>
      <c r="V79">
        <f>E79*S79</f>
        <v>0</v>
      </c>
      <c r="W79">
        <f>F79*S79</f>
        <v>0</v>
      </c>
      <c r="X79">
        <f>G79*S79</f>
        <v>0</v>
      </c>
      <c r="Y79">
        <f>H79*S79</f>
        <v>0</v>
      </c>
      <c r="Z79">
        <f>I79*S79</f>
        <v>0</v>
      </c>
      <c r="AA79">
        <f>J79*S79</f>
        <v>0</v>
      </c>
      <c r="AB79">
        <f>K79*S79</f>
        <v>0</v>
      </c>
      <c r="AC79">
        <f>L79*S79</f>
        <v>0</v>
      </c>
      <c r="AD79">
        <f>M79*S79</f>
        <v>0</v>
      </c>
    </row>
    <row r="80">
      <c r="A80">
        <v>65</v>
      </c>
      <c r="B80" t="str">
        <v>Cheese Level Paha Bawah</v>
      </c>
      <c r="C80" t="str">
        <f>'LAP. PENJUALAN '!C80</f>
        <v>Paha Atas / Dada Hot Cheesy</v>
      </c>
      <c r="N80">
        <f>SUM(D80:M80)</f>
        <v>0</v>
      </c>
      <c r="O80">
        <f>N80*S80</f>
        <v>0</v>
      </c>
      <c r="P80" t="e">
        <f>(O80/O240)*100</f>
        <v>#DIV/0!</v>
      </c>
      <c r="R80" t="e">
        <f>P80*Q80</f>
        <v>#DIV/0!</v>
      </c>
      <c r="S80">
        <v>20400</v>
      </c>
      <c r="U80">
        <f>D80*S80</f>
        <v>0</v>
      </c>
      <c r="V80">
        <f>E80*S80</f>
        <v>0</v>
      </c>
      <c r="W80">
        <f>F80*S80</f>
        <v>0</v>
      </c>
      <c r="X80">
        <f>G80*S80</f>
        <v>0</v>
      </c>
      <c r="Y80">
        <f>H80*S80</f>
        <v>0</v>
      </c>
      <c r="Z80">
        <f>I80*S80</f>
        <v>0</v>
      </c>
      <c r="AA80">
        <f>J80*S80</f>
        <v>0</v>
      </c>
      <c r="AB80">
        <f>K80*S80</f>
        <v>0</v>
      </c>
      <c r="AC80">
        <f>L80*S80</f>
        <v>0</v>
      </c>
      <c r="AD80">
        <f>M80*S80</f>
        <v>0</v>
      </c>
    </row>
    <row r="81">
      <c r="A81">
        <v>66</v>
      </c>
      <c r="B81" t="str">
        <v>Cheese Level Paha Atas / Dada</v>
      </c>
      <c r="C81" t="str">
        <f>'LAP. PENJUALAN '!C81</f>
        <v>Saos  Hot Cheesy</v>
      </c>
      <c r="N81">
        <f>SUM(D81:M81)</f>
        <v>0</v>
      </c>
      <c r="O81">
        <f>N81*S81</f>
        <v>0</v>
      </c>
      <c r="P81" t="e">
        <f>(O81/O240)*100</f>
        <v>#DIV/0!</v>
      </c>
      <c r="R81" t="e">
        <f>P81*Q81</f>
        <v>#DIV/0!</v>
      </c>
      <c r="S81">
        <v>6250</v>
      </c>
      <c r="U81">
        <f>D81*S81</f>
        <v>0</v>
      </c>
      <c r="V81">
        <f>E81*S81</f>
        <v>0</v>
      </c>
      <c r="W81">
        <f>F81*S81</f>
        <v>0</v>
      </c>
      <c r="X81">
        <f>G81*S81</f>
        <v>0</v>
      </c>
      <c r="Y81">
        <f>H81*S81</f>
        <v>0</v>
      </c>
      <c r="Z81">
        <f>I81*S81</f>
        <v>0</v>
      </c>
      <c r="AA81">
        <f>J81*S81</f>
        <v>0</v>
      </c>
      <c r="AB81">
        <f>K81*S81</f>
        <v>0</v>
      </c>
      <c r="AC81">
        <f>L81*S81</f>
        <v>0</v>
      </c>
      <c r="AD81">
        <f>M81*S81</f>
        <v>0</v>
      </c>
    </row>
    <row r="82">
      <c r="N82">
        <f>SUM(D82:M82)</f>
        <v>0</v>
      </c>
      <c r="O82">
        <f>N82*S82</f>
        <v>0</v>
      </c>
      <c r="P82" t="e">
        <f>(O82/O240)*100</f>
        <v>#DIV/0!</v>
      </c>
      <c r="R82" t="e">
        <f>P82*Q82</f>
        <v>#DIV/0!</v>
      </c>
      <c r="U82">
        <f>D82*S82</f>
        <v>0</v>
      </c>
      <c r="V82">
        <f>E82*S82</f>
        <v>0</v>
      </c>
      <c r="W82">
        <f>F82*S82</f>
        <v>0</v>
      </c>
      <c r="X82">
        <f>G82*S82</f>
        <v>0</v>
      </c>
      <c r="Y82">
        <f>H82*S82</f>
        <v>0</v>
      </c>
      <c r="Z82">
        <f>I82*S82</f>
        <v>0</v>
      </c>
      <c r="AA82">
        <f>J82*S82</f>
        <v>0</v>
      </c>
      <c r="AB82">
        <f>K82*S82</f>
        <v>0</v>
      </c>
      <c r="AC82">
        <f>L82*S82</f>
        <v>0</v>
      </c>
      <c r="AD82">
        <f>M82*S82</f>
        <v>0</v>
      </c>
    </row>
    <row r="83">
      <c r="A83">
        <v>67</v>
      </c>
      <c r="B83" t="str">
        <v>Paket Mie Goreng</v>
      </c>
      <c r="C83" t="str">
        <f>'LAP. PENJUALAN '!C83</f>
        <v>Paket Sehat 1</v>
      </c>
      <c r="N83">
        <f>SUM(D83:M83)</f>
        <v>0</v>
      </c>
      <c r="O83">
        <f>N83*S83</f>
        <v>0</v>
      </c>
      <c r="P83" t="e">
        <f>(O83/O240)*100</f>
        <v>#DIV/0!</v>
      </c>
      <c r="R83" t="e">
        <f>P83*Q83</f>
        <v>#DIV/0!</v>
      </c>
      <c r="S83">
        <v>25000</v>
      </c>
      <c r="U83">
        <f>D83*S83</f>
        <v>0</v>
      </c>
      <c r="V83">
        <f>E83*S83</f>
        <v>0</v>
      </c>
      <c r="W83">
        <f>F83*S83</f>
        <v>0</v>
      </c>
      <c r="X83">
        <f>G83*S83</f>
        <v>0</v>
      </c>
      <c r="Y83">
        <f>H83*S83</f>
        <v>0</v>
      </c>
      <c r="Z83">
        <f>I83*S83</f>
        <v>0</v>
      </c>
      <c r="AA83">
        <f>J83*S83</f>
        <v>0</v>
      </c>
      <c r="AB83">
        <f>K83*S83</f>
        <v>0</v>
      </c>
      <c r="AC83">
        <f>L83*S83</f>
        <v>0</v>
      </c>
      <c r="AD83">
        <f>M83*S83</f>
        <v>0</v>
      </c>
    </row>
    <row r="84">
      <c r="A84">
        <v>68</v>
      </c>
      <c r="B84" t="str">
        <v>Paket Spaghetti Goreng</v>
      </c>
      <c r="C84" t="str">
        <f>'LAP. PENJUALAN '!C84</f>
        <v>Paket Sehat 2</v>
      </c>
      <c r="N84">
        <f>SUM(D84:M84)</f>
        <v>0</v>
      </c>
      <c r="O84">
        <f>N84*S84</f>
        <v>0</v>
      </c>
      <c r="P84" t="e">
        <f>(O84/O240)*100</f>
        <v>#DIV/0!</v>
      </c>
      <c r="R84" t="e">
        <f>P84*Q84</f>
        <v>#DIV/0!</v>
      </c>
      <c r="S84">
        <v>27500</v>
      </c>
      <c r="U84">
        <f>D84*S84</f>
        <v>0</v>
      </c>
      <c r="V84">
        <f>E84*S84</f>
        <v>0</v>
      </c>
      <c r="W84">
        <f>F84*S84</f>
        <v>0</v>
      </c>
      <c r="X84">
        <f>G84*S84</f>
        <v>0</v>
      </c>
      <c r="Y84">
        <f>H84*S84</f>
        <v>0</v>
      </c>
      <c r="Z84">
        <f>I84*S84</f>
        <v>0</v>
      </c>
      <c r="AA84">
        <f>J84*S84</f>
        <v>0</v>
      </c>
      <c r="AB84">
        <f>K84*S84</f>
        <v>0</v>
      </c>
      <c r="AC84">
        <f>L84*S84</f>
        <v>0</v>
      </c>
      <c r="AD84">
        <f>M84*S84</f>
        <v>0</v>
      </c>
    </row>
    <row r="85">
      <c r="A85">
        <v>69</v>
      </c>
      <c r="B85" t="str">
        <v>Paket Spaghetti Biasa</v>
      </c>
      <c r="C85" t="str">
        <f>'LAP. PENJUALAN '!C85</f>
        <v>Paket Sehat 3</v>
      </c>
      <c r="N85">
        <f>SUM(D85:M85)</f>
        <v>0</v>
      </c>
      <c r="O85">
        <f>N85*S85</f>
        <v>0</v>
      </c>
      <c r="P85" t="e">
        <f>(O85/O240)*100</f>
        <v>#DIV/0!</v>
      </c>
      <c r="R85" t="e">
        <f>P85*Q85</f>
        <v>#DIV/0!</v>
      </c>
      <c r="S85">
        <v>30000</v>
      </c>
      <c r="U85">
        <f>D85*S85</f>
        <v>0</v>
      </c>
      <c r="V85">
        <f>E85*S85</f>
        <v>0</v>
      </c>
      <c r="W85">
        <f>F85*S85</f>
        <v>0</v>
      </c>
      <c r="X85">
        <f>G85*S85</f>
        <v>0</v>
      </c>
      <c r="Y85">
        <f>H85*S85</f>
        <v>0</v>
      </c>
      <c r="Z85">
        <f>I85*S85</f>
        <v>0</v>
      </c>
      <c r="AA85">
        <f>J85*S85</f>
        <v>0</v>
      </c>
      <c r="AB85">
        <f>K85*S85</f>
        <v>0</v>
      </c>
      <c r="AC85">
        <f>L85*S85</f>
        <v>0</v>
      </c>
      <c r="AD85">
        <f>M85*S85</f>
        <v>0</v>
      </c>
    </row>
    <row r="86">
      <c r="A86">
        <v>70</v>
      </c>
      <c r="B86" t="str">
        <v>Mie Goreng</v>
      </c>
      <c r="C86" t="str">
        <f>'LAP. PENJUALAN '!C86</f>
        <v>Paket Sehat 4</v>
      </c>
      <c r="N86">
        <f>SUM(D86:M86)</f>
        <v>0</v>
      </c>
      <c r="O86">
        <f>N86*S86</f>
        <v>0</v>
      </c>
      <c r="P86" t="e">
        <f>(O86/O240)*100</f>
        <v>#DIV/0!</v>
      </c>
      <c r="R86" t="e">
        <f>P86*Q86</f>
        <v>#DIV/0!</v>
      </c>
      <c r="S86">
        <v>28750</v>
      </c>
      <c r="U86">
        <f>D86*S86</f>
        <v>0</v>
      </c>
      <c r="V86">
        <f>E86*S86</f>
        <v>0</v>
      </c>
      <c r="W86">
        <f>F86*S86</f>
        <v>0</v>
      </c>
      <c r="X86">
        <f>G86*S86</f>
        <v>0</v>
      </c>
      <c r="Y86">
        <f>H86*S86</f>
        <v>0</v>
      </c>
      <c r="Z86">
        <f>I86*S86</f>
        <v>0</v>
      </c>
      <c r="AA86">
        <f>J86*S86</f>
        <v>0</v>
      </c>
      <c r="AB86">
        <f>K86*S86</f>
        <v>0</v>
      </c>
      <c r="AC86">
        <f>L86*S86</f>
        <v>0</v>
      </c>
      <c r="AD86">
        <f>M86*S86</f>
        <v>0</v>
      </c>
    </row>
    <row r="87">
      <c r="B87" t="str">
        <v>Spaghetti Goreng</v>
      </c>
      <c r="N87">
        <f>SUM(D87:M87)</f>
        <v>0</v>
      </c>
      <c r="O87">
        <f>N87*S87</f>
        <v>0</v>
      </c>
      <c r="P87" t="e">
        <f>(O87/O240)*100</f>
        <v>#DIV/0!</v>
      </c>
      <c r="R87" t="e">
        <f>P87*Q87</f>
        <v>#DIV/0!</v>
      </c>
      <c r="U87">
        <f>D87*S87</f>
        <v>0</v>
      </c>
      <c r="V87">
        <f>E87*S87</f>
        <v>0</v>
      </c>
      <c r="W87">
        <f>F87*S87</f>
        <v>0</v>
      </c>
      <c r="X87">
        <f>G87*S87</f>
        <v>0</v>
      </c>
      <c r="Y87">
        <f>H87*S87</f>
        <v>0</v>
      </c>
      <c r="Z87">
        <f>I87*S87</f>
        <v>0</v>
      </c>
      <c r="AA87">
        <f>J87*S87</f>
        <v>0</v>
      </c>
      <c r="AB87">
        <f>K87*S87</f>
        <v>0</v>
      </c>
      <c r="AC87">
        <f>L87*S87</f>
        <v>0</v>
      </c>
      <c r="AD87">
        <f>M87*S87</f>
        <v>0</v>
      </c>
    </row>
    <row r="88">
      <c r="A88">
        <v>71</v>
      </c>
      <c r="B88" t="str">
        <v>Spaghetti Biasa</v>
      </c>
      <c r="C88" t="str">
        <f>'LAP. PENJUALAN '!C88</f>
        <v>Paket Catering 1</v>
      </c>
      <c r="N88">
        <f>SUM(D88:M88)</f>
        <v>0</v>
      </c>
      <c r="O88">
        <f>N88*S88</f>
        <v>0</v>
      </c>
      <c r="P88" t="e">
        <f>(O88/O240)*100</f>
        <v>#DIV/0!</v>
      </c>
      <c r="R88" t="e">
        <f>P88*Q88</f>
        <v>#DIV/0!</v>
      </c>
      <c r="U88">
        <f>D88*S88</f>
        <v>0</v>
      </c>
      <c r="V88">
        <f>E88*S88</f>
        <v>0</v>
      </c>
      <c r="W88">
        <f>F88*S88</f>
        <v>0</v>
      </c>
      <c r="X88">
        <f>G88*S88</f>
        <v>0</v>
      </c>
      <c r="Y88">
        <f>H88*S88</f>
        <v>0</v>
      </c>
      <c r="Z88">
        <f>I88*S88</f>
        <v>0</v>
      </c>
      <c r="AA88">
        <f>J88*S88</f>
        <v>0</v>
      </c>
      <c r="AB88">
        <f>K88*S88</f>
        <v>0</v>
      </c>
      <c r="AC88">
        <f>L88*S88</f>
        <v>0</v>
      </c>
      <c r="AD88">
        <f>M88*S88</f>
        <v>0</v>
      </c>
    </row>
    <row r="89">
      <c r="A89">
        <v>72</v>
      </c>
      <c r="C89" t="str">
        <f>'LAP. PENJUALAN '!C89</f>
        <v>Paket Catering 2</v>
      </c>
      <c r="N89">
        <f>SUM(D89:M89)</f>
        <v>0</v>
      </c>
      <c r="O89">
        <f>N89*S89</f>
        <v>0</v>
      </c>
      <c r="P89" t="e">
        <f>(O89/O240)*100</f>
        <v>#DIV/0!</v>
      </c>
      <c r="R89" t="e">
        <f>P89*Q89</f>
        <v>#DIV/0!</v>
      </c>
      <c r="U89">
        <f>D89*S89</f>
        <v>0</v>
      </c>
      <c r="V89">
        <f>E89*S89</f>
        <v>0</v>
      </c>
      <c r="W89">
        <f>F89*S89</f>
        <v>0</v>
      </c>
      <c r="X89">
        <f>G89*S89</f>
        <v>0</v>
      </c>
      <c r="Y89">
        <f>H89*S89</f>
        <v>0</v>
      </c>
      <c r="Z89">
        <f>I89*S89</f>
        <v>0</v>
      </c>
      <c r="AA89">
        <f>J89*S89</f>
        <v>0</v>
      </c>
      <c r="AB89">
        <f>K89*S89</f>
        <v>0</v>
      </c>
      <c r="AC89">
        <f>L89*S89</f>
        <v>0</v>
      </c>
      <c r="AD89">
        <f>M89*S89</f>
        <v>0</v>
      </c>
    </row>
    <row r="90">
      <c r="A90">
        <v>73</v>
      </c>
      <c r="B90" t="str">
        <v>Paket Cattering 1</v>
      </c>
      <c r="C90" t="str">
        <f>'LAP. PENJUALAN '!C90</f>
        <v>Paket Catering 3</v>
      </c>
      <c r="N90">
        <f>SUM(D90:M90)</f>
        <v>0</v>
      </c>
      <c r="O90">
        <f>N90*S90</f>
        <v>0</v>
      </c>
      <c r="P90" t="e">
        <f>(O90/O240)*100</f>
        <v>#DIV/0!</v>
      </c>
      <c r="R90" t="e">
        <f>P90*Q90</f>
        <v>#DIV/0!</v>
      </c>
      <c r="U90">
        <f>D90*S90</f>
        <v>0</v>
      </c>
      <c r="V90">
        <f>E90*S90</f>
        <v>0</v>
      </c>
      <c r="W90">
        <f>F90*S90</f>
        <v>0</v>
      </c>
      <c r="X90">
        <f>G90*S90</f>
        <v>0</v>
      </c>
      <c r="Y90">
        <f>H90*S90</f>
        <v>0</v>
      </c>
      <c r="Z90">
        <f>I90*S90</f>
        <v>0</v>
      </c>
      <c r="AA90">
        <f>J90*S90</f>
        <v>0</v>
      </c>
      <c r="AB90">
        <f>K90*S90</f>
        <v>0</v>
      </c>
      <c r="AC90">
        <f>L90*S90</f>
        <v>0</v>
      </c>
      <c r="AD90">
        <f>M90*S90</f>
        <v>0</v>
      </c>
    </row>
    <row r="91">
      <c r="A91">
        <v>74</v>
      </c>
      <c r="B91" t="str">
        <v>Paket Cattering 2</v>
      </c>
      <c r="C91" t="str">
        <f>'LAP. PENJUALAN '!C91</f>
        <v>Paket Catering 4</v>
      </c>
      <c r="N91">
        <f>SUM(D91:M91)</f>
        <v>0</v>
      </c>
      <c r="O91">
        <f>N91*S91</f>
        <v>0</v>
      </c>
      <c r="P91" t="e">
        <f>(O91/O240)*100</f>
        <v>#DIV/0!</v>
      </c>
      <c r="R91" t="e">
        <f>P91*Q91</f>
        <v>#DIV/0!</v>
      </c>
      <c r="U91">
        <f>D91*S91</f>
        <v>0</v>
      </c>
      <c r="V91">
        <f>E91*S91</f>
        <v>0</v>
      </c>
      <c r="W91">
        <f>F91*S91</f>
        <v>0</v>
      </c>
      <c r="X91">
        <f>G91*S91</f>
        <v>0</v>
      </c>
      <c r="Y91">
        <f>H91*S91</f>
        <v>0</v>
      </c>
      <c r="Z91">
        <f>I91*S91</f>
        <v>0</v>
      </c>
      <c r="AA91">
        <f>J91*S91</f>
        <v>0</v>
      </c>
      <c r="AB91">
        <f>K91*S91</f>
        <v>0</v>
      </c>
      <c r="AC91">
        <f>L91*S91</f>
        <v>0</v>
      </c>
      <c r="AD91">
        <f>M91*S91</f>
        <v>0</v>
      </c>
    </row>
    <row r="92">
      <c r="B92" t="str">
        <v>Paket Cattering 3</v>
      </c>
      <c r="N92">
        <f>SUM(D92:M92)</f>
        <v>0</v>
      </c>
      <c r="O92">
        <f>N92*S92</f>
        <v>0</v>
      </c>
      <c r="P92" t="e">
        <f>(O92/O240)*100</f>
        <v>#DIV/0!</v>
      </c>
      <c r="R92" t="e">
        <f>P92*Q92</f>
        <v>#DIV/0!</v>
      </c>
      <c r="U92">
        <f>D92*S92</f>
        <v>0</v>
      </c>
      <c r="V92">
        <f>E92*S92</f>
        <v>0</v>
      </c>
      <c r="W92">
        <f>F92*S92</f>
        <v>0</v>
      </c>
      <c r="X92">
        <f>G92*S92</f>
        <v>0</v>
      </c>
      <c r="Y92">
        <f>H92*S92</f>
        <v>0</v>
      </c>
      <c r="Z92">
        <f>I92*S92</f>
        <v>0</v>
      </c>
      <c r="AA92">
        <f>J92*S92</f>
        <v>0</v>
      </c>
      <c r="AB92">
        <f>K92*S92</f>
        <v>0</v>
      </c>
      <c r="AC92">
        <f>L92*S92</f>
        <v>0</v>
      </c>
      <c r="AD92">
        <f>M92*S92</f>
        <v>0</v>
      </c>
    </row>
    <row r="93">
      <c r="A93">
        <v>73</v>
      </c>
      <c r="C93" t="str">
        <f>'LAP. PENJUALAN '!C93</f>
        <v>Paket Takjil 1</v>
      </c>
      <c r="N93">
        <f>SUM(D93:M93)</f>
        <v>0</v>
      </c>
      <c r="O93">
        <f>N93*S93</f>
        <v>0</v>
      </c>
      <c r="P93" t="e">
        <f>(O93/O240)*100</f>
        <v>#DIV/0!</v>
      </c>
      <c r="R93" t="e">
        <f>P93*Q93</f>
        <v>#DIV/0!</v>
      </c>
      <c r="U93">
        <f>D93*S93</f>
        <v>0</v>
      </c>
      <c r="V93">
        <f>E93*S93</f>
        <v>0</v>
      </c>
      <c r="W93">
        <f>F93*S93</f>
        <v>0</v>
      </c>
      <c r="X93">
        <f>G93*S93</f>
        <v>0</v>
      </c>
      <c r="Y93">
        <f>H93*S93</f>
        <v>0</v>
      </c>
      <c r="Z93">
        <f>I93*S93</f>
        <v>0</v>
      </c>
      <c r="AA93">
        <f>J93*S93</f>
        <v>0</v>
      </c>
      <c r="AB93">
        <f>K93*S93</f>
        <v>0</v>
      </c>
      <c r="AC93">
        <f>L93*S93</f>
        <v>0</v>
      </c>
      <c r="AD93">
        <f>M93*S93</f>
        <v>0</v>
      </c>
    </row>
    <row r="94">
      <c r="A94">
        <v>74</v>
      </c>
      <c r="B94" t="str">
        <v>Paket Ultah 1</v>
      </c>
      <c r="C94" t="str">
        <f>'LAP. PENJUALAN '!C94</f>
        <v>Paket Takjil 2</v>
      </c>
      <c r="N94">
        <f>SUM(D94:M94)</f>
        <v>0</v>
      </c>
      <c r="O94">
        <f>N94*S94</f>
        <v>0</v>
      </c>
      <c r="P94" t="e">
        <f>(O94/O240)*100</f>
        <v>#DIV/0!</v>
      </c>
      <c r="R94" t="e">
        <f>P94*Q94</f>
        <v>#DIV/0!</v>
      </c>
      <c r="U94">
        <f>D94*S94</f>
        <v>0</v>
      </c>
      <c r="V94">
        <f>E94*S94</f>
        <v>0</v>
      </c>
      <c r="W94">
        <f>F94*S94</f>
        <v>0</v>
      </c>
      <c r="X94">
        <f>G94*S94</f>
        <v>0</v>
      </c>
      <c r="Y94">
        <f>H94*S94</f>
        <v>0</v>
      </c>
      <c r="Z94">
        <f>I94*S94</f>
        <v>0</v>
      </c>
      <c r="AA94">
        <f>J94*S94</f>
        <v>0</v>
      </c>
      <c r="AB94">
        <f>K94*S94</f>
        <v>0</v>
      </c>
      <c r="AC94">
        <f>L94*S94</f>
        <v>0</v>
      </c>
      <c r="AD94">
        <f>M94*S94</f>
        <v>0</v>
      </c>
    </row>
    <row r="95">
      <c r="A95">
        <v>75</v>
      </c>
      <c r="B95" t="str">
        <v>Paket Ultah 2</v>
      </c>
      <c r="C95" t="str">
        <f>'LAP. PENJUALAN '!C95</f>
        <v>Paket Takjil 3</v>
      </c>
      <c r="N95">
        <f>SUM(D95:M95)</f>
        <v>0</v>
      </c>
      <c r="O95">
        <f>N95*S95</f>
        <v>0</v>
      </c>
      <c r="P95" t="e">
        <f>(O95/O240)*100</f>
        <v>#DIV/0!</v>
      </c>
      <c r="R95" t="e">
        <f>P95*Q95</f>
        <v>#DIV/0!</v>
      </c>
      <c r="U95">
        <f>D95*S95</f>
        <v>0</v>
      </c>
      <c r="V95">
        <f>E95*S95</f>
        <v>0</v>
      </c>
      <c r="W95">
        <f>F95*S95</f>
        <v>0</v>
      </c>
      <c r="X95">
        <f>G95*S95</f>
        <v>0</v>
      </c>
      <c r="Y95">
        <f>H95*S95</f>
        <v>0</v>
      </c>
      <c r="Z95">
        <f>I95*S95</f>
        <v>0</v>
      </c>
      <c r="AA95">
        <f>J95*S95</f>
        <v>0</v>
      </c>
      <c r="AB95">
        <f>K95*S95</f>
        <v>0</v>
      </c>
      <c r="AC95">
        <f>L95*S95</f>
        <v>0</v>
      </c>
      <c r="AD95">
        <f>M95*S95</f>
        <v>0</v>
      </c>
    </row>
    <row r="96">
      <c r="A96">
        <v>76</v>
      </c>
      <c r="C96" t="str">
        <f>'LAP. PENJUALAN '!C96</f>
        <v>Paket Takjil 4</v>
      </c>
      <c r="N96">
        <f>SUM(D96:M96)</f>
        <v>0</v>
      </c>
      <c r="O96">
        <f>N96*S96</f>
        <v>0</v>
      </c>
      <c r="P96" t="e">
        <f>(O96/O240)*100</f>
        <v>#DIV/0!</v>
      </c>
      <c r="R96" t="e">
        <f>P96*Q96</f>
        <v>#DIV/0!</v>
      </c>
      <c r="U96">
        <f>D96*S96</f>
        <v>0</v>
      </c>
      <c r="V96">
        <f>E96*S96</f>
        <v>0</v>
      </c>
      <c r="W96">
        <f>F96*S96</f>
        <v>0</v>
      </c>
      <c r="X96">
        <f>G96*S96</f>
        <v>0</v>
      </c>
      <c r="Y96">
        <f>H96*S96</f>
        <v>0</v>
      </c>
      <c r="Z96">
        <f>I96*S96</f>
        <v>0</v>
      </c>
      <c r="AA96">
        <f>J96*S96</f>
        <v>0</v>
      </c>
      <c r="AB96">
        <f>K96*S96</f>
        <v>0</v>
      </c>
      <c r="AC96">
        <f>L96*S96</f>
        <v>0</v>
      </c>
      <c r="AD96">
        <f>M96*S96</f>
        <v>0</v>
      </c>
    </row>
    <row r="97">
      <c r="A97">
        <v>77</v>
      </c>
      <c r="B97" t="str">
        <v>Paket Sehat 1</v>
      </c>
      <c r="C97" t="str">
        <f>'LAP. PENJUALAN '!C97</f>
        <v>Paket Takjil 5</v>
      </c>
      <c r="N97">
        <f>SUM(D97:M97)</f>
        <v>0</v>
      </c>
      <c r="O97">
        <f>N97*S97</f>
        <v>0</v>
      </c>
      <c r="P97" t="e">
        <f>(O97/O240)*100</f>
        <v>#DIV/0!</v>
      </c>
      <c r="R97" t="e">
        <f>P97*Q97</f>
        <v>#DIV/0!</v>
      </c>
      <c r="U97">
        <f>D97*S97</f>
        <v>0</v>
      </c>
      <c r="V97">
        <f>E97*S97</f>
        <v>0</v>
      </c>
      <c r="W97">
        <f>F97*S97</f>
        <v>0</v>
      </c>
      <c r="X97">
        <f>G97*S97</f>
        <v>0</v>
      </c>
      <c r="Y97">
        <f>H97*S97</f>
        <v>0</v>
      </c>
      <c r="Z97">
        <f>I97*S97</f>
        <v>0</v>
      </c>
      <c r="AA97">
        <f>J97*S97</f>
        <v>0</v>
      </c>
      <c r="AB97">
        <f>K97*S97</f>
        <v>0</v>
      </c>
      <c r="AC97">
        <f>L97*S97</f>
        <v>0</v>
      </c>
      <c r="AD97">
        <f>M97*S97</f>
        <v>0</v>
      </c>
    </row>
    <row r="98">
      <c r="A98">
        <v>78</v>
      </c>
      <c r="B98" t="str">
        <v>Paket Sehat 2</v>
      </c>
      <c r="C98" t="str">
        <f>'LAP. PENJUALAN '!C98</f>
        <v>Paket Takjil 6</v>
      </c>
      <c r="N98">
        <f>SUM(D98:M98)</f>
        <v>0</v>
      </c>
      <c r="O98">
        <f>N98*S98</f>
        <v>0</v>
      </c>
      <c r="P98" t="e">
        <f>(O98/O240)*100</f>
        <v>#DIV/0!</v>
      </c>
      <c r="R98" t="e">
        <f>P98*Q98</f>
        <v>#DIV/0!</v>
      </c>
      <c r="U98">
        <f>D98*S98</f>
        <v>0</v>
      </c>
      <c r="V98">
        <f>E98*S98</f>
        <v>0</v>
      </c>
      <c r="W98">
        <f>F98*S98</f>
        <v>0</v>
      </c>
      <c r="X98">
        <f>G98*S98</f>
        <v>0</v>
      </c>
      <c r="Y98">
        <f>H98*S98</f>
        <v>0</v>
      </c>
      <c r="Z98">
        <f>I98*S98</f>
        <v>0</v>
      </c>
      <c r="AA98">
        <f>J98*S98</f>
        <v>0</v>
      </c>
      <c r="AB98">
        <f>K98*S98</f>
        <v>0</v>
      </c>
      <c r="AC98">
        <f>L98*S98</f>
        <v>0</v>
      </c>
      <c r="AD98">
        <f>M98*S98</f>
        <v>0</v>
      </c>
    </row>
    <row r="99">
      <c r="A99">
        <v>79</v>
      </c>
      <c r="B99" t="str">
        <v>Paket Sehat 3</v>
      </c>
      <c r="C99" t="str">
        <f>'LAP. PENJUALAN '!C99</f>
        <v>Paket Takjil 7</v>
      </c>
      <c r="N99">
        <f>SUM(D99:M99)</f>
        <v>0</v>
      </c>
      <c r="O99">
        <f>N99*S99</f>
        <v>0</v>
      </c>
      <c r="P99" t="e">
        <f>(O99/O240)*100</f>
        <v>#DIV/0!</v>
      </c>
      <c r="R99" t="e">
        <f>P99*Q99</f>
        <v>#DIV/0!</v>
      </c>
      <c r="U99">
        <f>D99*S99</f>
        <v>0</v>
      </c>
      <c r="V99">
        <f>E99*S99</f>
        <v>0</v>
      </c>
      <c r="W99">
        <f>F99*S99</f>
        <v>0</v>
      </c>
      <c r="X99">
        <f>G99*S99</f>
        <v>0</v>
      </c>
      <c r="Y99">
        <f>H99*S99</f>
        <v>0</v>
      </c>
      <c r="Z99">
        <f>I99*S99</f>
        <v>0</v>
      </c>
      <c r="AA99">
        <f>J99*S99</f>
        <v>0</v>
      </c>
      <c r="AB99">
        <f>K99*S99</f>
        <v>0</v>
      </c>
      <c r="AC99">
        <f>L99*S99</f>
        <v>0</v>
      </c>
      <c r="AD99">
        <f>M99*S99</f>
        <v>0</v>
      </c>
    </row>
    <row r="100">
      <c r="A100">
        <v>80</v>
      </c>
      <c r="B100" t="str">
        <v>Paket Sehat 4</v>
      </c>
      <c r="C100" t="str">
        <f>'LAP. PENJUALAN '!C100</f>
        <v>Paket Takjil 8</v>
      </c>
      <c r="N100">
        <f>SUM(D100:M100)</f>
        <v>0</v>
      </c>
      <c r="O100">
        <f>N100*S100</f>
        <v>0</v>
      </c>
      <c r="P100" t="e">
        <f>(O100/O240)*100</f>
        <v>#DIV/0!</v>
      </c>
      <c r="R100" t="e">
        <f>P100*Q100</f>
        <v>#DIV/0!</v>
      </c>
      <c r="U100">
        <f>D100*S100</f>
        <v>0</v>
      </c>
      <c r="V100">
        <f>E100*S100</f>
        <v>0</v>
      </c>
      <c r="W100">
        <f>F100*S100</f>
        <v>0</v>
      </c>
      <c r="X100">
        <f>G100*S100</f>
        <v>0</v>
      </c>
      <c r="Y100">
        <f>H100*S100</f>
        <v>0</v>
      </c>
      <c r="Z100">
        <f>I100*S100</f>
        <v>0</v>
      </c>
      <c r="AA100">
        <f>J100*S100</f>
        <v>0</v>
      </c>
      <c r="AB100">
        <f>K100*S100</f>
        <v>0</v>
      </c>
      <c r="AC100">
        <f>L100*S100</f>
        <v>0</v>
      </c>
      <c r="AD100">
        <f>M100*S100</f>
        <v>0</v>
      </c>
    </row>
    <row r="101">
      <c r="N101">
        <f>SUM(D101:M101)</f>
        <v>0</v>
      </c>
      <c r="O101">
        <f>N101*S101</f>
        <v>0</v>
      </c>
      <c r="P101" t="e">
        <f>(O101/O240)*100</f>
        <v>#DIV/0!</v>
      </c>
      <c r="R101" t="e">
        <f>P101*Q101</f>
        <v>#DIV/0!</v>
      </c>
      <c r="U101">
        <f>D101*S101</f>
        <v>0</v>
      </c>
      <c r="V101">
        <f>E101*S101</f>
        <v>0</v>
      </c>
      <c r="W101">
        <f>F101*S101</f>
        <v>0</v>
      </c>
      <c r="X101">
        <f>G101*S101</f>
        <v>0</v>
      </c>
      <c r="Y101">
        <f>H101*S101</f>
        <v>0</v>
      </c>
      <c r="Z101">
        <f>I101*S101</f>
        <v>0</v>
      </c>
      <c r="AA101">
        <f>J101*S101</f>
        <v>0</v>
      </c>
      <c r="AB101">
        <f>K101*S101</f>
        <v>0</v>
      </c>
      <c r="AC101">
        <f>L101*S101</f>
        <v>0</v>
      </c>
      <c r="AD101">
        <f>M101*S101</f>
        <v>0</v>
      </c>
    </row>
    <row r="102">
      <c r="A102">
        <v>81</v>
      </c>
      <c r="B102" t="str">
        <v>Koin Kiddy Ride</v>
      </c>
      <c r="C102" t="str">
        <f>'LAP. PENJUALAN '!C102</f>
        <v>Ayam Utuh Original</v>
      </c>
      <c r="N102">
        <f>SUM(D102:M102)</f>
        <v>0</v>
      </c>
      <c r="O102">
        <f>N102*S102</f>
        <v>0</v>
      </c>
      <c r="P102" t="e">
        <f>(O102/O240)*100</f>
        <v>#DIV/0!</v>
      </c>
      <c r="R102" t="e">
        <f>P102*Q102</f>
        <v>#DIV/0!</v>
      </c>
      <c r="S102">
        <v>87500</v>
      </c>
      <c r="U102">
        <f>D102*S102</f>
        <v>0</v>
      </c>
      <c r="V102">
        <f>E102*S102</f>
        <v>0</v>
      </c>
      <c r="W102">
        <f>F102*S102</f>
        <v>0</v>
      </c>
      <c r="X102">
        <f>G102*S102</f>
        <v>0</v>
      </c>
      <c r="Y102">
        <f>H102*S102</f>
        <v>0</v>
      </c>
      <c r="Z102">
        <f>I102*S102</f>
        <v>0</v>
      </c>
      <c r="AA102">
        <f>J102*S102</f>
        <v>0</v>
      </c>
      <c r="AB102">
        <f>K102*S102</f>
        <v>0</v>
      </c>
      <c r="AC102">
        <f>L102*S102</f>
        <v>0</v>
      </c>
      <c r="AD102">
        <f>M102*S102</f>
        <v>0</v>
      </c>
    </row>
    <row r="103">
      <c r="A103">
        <v>82</v>
      </c>
      <c r="C103" t="str">
        <f>'LAP. PENJUALAN '!C103</f>
        <v xml:space="preserve">Ayam Utuh Hot Cheesy </v>
      </c>
      <c r="N103">
        <f>SUM(D103:M103)</f>
        <v>0</v>
      </c>
      <c r="O103">
        <f>N103*S103</f>
        <v>0</v>
      </c>
      <c r="P103" t="e">
        <f>(O103/O240)*100</f>
        <v>#DIV/0!</v>
      </c>
      <c r="R103" t="e">
        <f>P103*Q103</f>
        <v>#DIV/0!</v>
      </c>
      <c r="S103">
        <v>100000</v>
      </c>
      <c r="U103">
        <f>D103*S103</f>
        <v>0</v>
      </c>
      <c r="V103">
        <f>E103*S103</f>
        <v>0</v>
      </c>
      <c r="W103">
        <f>F103*S103</f>
        <v>0</v>
      </c>
      <c r="X103">
        <f>G103*S103</f>
        <v>0</v>
      </c>
      <c r="Y103">
        <f>H103*S103</f>
        <v>0</v>
      </c>
      <c r="Z103">
        <f>I103*S103</f>
        <v>0</v>
      </c>
      <c r="AA103">
        <f>J103*S103</f>
        <v>0</v>
      </c>
      <c r="AB103">
        <f>K103*S103</f>
        <v>0</v>
      </c>
      <c r="AC103">
        <f>L103*S103</f>
        <v>0</v>
      </c>
      <c r="AD103">
        <f>M103*S103</f>
        <v>0</v>
      </c>
    </row>
    <row r="104">
      <c r="A104">
        <v>83</v>
      </c>
      <c r="C104" t="str">
        <f>'LAP. PENJUALAN '!C104</f>
        <v>Ayam Utuh Geprek</v>
      </c>
      <c r="N104">
        <f>SUM(D104:M104)</f>
        <v>0</v>
      </c>
      <c r="O104">
        <f>N104*S104</f>
        <v>0</v>
      </c>
      <c r="P104" t="e">
        <f>(O104/O240)*100</f>
        <v>#DIV/0!</v>
      </c>
      <c r="R104" t="e">
        <f>P104*Q104</f>
        <v>#DIV/0!</v>
      </c>
      <c r="S104">
        <v>100000</v>
      </c>
      <c r="U104">
        <f>D104*S104</f>
        <v>0</v>
      </c>
      <c r="V104">
        <f>E104*S104</f>
        <v>0</v>
      </c>
      <c r="W104">
        <f>F104*S104</f>
        <v>0</v>
      </c>
      <c r="X104">
        <f>G104*S104</f>
        <v>0</v>
      </c>
      <c r="Y104">
        <f>H104*S104</f>
        <v>0</v>
      </c>
      <c r="Z104">
        <f>I104*S104</f>
        <v>0</v>
      </c>
      <c r="AA104">
        <f>J104*S104</f>
        <v>0</v>
      </c>
      <c r="AB104">
        <f>K104*S104</f>
        <v>0</v>
      </c>
      <c r="AC104">
        <f>L104*S104</f>
        <v>0</v>
      </c>
      <c r="AD104">
        <f>M104*S104</f>
        <v>0</v>
      </c>
    </row>
    <row r="105">
      <c r="A105">
        <v>84</v>
      </c>
      <c r="C105" t="str">
        <f>'LAP. PENJUALAN '!C105</f>
        <v>P. Ayam Utuh Original</v>
      </c>
      <c r="N105">
        <f>SUM(D105:M105)</f>
        <v>0</v>
      </c>
      <c r="O105">
        <f>N105*S105</f>
        <v>0</v>
      </c>
      <c r="P105" t="e">
        <f>(O105/O240)*100</f>
        <v>#DIV/0!</v>
      </c>
      <c r="R105" t="e">
        <f>P105*Q105</f>
        <v>#DIV/0!</v>
      </c>
      <c r="S105">
        <v>118750</v>
      </c>
      <c r="U105">
        <f>D105*S105</f>
        <v>0</v>
      </c>
      <c r="V105">
        <f>E105*S105</f>
        <v>0</v>
      </c>
      <c r="W105">
        <f>F105*S105</f>
        <v>0</v>
      </c>
      <c r="X105">
        <f>G105*S105</f>
        <v>0</v>
      </c>
      <c r="Y105">
        <f>H105*S105</f>
        <v>0</v>
      </c>
      <c r="Z105">
        <f>I105*S105</f>
        <v>0</v>
      </c>
      <c r="AA105">
        <f>J105*S105</f>
        <v>0</v>
      </c>
      <c r="AB105">
        <f>K105*S105</f>
        <v>0</v>
      </c>
      <c r="AC105">
        <f>L105*S105</f>
        <v>0</v>
      </c>
      <c r="AD105">
        <f>M105*S105</f>
        <v>0</v>
      </c>
    </row>
    <row r="106">
      <c r="A106">
        <v>85</v>
      </c>
      <c r="C106" t="str">
        <f>'LAP. PENJUALAN '!C106</f>
        <v>P. Ayam Utuh Hot Cheesy</v>
      </c>
      <c r="N106">
        <f>SUM(D106:M106)</f>
        <v>0</v>
      </c>
      <c r="O106">
        <f>N106*S106</f>
        <v>0</v>
      </c>
      <c r="P106" t="e">
        <f>(O106/O240)*100</f>
        <v>#DIV/0!</v>
      </c>
      <c r="R106" t="e">
        <f>P106*Q106</f>
        <v>#DIV/0!</v>
      </c>
      <c r="S106">
        <v>131250</v>
      </c>
      <c r="U106">
        <f>D106*S106</f>
        <v>0</v>
      </c>
      <c r="V106">
        <f>E106*S106</f>
        <v>0</v>
      </c>
      <c r="W106">
        <f>F106*S106</f>
        <v>0</v>
      </c>
      <c r="X106">
        <f>G106*S106</f>
        <v>0</v>
      </c>
      <c r="Y106">
        <f>H106*S106</f>
        <v>0</v>
      </c>
      <c r="Z106">
        <f>I106*S106</f>
        <v>0</v>
      </c>
      <c r="AA106">
        <f>J106*S106</f>
        <v>0</v>
      </c>
      <c r="AB106">
        <f>K106*S106</f>
        <v>0</v>
      </c>
      <c r="AC106">
        <f>L106*S106</f>
        <v>0</v>
      </c>
      <c r="AD106">
        <f>M106*S106</f>
        <v>0</v>
      </c>
    </row>
    <row r="107">
      <c r="A107">
        <v>86</v>
      </c>
      <c r="C107" t="str">
        <f>'LAP. PENJUALAN '!C107</f>
        <v>P. Ayam Utuh Geprek</v>
      </c>
      <c r="N107">
        <f>SUM(D107:M107)</f>
        <v>0</v>
      </c>
      <c r="O107">
        <f>N107*S107</f>
        <v>0</v>
      </c>
      <c r="P107" t="e">
        <f>(O107/O240)*100</f>
        <v>#DIV/0!</v>
      </c>
      <c r="R107" t="e">
        <f>P107*Q107</f>
        <v>#DIV/0!</v>
      </c>
      <c r="S107">
        <v>131250</v>
      </c>
      <c r="U107">
        <f>D107*S107</f>
        <v>0</v>
      </c>
      <c r="V107">
        <f>E107*S107</f>
        <v>0</v>
      </c>
      <c r="W107">
        <f>F107*S107</f>
        <v>0</v>
      </c>
      <c r="X107">
        <f>G107*S107</f>
        <v>0</v>
      </c>
      <c r="Y107">
        <f>H107*S107</f>
        <v>0</v>
      </c>
      <c r="Z107">
        <f>I107*S107</f>
        <v>0</v>
      </c>
      <c r="AA107">
        <f>J107*S107</f>
        <v>0</v>
      </c>
      <c r="AB107">
        <f>K107*S107</f>
        <v>0</v>
      </c>
      <c r="AC107">
        <f>L107*S107</f>
        <v>0</v>
      </c>
      <c r="AD107">
        <f>M107*S107</f>
        <v>0</v>
      </c>
    </row>
    <row r="108">
      <c r="A108">
        <v>87</v>
      </c>
      <c r="C108" t="str">
        <f>'LAP. PENJUALAN '!C108</f>
        <v>Ayam Utuh Hot Spicy</v>
      </c>
      <c r="N108">
        <f>SUM(D108:M108)</f>
        <v>0</v>
      </c>
      <c r="O108">
        <f>N108*S108</f>
        <v>0</v>
      </c>
      <c r="P108" t="e">
        <f>(O108/O240)*100</f>
        <v>#DIV/0!</v>
      </c>
      <c r="R108" t="e">
        <f>P108*Q108</f>
        <v>#DIV/0!</v>
      </c>
      <c r="U108">
        <f>D108*S108</f>
        <v>0</v>
      </c>
      <c r="V108">
        <f>E108*S108</f>
        <v>0</v>
      </c>
      <c r="W108">
        <f>F108*S108</f>
        <v>0</v>
      </c>
      <c r="X108">
        <f>G108*S108</f>
        <v>0</v>
      </c>
      <c r="Y108">
        <f>H108*S108</f>
        <v>0</v>
      </c>
      <c r="Z108">
        <f>I108*S108</f>
        <v>0</v>
      </c>
      <c r="AA108">
        <f>J108*S108</f>
        <v>0</v>
      </c>
      <c r="AB108">
        <f>K108*S108</f>
        <v>0</v>
      </c>
      <c r="AC108">
        <f>L108*S108</f>
        <v>0</v>
      </c>
      <c r="AD108">
        <f>M108*S108</f>
        <v>0</v>
      </c>
    </row>
    <row r="109">
      <c r="A109">
        <v>88</v>
      </c>
      <c r="C109" t="str">
        <f>'LAP. PENJUALAN '!C109</f>
        <v>Paket Ayam Utuh Hot Spicy</v>
      </c>
      <c r="N109">
        <f>SUM(D109:M109)</f>
        <v>0</v>
      </c>
      <c r="O109">
        <f>N109*S109</f>
        <v>0</v>
      </c>
      <c r="P109" t="e">
        <f>(O109/O240)*100</f>
        <v>#DIV/0!</v>
      </c>
      <c r="R109" t="e">
        <f>P109*Q109</f>
        <v>#DIV/0!</v>
      </c>
      <c r="U109">
        <f>D109*S109</f>
        <v>0</v>
      </c>
      <c r="V109">
        <f>E109*S109</f>
        <v>0</v>
      </c>
      <c r="W109">
        <f>F109*S109</f>
        <v>0</v>
      </c>
      <c r="X109">
        <f>G109*S109</f>
        <v>0</v>
      </c>
      <c r="Y109">
        <f>H109*S109</f>
        <v>0</v>
      </c>
      <c r="Z109">
        <f>I109*S109</f>
        <v>0</v>
      </c>
      <c r="AA109">
        <f>J109*S109</f>
        <v>0</v>
      </c>
      <c r="AB109">
        <f>K109*S109</f>
        <v>0</v>
      </c>
      <c r="AC109">
        <f>L109*S109</f>
        <v>0</v>
      </c>
      <c r="AD109">
        <f>M109*S109</f>
        <v>0</v>
      </c>
    </row>
    <row r="110">
      <c r="N110">
        <f>SUM(D110:M110)</f>
        <v>0</v>
      </c>
      <c r="O110">
        <f>N110*S110</f>
        <v>0</v>
      </c>
      <c r="P110" t="e">
        <f>(O110/O240)*100</f>
        <v>#DIV/0!</v>
      </c>
      <c r="R110" t="e">
        <f>P110*Q110</f>
        <v>#DIV/0!</v>
      </c>
      <c r="U110">
        <f>D110*S110</f>
        <v>0</v>
      </c>
      <c r="V110">
        <f>E110*S110</f>
        <v>0</v>
      </c>
      <c r="W110">
        <f>F110*S110</f>
        <v>0</v>
      </c>
      <c r="X110">
        <f>G110*S110</f>
        <v>0</v>
      </c>
      <c r="Y110">
        <f>H110*S110</f>
        <v>0</v>
      </c>
      <c r="Z110">
        <f>I110*S110</f>
        <v>0</v>
      </c>
      <c r="AA110">
        <f>J110*S110</f>
        <v>0</v>
      </c>
      <c r="AB110">
        <f>K110*S110</f>
        <v>0</v>
      </c>
      <c r="AC110">
        <f>L110*S110</f>
        <v>0</v>
      </c>
      <c r="AD110">
        <f>M110*S110</f>
        <v>0</v>
      </c>
    </row>
    <row r="111">
      <c r="A111">
        <v>89</v>
      </c>
      <c r="C111" t="str">
        <f>'LAP. PENJUALAN '!C111</f>
        <v>Beef Burger</v>
      </c>
      <c r="N111">
        <f>SUM(D111:M111)</f>
        <v>0</v>
      </c>
      <c r="O111">
        <f>N111*S111</f>
        <v>0</v>
      </c>
      <c r="P111" t="e">
        <f>(O111/O240)*100</f>
        <v>#DIV/0!</v>
      </c>
      <c r="R111" t="e">
        <f>P111*Q111</f>
        <v>#DIV/0!</v>
      </c>
      <c r="U111">
        <f>D111*S111</f>
        <v>0</v>
      </c>
      <c r="V111">
        <f>E111*S111</f>
        <v>0</v>
      </c>
      <c r="W111">
        <f>F111*S111</f>
        <v>0</v>
      </c>
      <c r="X111">
        <f>G111*S111</f>
        <v>0</v>
      </c>
      <c r="Y111">
        <f>H111*S111</f>
        <v>0</v>
      </c>
      <c r="Z111">
        <f>I111*S111</f>
        <v>0</v>
      </c>
      <c r="AA111">
        <f>J111*S111</f>
        <v>0</v>
      </c>
      <c r="AB111">
        <f>K111*S111</f>
        <v>0</v>
      </c>
      <c r="AC111">
        <f>L111*S111</f>
        <v>0</v>
      </c>
      <c r="AD111">
        <f>M111*S111</f>
        <v>0</v>
      </c>
    </row>
    <row r="112">
      <c r="A112">
        <v>90</v>
      </c>
      <c r="C112" t="str">
        <f>'LAP. PENJUALAN '!C112</f>
        <v>Beef Burger + Lemon Tea</v>
      </c>
      <c r="N112">
        <f>SUM(D112:M112)</f>
        <v>0</v>
      </c>
      <c r="O112">
        <f>N112*S112</f>
        <v>0</v>
      </c>
      <c r="P112" t="e">
        <f>(O112/O240)*100</f>
        <v>#DIV/0!</v>
      </c>
      <c r="R112" t="e">
        <f>P112*Q112</f>
        <v>#DIV/0!</v>
      </c>
      <c r="U112">
        <f>D112*S112</f>
        <v>0</v>
      </c>
      <c r="V112">
        <f>E112*S112</f>
        <v>0</v>
      </c>
      <c r="W112">
        <f>F112*S112</f>
        <v>0</v>
      </c>
      <c r="X112">
        <f>G112*S112</f>
        <v>0</v>
      </c>
      <c r="Y112">
        <f>H112*S112</f>
        <v>0</v>
      </c>
      <c r="Z112">
        <f>I112*S112</f>
        <v>0</v>
      </c>
      <c r="AA112">
        <f>J112*S112</f>
        <v>0</v>
      </c>
      <c r="AB112">
        <f>K112*S112</f>
        <v>0</v>
      </c>
      <c r="AC112">
        <f>L112*S112</f>
        <v>0</v>
      </c>
      <c r="AD112">
        <f>M112*S112</f>
        <v>0</v>
      </c>
    </row>
    <row r="113">
      <c r="A113">
        <v>91</v>
      </c>
      <c r="C113" t="str">
        <f>'LAP. PENJUALAN '!C113</f>
        <v>Beef cheese Burger</v>
      </c>
      <c r="N113">
        <f>SUM(D113:M113)</f>
        <v>0</v>
      </c>
      <c r="O113">
        <f>N113*S113</f>
        <v>0</v>
      </c>
      <c r="P113" t="e">
        <f>(O113/O240)*100</f>
        <v>#DIV/0!</v>
      </c>
      <c r="R113" t="e">
        <f>P113*Q113</f>
        <v>#DIV/0!</v>
      </c>
      <c r="U113">
        <f>D113*S113</f>
        <v>0</v>
      </c>
      <c r="V113">
        <f>E113*S113</f>
        <v>0</v>
      </c>
      <c r="W113">
        <f>F113*S113</f>
        <v>0</v>
      </c>
      <c r="X113">
        <f>G113*S113</f>
        <v>0</v>
      </c>
      <c r="Y113">
        <f>H113*S113</f>
        <v>0</v>
      </c>
      <c r="Z113">
        <f>I113*S113</f>
        <v>0</v>
      </c>
      <c r="AA113">
        <f>J113*S113</f>
        <v>0</v>
      </c>
      <c r="AB113">
        <f>K113*S113</f>
        <v>0</v>
      </c>
      <c r="AC113">
        <f>L113*S113</f>
        <v>0</v>
      </c>
      <c r="AD113">
        <f>M113*S113</f>
        <v>0</v>
      </c>
    </row>
    <row r="114">
      <c r="A114">
        <v>92</v>
      </c>
      <c r="C114" t="str">
        <f>'LAP. PENJUALAN '!C114</f>
        <v xml:space="preserve">Beef cheese Burger + Lemon Tea </v>
      </c>
      <c r="N114">
        <f>SUM(D114:M114)</f>
        <v>0</v>
      </c>
      <c r="O114">
        <f>N114*S114</f>
        <v>0</v>
      </c>
      <c r="P114" t="e">
        <f>(O114/O240)*100</f>
        <v>#DIV/0!</v>
      </c>
      <c r="R114" t="e">
        <f>P114*Q114</f>
        <v>#DIV/0!</v>
      </c>
      <c r="U114">
        <f>D114*S114</f>
        <v>0</v>
      </c>
      <c r="V114">
        <f>E114*S114</f>
        <v>0</v>
      </c>
      <c r="W114">
        <f>F114*S114</f>
        <v>0</v>
      </c>
      <c r="X114">
        <f>G114*S114</f>
        <v>0</v>
      </c>
      <c r="Y114">
        <f>H114*S114</f>
        <v>0</v>
      </c>
      <c r="Z114">
        <f>I114*S114</f>
        <v>0</v>
      </c>
      <c r="AA114">
        <f>J114*S114</f>
        <v>0</v>
      </c>
      <c r="AB114">
        <f>K114*S114</f>
        <v>0</v>
      </c>
      <c r="AC114">
        <f>L114*S114</f>
        <v>0</v>
      </c>
      <c r="AD114">
        <f>M114*S114</f>
        <v>0</v>
      </c>
    </row>
    <row r="115">
      <c r="A115">
        <v>93</v>
      </c>
      <c r="C115" t="str">
        <f>'LAP. PENJUALAN '!C115</f>
        <v xml:space="preserve">Beef Steak </v>
      </c>
      <c r="N115">
        <f>SUM(D115:M115)</f>
        <v>0</v>
      </c>
      <c r="O115">
        <f>N115*S115</f>
        <v>0</v>
      </c>
      <c r="P115" t="e">
        <f>(O115/O240)*100</f>
        <v>#DIV/0!</v>
      </c>
      <c r="R115" t="e">
        <f>P115*Q115</f>
        <v>#DIV/0!</v>
      </c>
      <c r="U115">
        <f>D115*S115</f>
        <v>0</v>
      </c>
      <c r="V115">
        <f>E115*S115</f>
        <v>0</v>
      </c>
      <c r="W115">
        <f>F115*S115</f>
        <v>0</v>
      </c>
      <c r="X115">
        <f>G115*S115</f>
        <v>0</v>
      </c>
      <c r="Y115">
        <f>H115*S115</f>
        <v>0</v>
      </c>
      <c r="Z115">
        <f>I115*S115</f>
        <v>0</v>
      </c>
      <c r="AA115">
        <f>J115*S115</f>
        <v>0</v>
      </c>
      <c r="AB115">
        <f>K115*S115</f>
        <v>0</v>
      </c>
      <c r="AC115">
        <f>L115*S115</f>
        <v>0</v>
      </c>
      <c r="AD115">
        <f>M115*S115</f>
        <v>0</v>
      </c>
    </row>
    <row r="116">
      <c r="A116">
        <v>94</v>
      </c>
      <c r="C116" t="str">
        <f>'LAP. PENJUALAN '!C116</f>
        <v>Beef Steak + Lemon Tea</v>
      </c>
      <c r="N116">
        <f>SUM(D116:M116)</f>
        <v>0</v>
      </c>
      <c r="O116">
        <f>N116*S116</f>
        <v>0</v>
      </c>
      <c r="P116" t="e">
        <f>(O116/O240)*100</f>
        <v>#DIV/0!</v>
      </c>
      <c r="R116" t="e">
        <f>P116*Q116</f>
        <v>#DIV/0!</v>
      </c>
      <c r="U116">
        <f>D116*S116</f>
        <v>0</v>
      </c>
      <c r="V116">
        <f>E116*S116</f>
        <v>0</v>
      </c>
      <c r="W116">
        <f>F116*S116</f>
        <v>0</v>
      </c>
      <c r="X116">
        <f>G116*S116</f>
        <v>0</v>
      </c>
      <c r="Y116">
        <f>H116*S116</f>
        <v>0</v>
      </c>
      <c r="Z116">
        <f>I116*S116</f>
        <v>0</v>
      </c>
      <c r="AA116">
        <f>J116*S116</f>
        <v>0</v>
      </c>
      <c r="AB116">
        <f>K116*S116</f>
        <v>0</v>
      </c>
      <c r="AC116">
        <f>L116*S116</f>
        <v>0</v>
      </c>
      <c r="AD116">
        <f>M116*S116</f>
        <v>0</v>
      </c>
    </row>
    <row r="117">
      <c r="A117">
        <v>95</v>
      </c>
      <c r="C117" t="str">
        <f>'LAP. PENJUALAN '!C117</f>
        <v>Beef Steak + Lemon Tea + Nasi</v>
      </c>
      <c r="N117">
        <f>SUM(D117:M117)</f>
        <v>0</v>
      </c>
      <c r="O117">
        <f>N117*S117</f>
        <v>0</v>
      </c>
      <c r="P117" t="e">
        <f>(O117/O240)*100</f>
        <v>#DIV/0!</v>
      </c>
      <c r="R117" t="e">
        <f>P117*Q117</f>
        <v>#DIV/0!</v>
      </c>
      <c r="U117">
        <f>D117*S117</f>
        <v>0</v>
      </c>
      <c r="V117">
        <f>E117*S117</f>
        <v>0</v>
      </c>
      <c r="W117">
        <f>F117*S117</f>
        <v>0</v>
      </c>
      <c r="X117">
        <f>G117*S117</f>
        <v>0</v>
      </c>
      <c r="Y117">
        <f>H117*S117</f>
        <v>0</v>
      </c>
      <c r="Z117">
        <f>I117*S117</f>
        <v>0</v>
      </c>
      <c r="AA117">
        <f>J117*S117</f>
        <v>0</v>
      </c>
      <c r="AB117">
        <f>K117*S117</f>
        <v>0</v>
      </c>
      <c r="AC117">
        <f>L117*S117</f>
        <v>0</v>
      </c>
      <c r="AD117">
        <f>M117*S117</f>
        <v>0</v>
      </c>
    </row>
    <row r="118">
      <c r="N118">
        <f>SUM(D118:M118)</f>
        <v>0</v>
      </c>
      <c r="O118">
        <f>N118*S118</f>
        <v>0</v>
      </c>
      <c r="P118" t="e">
        <f>(O118/O240)*100</f>
        <v>#DIV/0!</v>
      </c>
      <c r="R118" t="e">
        <f>P118*Q118</f>
        <v>#DIV/0!</v>
      </c>
      <c r="U118">
        <f>D118*S118</f>
        <v>0</v>
      </c>
      <c r="V118">
        <f>E118*S118</f>
        <v>0</v>
      </c>
      <c r="W118">
        <f>F118*S118</f>
        <v>0</v>
      </c>
      <c r="X118">
        <f>G118*S118</f>
        <v>0</v>
      </c>
      <c r="Y118">
        <f>H118*S118</f>
        <v>0</v>
      </c>
      <c r="Z118">
        <f>I118*S118</f>
        <v>0</v>
      </c>
      <c r="AA118">
        <f>J118*S118</f>
        <v>0</v>
      </c>
      <c r="AB118">
        <f>K118*S118</f>
        <v>0</v>
      </c>
      <c r="AC118">
        <f>L118*S118</f>
        <v>0</v>
      </c>
      <c r="AD118">
        <f>M118*S118</f>
        <v>0</v>
      </c>
    </row>
    <row r="119">
      <c r="A119">
        <v>96</v>
      </c>
      <c r="C119" t="str">
        <f>'LAP. PENJUALAN '!C119</f>
        <v>Dada / Paha Atas Hot Spicy</v>
      </c>
      <c r="N119">
        <f>SUM(D119:M119)</f>
        <v>0</v>
      </c>
      <c r="O119">
        <f>N119*S119</f>
        <v>0</v>
      </c>
      <c r="P119" t="e">
        <f>(O119/O240)*100</f>
        <v>#DIV/0!</v>
      </c>
      <c r="R119" t="e">
        <f>P119*Q119</f>
        <v>#DIV/0!</v>
      </c>
      <c r="S119">
        <v>20000</v>
      </c>
      <c r="U119">
        <f>D119*S119</f>
        <v>0</v>
      </c>
      <c r="V119">
        <f>E119*S119</f>
        <v>0</v>
      </c>
      <c r="W119">
        <f>F119*S119</f>
        <v>0</v>
      </c>
      <c r="X119">
        <f>G119*S119</f>
        <v>0</v>
      </c>
      <c r="Y119">
        <f>H119*S119</f>
        <v>0</v>
      </c>
      <c r="Z119">
        <f>I119*S119</f>
        <v>0</v>
      </c>
      <c r="AA119">
        <f>J119*S119</f>
        <v>0</v>
      </c>
      <c r="AB119">
        <f>K119*S119</f>
        <v>0</v>
      </c>
      <c r="AC119">
        <f>L119*S119</f>
        <v>0</v>
      </c>
      <c r="AD119">
        <f>M119*S119</f>
        <v>0</v>
      </c>
    </row>
    <row r="120">
      <c r="A120">
        <v>97</v>
      </c>
      <c r="C120" t="str">
        <f>'LAP. PENJUALAN '!C120</f>
        <v>Paha Bawah Hot Spicy</v>
      </c>
      <c r="N120">
        <f>SUM(D120:M120)</f>
        <v>0</v>
      </c>
      <c r="O120">
        <f>N120*S120</f>
        <v>0</v>
      </c>
      <c r="P120" t="e">
        <f>(O120/O240)*100</f>
        <v>#DIV/0!</v>
      </c>
      <c r="R120" t="e">
        <f>P120*Q120</f>
        <v>#DIV/0!</v>
      </c>
      <c r="S120">
        <v>16250</v>
      </c>
      <c r="U120">
        <f>D120*S120</f>
        <v>0</v>
      </c>
      <c r="V120">
        <f>E120*S120</f>
        <v>0</v>
      </c>
      <c r="W120">
        <f>F120*S120</f>
        <v>0</v>
      </c>
      <c r="X120">
        <f>G120*S120</f>
        <v>0</v>
      </c>
      <c r="Y120">
        <f>H120*S120</f>
        <v>0</v>
      </c>
      <c r="Z120">
        <f>I120*S120</f>
        <v>0</v>
      </c>
      <c r="AA120">
        <f>J120*S120</f>
        <v>0</v>
      </c>
      <c r="AB120">
        <f>K120*S120</f>
        <v>0</v>
      </c>
      <c r="AC120">
        <f>L120*S120</f>
        <v>0</v>
      </c>
      <c r="AD120">
        <f>M120*S120</f>
        <v>0</v>
      </c>
    </row>
    <row r="121">
      <c r="A121">
        <v>98</v>
      </c>
      <c r="C121" t="str">
        <f>'LAP. PENJUALAN '!C121</f>
        <v>Sayap Hot Spicy</v>
      </c>
      <c r="N121">
        <f>SUM(D121:M121)</f>
        <v>0</v>
      </c>
      <c r="O121">
        <f>N121*S121</f>
        <v>0</v>
      </c>
      <c r="P121" t="e">
        <f>(O121/O240)*100</f>
        <v>#DIV/0!</v>
      </c>
      <c r="R121" t="e">
        <f>P121*Q121</f>
        <v>#DIV/0!</v>
      </c>
      <c r="S121">
        <v>15000</v>
      </c>
      <c r="U121">
        <f>D121*S121</f>
        <v>0</v>
      </c>
      <c r="V121">
        <f>E121*S121</f>
        <v>0</v>
      </c>
      <c r="W121">
        <f>F121*S121</f>
        <v>0</v>
      </c>
      <c r="X121">
        <f>G121*S121</f>
        <v>0</v>
      </c>
      <c r="Y121">
        <f>H121*S121</f>
        <v>0</v>
      </c>
      <c r="Z121">
        <f>I121*S121</f>
        <v>0</v>
      </c>
      <c r="AA121">
        <f>J121*S121</f>
        <v>0</v>
      </c>
      <c r="AB121">
        <f>K121*S121</f>
        <v>0</v>
      </c>
      <c r="AC121">
        <f>L121*S121</f>
        <v>0</v>
      </c>
      <c r="AD121">
        <f>M121*S121</f>
        <v>0</v>
      </c>
    </row>
    <row r="122">
      <c r="A122">
        <v>99</v>
      </c>
      <c r="C122" t="str">
        <f>'LAP. PENJUALAN '!C122</f>
        <v>P. Hot Spicy 1 (Lemon Tea)</v>
      </c>
      <c r="N122">
        <f>SUM(D122:M122)</f>
        <v>0</v>
      </c>
      <c r="O122">
        <f>N122*S122</f>
        <v>0</v>
      </c>
      <c r="P122" t="e">
        <f>(O122/O240)*100</f>
        <v>#DIV/0!</v>
      </c>
      <c r="R122" t="e">
        <f>P122*Q122</f>
        <v>#DIV/0!</v>
      </c>
      <c r="S122">
        <v>25000</v>
      </c>
      <c r="U122">
        <f>D122*S122</f>
        <v>0</v>
      </c>
      <c r="V122">
        <f>E122*S122</f>
        <v>0</v>
      </c>
      <c r="W122">
        <f>F122*S122</f>
        <v>0</v>
      </c>
      <c r="X122">
        <f>G122*S122</f>
        <v>0</v>
      </c>
      <c r="Y122">
        <f>H122*S122</f>
        <v>0</v>
      </c>
      <c r="Z122">
        <f>I122*S122</f>
        <v>0</v>
      </c>
      <c r="AA122">
        <f>J122*S122</f>
        <v>0</v>
      </c>
      <c r="AB122">
        <f>K122*S122</f>
        <v>0</v>
      </c>
      <c r="AC122">
        <f>L122*S122</f>
        <v>0</v>
      </c>
      <c r="AD122">
        <f>M122*S122</f>
        <v>0</v>
      </c>
    </row>
    <row r="123">
      <c r="A123">
        <v>100</v>
      </c>
      <c r="C123" t="str">
        <f>'LAP. PENJUALAN '!C123</f>
        <v>P. Hot Spicy 2 (Lemon Tea)</v>
      </c>
      <c r="N123">
        <f>SUM(D123:M123)</f>
        <v>0</v>
      </c>
      <c r="O123">
        <f>N123*S123</f>
        <v>0</v>
      </c>
      <c r="P123" t="e">
        <f>(O123/O240)*100</f>
        <v>#DIV/0!</v>
      </c>
      <c r="R123" t="e">
        <f>P123*Q123</f>
        <v>#DIV/0!</v>
      </c>
      <c r="S123">
        <v>26250</v>
      </c>
      <c r="U123">
        <f>D123*S123</f>
        <v>0</v>
      </c>
      <c r="V123">
        <f>E123*S123</f>
        <v>0</v>
      </c>
      <c r="W123">
        <f>F123*S123</f>
        <v>0</v>
      </c>
      <c r="X123">
        <f>G123*S123</f>
        <v>0</v>
      </c>
      <c r="Y123">
        <f>H123*S123</f>
        <v>0</v>
      </c>
      <c r="Z123">
        <f>I123*S123</f>
        <v>0</v>
      </c>
      <c r="AA123">
        <f>J123*S123</f>
        <v>0</v>
      </c>
      <c r="AB123">
        <f>K123*S123</f>
        <v>0</v>
      </c>
      <c r="AC123">
        <f>L123*S123</f>
        <v>0</v>
      </c>
      <c r="AD123">
        <f>M123*S123</f>
        <v>0</v>
      </c>
    </row>
    <row r="124">
      <c r="A124">
        <v>101</v>
      </c>
      <c r="C124" t="str">
        <f>'LAP. PENJUALAN '!C124</f>
        <v>P. Hot Spicy 3 (Lemon Tea)</v>
      </c>
      <c r="N124">
        <f>SUM(D124:M124)</f>
        <v>0</v>
      </c>
      <c r="O124">
        <f>N124*S124</f>
        <v>0</v>
      </c>
      <c r="P124" t="e">
        <f>(O124/O240)*100</f>
        <v>#DIV/0!</v>
      </c>
      <c r="R124" t="e">
        <f>P124*Q124</f>
        <v>#DIV/0!</v>
      </c>
      <c r="S124">
        <v>30000</v>
      </c>
      <c r="U124">
        <f>D124*S124</f>
        <v>0</v>
      </c>
      <c r="V124">
        <f>E124*S124</f>
        <v>0</v>
      </c>
      <c r="W124">
        <f>F124*S124</f>
        <v>0</v>
      </c>
      <c r="X124">
        <f>G124*S124</f>
        <v>0</v>
      </c>
      <c r="Y124">
        <f>H124*S124</f>
        <v>0</v>
      </c>
      <c r="Z124">
        <f>I124*S124</f>
        <v>0</v>
      </c>
      <c r="AA124">
        <f>J124*S124</f>
        <v>0</v>
      </c>
      <c r="AB124">
        <f>K124*S124</f>
        <v>0</v>
      </c>
      <c r="AC124">
        <f>L124*S124</f>
        <v>0</v>
      </c>
      <c r="AD124">
        <f>M124*S124</f>
        <v>0</v>
      </c>
    </row>
    <row r="125">
      <c r="A125">
        <v>102</v>
      </c>
      <c r="C125" t="str">
        <f>'LAP. PENJUALAN '!C125</f>
        <v>P. Hot Spicy 1 Green Crispy (Es Teh / S-tee)</v>
      </c>
      <c r="N125">
        <f>SUM(D125:M125)</f>
        <v>0</v>
      </c>
      <c r="O125">
        <f>N125*S125</f>
        <v>0</v>
      </c>
      <c r="P125" t="e">
        <f>(O125/O240)*100</f>
        <v>#DIV/0!</v>
      </c>
      <c r="R125" t="e">
        <f>P125*Q125</f>
        <v>#DIV/0!</v>
      </c>
      <c r="U125">
        <f>D125*S125</f>
        <v>0</v>
      </c>
      <c r="V125">
        <f>E125*S125</f>
        <v>0</v>
      </c>
      <c r="W125">
        <f>F125*S125</f>
        <v>0</v>
      </c>
      <c r="X125">
        <f>G125*S125</f>
        <v>0</v>
      </c>
      <c r="Y125">
        <f>H125*S125</f>
        <v>0</v>
      </c>
      <c r="Z125">
        <f>I125*S125</f>
        <v>0</v>
      </c>
      <c r="AA125">
        <f>J125*S125</f>
        <v>0</v>
      </c>
      <c r="AB125">
        <f>K125*S125</f>
        <v>0</v>
      </c>
      <c r="AC125">
        <f>L125*S125</f>
        <v>0</v>
      </c>
      <c r="AD125">
        <f>M125*S125</f>
        <v>0</v>
      </c>
    </row>
    <row r="126">
      <c r="A126">
        <v>103</v>
      </c>
      <c r="C126" t="str">
        <f>'LAP. PENJUALAN '!C126</f>
        <v>P. Hot Spicy 2 Green Crispy (Es Teh / S-tee)</v>
      </c>
      <c r="N126">
        <f>SUM(D126:M126)</f>
        <v>0</v>
      </c>
      <c r="O126">
        <f>N126*S126</f>
        <v>0</v>
      </c>
      <c r="P126" t="e">
        <f>(O126/O240)*100</f>
        <v>#DIV/0!</v>
      </c>
      <c r="R126" t="e">
        <f>P126*Q126</f>
        <v>#DIV/0!</v>
      </c>
      <c r="U126">
        <f>D126*S126</f>
        <v>0</v>
      </c>
      <c r="V126">
        <f>E126*S126</f>
        <v>0</v>
      </c>
      <c r="W126">
        <f>F126*S126</f>
        <v>0</v>
      </c>
      <c r="X126">
        <f>G126*S126</f>
        <v>0</v>
      </c>
      <c r="Y126">
        <f>H126*S126</f>
        <v>0</v>
      </c>
      <c r="Z126">
        <f>I126*S126</f>
        <v>0</v>
      </c>
      <c r="AA126">
        <f>J126*S126</f>
        <v>0</v>
      </c>
      <c r="AB126">
        <f>K126*S126</f>
        <v>0</v>
      </c>
      <c r="AC126">
        <f>L126*S126</f>
        <v>0</v>
      </c>
      <c r="AD126">
        <f>M126*S126</f>
        <v>0</v>
      </c>
    </row>
    <row r="127">
      <c r="A127">
        <v>104</v>
      </c>
      <c r="C127" t="str">
        <f>'LAP. PENJUALAN '!C127</f>
        <v>P. Hot Spicy 3 Green Crispy (Es Teh / S-tee)</v>
      </c>
      <c r="N127">
        <f>SUM(D127:M127)</f>
        <v>0</v>
      </c>
      <c r="O127">
        <f>N127*S127</f>
        <v>0</v>
      </c>
      <c r="P127" t="e">
        <f>(O127/O240)*100</f>
        <v>#DIV/0!</v>
      </c>
      <c r="R127" t="e">
        <f>P127*Q127</f>
        <v>#DIV/0!</v>
      </c>
      <c r="S127">
        <v>30000</v>
      </c>
      <c r="U127">
        <f>D127*S127</f>
        <v>0</v>
      </c>
      <c r="V127">
        <f>E127*S127</f>
        <v>0</v>
      </c>
      <c r="W127">
        <f>F127*S127</f>
        <v>0</v>
      </c>
      <c r="X127">
        <f>G127*S127</f>
        <v>0</v>
      </c>
      <c r="Y127">
        <f>H127*S127</f>
        <v>0</v>
      </c>
      <c r="Z127">
        <f>I127*S127</f>
        <v>0</v>
      </c>
      <c r="AA127">
        <f>J127*S127</f>
        <v>0</v>
      </c>
      <c r="AB127">
        <f>K127*S127</f>
        <v>0</v>
      </c>
      <c r="AC127">
        <f>L127*S127</f>
        <v>0</v>
      </c>
      <c r="AD127">
        <f>M127*S127</f>
        <v>0</v>
      </c>
    </row>
    <row r="128">
      <c r="N128">
        <f>SUM(D128:M128)</f>
        <v>0</v>
      </c>
      <c r="O128">
        <f>N128*S128</f>
        <v>0</v>
      </c>
      <c r="P128" t="e">
        <f>(O128/O240)*100</f>
        <v>#DIV/0!</v>
      </c>
      <c r="R128" t="e">
        <f>P128*Q128</f>
        <v>#DIV/0!</v>
      </c>
      <c r="U128">
        <f>D128*S128</f>
        <v>0</v>
      </c>
      <c r="V128">
        <f>E128*S128</f>
        <v>0</v>
      </c>
      <c r="W128">
        <f>F128*S128</f>
        <v>0</v>
      </c>
      <c r="X128">
        <f>G128*S128</f>
        <v>0</v>
      </c>
      <c r="Y128">
        <f>H128*S128</f>
        <v>0</v>
      </c>
      <c r="Z128">
        <f>I128*S128</f>
        <v>0</v>
      </c>
      <c r="AA128">
        <f>J128*S128</f>
        <v>0</v>
      </c>
      <c r="AB128">
        <f>K128*S128</f>
        <v>0</v>
      </c>
      <c r="AC128">
        <f>L128*S128</f>
        <v>0</v>
      </c>
      <c r="AD128">
        <f>M128*S128</f>
        <v>0</v>
      </c>
    </row>
    <row r="129">
      <c r="A129">
        <v>105</v>
      </c>
      <c r="C129" t="str">
        <f>'LAP. PENJUALAN '!C129</f>
        <v>P. Hot Cheesy 1 Green Crispy  (Es Teh / S-tee)</v>
      </c>
      <c r="N129">
        <f>SUM(D129:M129)</f>
        <v>0</v>
      </c>
      <c r="O129">
        <f>N129*S129</f>
        <v>0</v>
      </c>
      <c r="P129" t="e">
        <f>(O129/O240)*100</f>
        <v>#DIV/0!</v>
      </c>
      <c r="R129" t="e">
        <f>P129*Q129</f>
        <v>#DIV/0!</v>
      </c>
      <c r="U129">
        <f>D129*S129</f>
        <v>0</v>
      </c>
      <c r="V129">
        <f>E129*S129</f>
        <v>0</v>
      </c>
      <c r="W129">
        <f>F129*S129</f>
        <v>0</v>
      </c>
      <c r="X129">
        <f>G129*S129</f>
        <v>0</v>
      </c>
      <c r="Y129">
        <f>H129*S129</f>
        <v>0</v>
      </c>
      <c r="Z129">
        <f>I129*S129</f>
        <v>0</v>
      </c>
      <c r="AA129">
        <f>J129*S129</f>
        <v>0</v>
      </c>
      <c r="AB129">
        <f>K129*S129</f>
        <v>0</v>
      </c>
      <c r="AC129">
        <f>L129*S129</f>
        <v>0</v>
      </c>
      <c r="AD129">
        <f>M129*S129</f>
        <v>0</v>
      </c>
    </row>
    <row r="130">
      <c r="A130">
        <v>106</v>
      </c>
      <c r="C130" t="str">
        <f>'LAP. PENJUALAN '!C130</f>
        <v>P. Hot Cheesy 2 Green Crispy (Es Teh / S-tee)</v>
      </c>
      <c r="N130">
        <f>SUM(D130:M130)</f>
        <v>0</v>
      </c>
      <c r="O130">
        <f>N130*S130</f>
        <v>0</v>
      </c>
      <c r="P130" t="e">
        <f>(O130/O240)*100</f>
        <v>#DIV/0!</v>
      </c>
      <c r="R130" t="e">
        <f>P130*Q130</f>
        <v>#DIV/0!</v>
      </c>
      <c r="U130">
        <f>D130*S130</f>
        <v>0</v>
      </c>
      <c r="V130">
        <f>E130*S130</f>
        <v>0</v>
      </c>
      <c r="W130">
        <f>F130*S130</f>
        <v>0</v>
      </c>
      <c r="X130">
        <f>G130*S130</f>
        <v>0</v>
      </c>
      <c r="Y130">
        <f>H130*S130</f>
        <v>0</v>
      </c>
      <c r="Z130">
        <f>I130*S130</f>
        <v>0</v>
      </c>
      <c r="AA130">
        <f>J130*S130</f>
        <v>0</v>
      </c>
      <c r="AB130">
        <f>K130*S130</f>
        <v>0</v>
      </c>
      <c r="AC130">
        <f>L130*S130</f>
        <v>0</v>
      </c>
      <c r="AD130">
        <f>M130*S130</f>
        <v>0</v>
      </c>
    </row>
    <row r="131">
      <c r="A131">
        <v>107</v>
      </c>
      <c r="C131" t="str">
        <f>'LAP. PENJUALAN '!C131</f>
        <v>P. Hot Cheesy 3 Green Crispy (Es Teh / S-tee)</v>
      </c>
      <c r="N131">
        <f>SUM(D131:M131)</f>
        <v>0</v>
      </c>
      <c r="O131">
        <f>N131*S131</f>
        <v>0</v>
      </c>
      <c r="P131" t="e">
        <f>(O131/O240)*100</f>
        <v>#DIV/0!</v>
      </c>
      <c r="R131" t="e">
        <f>P131*Q131</f>
        <v>#DIV/0!</v>
      </c>
      <c r="S131">
        <v>28750</v>
      </c>
      <c r="U131">
        <f>D131*S131</f>
        <v>0</v>
      </c>
      <c r="V131">
        <f>E131*S131</f>
        <v>0</v>
      </c>
      <c r="W131">
        <f>F131*S131</f>
        <v>0</v>
      </c>
      <c r="X131">
        <f>G131*S131</f>
        <v>0</v>
      </c>
      <c r="Y131">
        <f>H131*S131</f>
        <v>0</v>
      </c>
      <c r="Z131">
        <f>I131*S131</f>
        <v>0</v>
      </c>
      <c r="AA131">
        <f>J131*S131</f>
        <v>0</v>
      </c>
      <c r="AB131">
        <f>K131*S131</f>
        <v>0</v>
      </c>
      <c r="AC131">
        <f>L131*S131</f>
        <v>0</v>
      </c>
      <c r="AD131">
        <f>M131*S131</f>
        <v>0</v>
      </c>
    </row>
    <row r="132">
      <c r="A132">
        <v>108</v>
      </c>
      <c r="C132" t="str">
        <f>'LAP. PENJUALAN '!C132</f>
        <v>Green Crispy</v>
      </c>
      <c r="N132">
        <f>SUM(D132:M132)</f>
        <v>0</v>
      </c>
      <c r="O132">
        <f>N132*S132</f>
        <v>0</v>
      </c>
      <c r="P132" t="e">
        <f>(O132/O240)*100</f>
        <v>#DIV/0!</v>
      </c>
      <c r="R132" t="e">
        <f>P132*Q132</f>
        <v>#DIV/0!</v>
      </c>
      <c r="U132">
        <f>D132*S132</f>
        <v>0</v>
      </c>
      <c r="V132">
        <f>E132*S132</f>
        <v>0</v>
      </c>
      <c r="W132">
        <f>F132*S132</f>
        <v>0</v>
      </c>
      <c r="X132">
        <f>G132*S132</f>
        <v>0</v>
      </c>
      <c r="Y132">
        <f>H132*S132</f>
        <v>0</v>
      </c>
      <c r="Z132">
        <f>I132*S132</f>
        <v>0</v>
      </c>
      <c r="AA132">
        <f>J132*S132</f>
        <v>0</v>
      </c>
      <c r="AB132">
        <f>K132*S132</f>
        <v>0</v>
      </c>
      <c r="AC132">
        <f>L132*S132</f>
        <v>0</v>
      </c>
      <c r="AD132">
        <f>M132*S132</f>
        <v>0</v>
      </c>
    </row>
    <row r="133">
      <c r="N133">
        <f>SUM(D133:M133)</f>
        <v>0</v>
      </c>
      <c r="O133">
        <f>N133*S133</f>
        <v>0</v>
      </c>
      <c r="P133" t="e">
        <f>(O133/O240)*100</f>
        <v>#DIV/0!</v>
      </c>
      <c r="R133" t="e">
        <f>P133*Q133</f>
        <v>#DIV/0!</v>
      </c>
      <c r="U133">
        <f>D133*S133</f>
        <v>0</v>
      </c>
      <c r="V133">
        <f>E133*S133</f>
        <v>0</v>
      </c>
      <c r="W133">
        <f>F133*S133</f>
        <v>0</v>
      </c>
      <c r="X133">
        <f>G133*S133</f>
        <v>0</v>
      </c>
      <c r="Y133">
        <f>H133*S133</f>
        <v>0</v>
      </c>
      <c r="Z133">
        <f>I133*S133</f>
        <v>0</v>
      </c>
      <c r="AA133">
        <f>J133*S133</f>
        <v>0</v>
      </c>
      <c r="AB133">
        <f>K133*S133</f>
        <v>0</v>
      </c>
      <c r="AC133">
        <f>L133*S133</f>
        <v>0</v>
      </c>
      <c r="AD133">
        <f>M133*S133</f>
        <v>0</v>
      </c>
    </row>
    <row r="134">
      <c r="A134">
        <v>109</v>
      </c>
      <c r="C134" t="str">
        <f>'LAP. PENJUALAN '!C134</f>
        <v>Paket Bucket 1</v>
      </c>
      <c r="N134">
        <f>SUM(D134:M134)</f>
        <v>0</v>
      </c>
      <c r="O134">
        <f>N134*S134</f>
        <v>0</v>
      </c>
      <c r="P134" t="e">
        <f>(O134/O240)*100</f>
        <v>#DIV/0!</v>
      </c>
      <c r="R134" t="e">
        <f>P134*Q134</f>
        <v>#DIV/0!</v>
      </c>
      <c r="U134">
        <f>D134*S134</f>
        <v>0</v>
      </c>
      <c r="V134">
        <f>E134*S134</f>
        <v>0</v>
      </c>
      <c r="W134">
        <f>F134*S134</f>
        <v>0</v>
      </c>
      <c r="X134">
        <f>G134*S134</f>
        <v>0</v>
      </c>
      <c r="Y134">
        <f>H134*S134</f>
        <v>0</v>
      </c>
      <c r="Z134">
        <f>I134*S134</f>
        <v>0</v>
      </c>
      <c r="AA134">
        <f>J134*S134</f>
        <v>0</v>
      </c>
      <c r="AB134">
        <f>K134*S134</f>
        <v>0</v>
      </c>
      <c r="AC134">
        <f>L134*S134</f>
        <v>0</v>
      </c>
      <c r="AD134">
        <f>M134*S134</f>
        <v>0</v>
      </c>
    </row>
    <row r="135">
      <c r="A135">
        <v>110</v>
      </c>
      <c r="C135" t="str">
        <f>'LAP. PENJUALAN '!C135</f>
        <v>Paket Bucket 2</v>
      </c>
      <c r="N135">
        <f>SUM(D135:M135)</f>
        <v>0</v>
      </c>
      <c r="O135">
        <f>N135*S135</f>
        <v>0</v>
      </c>
      <c r="P135" t="e">
        <f>(O135/O240)*100</f>
        <v>#DIV/0!</v>
      </c>
      <c r="R135" t="e">
        <f>P135*Q135</f>
        <v>#DIV/0!</v>
      </c>
      <c r="U135">
        <f>D135*S135</f>
        <v>0</v>
      </c>
      <c r="V135">
        <f>E135*S135</f>
        <v>0</v>
      </c>
      <c r="W135">
        <f>F135*S135</f>
        <v>0</v>
      </c>
      <c r="X135">
        <f>G135*S135</f>
        <v>0</v>
      </c>
      <c r="Y135">
        <f>H135*S135</f>
        <v>0</v>
      </c>
      <c r="Z135">
        <f>I135*S135</f>
        <v>0</v>
      </c>
      <c r="AA135">
        <f>J135*S135</f>
        <v>0</v>
      </c>
      <c r="AB135">
        <f>K135*S135</f>
        <v>0</v>
      </c>
      <c r="AC135">
        <f>L135*S135</f>
        <v>0</v>
      </c>
      <c r="AD135">
        <f>M135*S135</f>
        <v>0</v>
      </c>
    </row>
    <row r="136">
      <c r="A136">
        <v>111</v>
      </c>
      <c r="C136" t="str">
        <f>'LAP. PENJUALAN '!C136</f>
        <v>Paket Bucket 3</v>
      </c>
      <c r="N136">
        <f>SUM(D136:M136)</f>
        <v>0</v>
      </c>
      <c r="O136">
        <f>N136*S136</f>
        <v>0</v>
      </c>
      <c r="P136" t="e">
        <f>(O136/O240)*100</f>
        <v>#DIV/0!</v>
      </c>
      <c r="R136" t="e">
        <f>P136*Q136</f>
        <v>#DIV/0!</v>
      </c>
      <c r="U136">
        <f>D136*S136</f>
        <v>0</v>
      </c>
      <c r="V136">
        <f>E136*S136</f>
        <v>0</v>
      </c>
      <c r="W136">
        <f>F136*S136</f>
        <v>0</v>
      </c>
      <c r="X136">
        <f>G136*S136</f>
        <v>0</v>
      </c>
      <c r="Y136">
        <f>H136*S136</f>
        <v>0</v>
      </c>
      <c r="Z136">
        <f>I136*S136</f>
        <v>0</v>
      </c>
      <c r="AA136">
        <f>J136*S136</f>
        <v>0</v>
      </c>
      <c r="AB136">
        <f>K136*S136</f>
        <v>0</v>
      </c>
      <c r="AC136">
        <f>L136*S136</f>
        <v>0</v>
      </c>
      <c r="AD136">
        <f>M136*S136</f>
        <v>0</v>
      </c>
    </row>
    <row r="137">
      <c r="A137">
        <v>112</v>
      </c>
      <c r="C137" t="str">
        <f>'LAP. PENJUALAN '!C137</f>
        <v>Paket Bucket 4 (Sambal Geprek)</v>
      </c>
      <c r="N137">
        <f>SUM(D137:M137)</f>
        <v>0</v>
      </c>
      <c r="O137">
        <f>N137*S137</f>
        <v>0</v>
      </c>
      <c r="P137" t="e">
        <f>(O137/O240)*100</f>
        <v>#DIV/0!</v>
      </c>
      <c r="R137" t="e">
        <f>P137*Q137</f>
        <v>#DIV/0!</v>
      </c>
      <c r="U137">
        <f>D137*S137</f>
        <v>0</v>
      </c>
      <c r="V137">
        <f>E137*S137</f>
        <v>0</v>
      </c>
      <c r="W137">
        <f>F137*S137</f>
        <v>0</v>
      </c>
      <c r="X137">
        <f>G137*S137</f>
        <v>0</v>
      </c>
      <c r="Y137">
        <f>H137*S137</f>
        <v>0</v>
      </c>
      <c r="Z137">
        <f>I137*S137</f>
        <v>0</v>
      </c>
      <c r="AA137">
        <f>J137*S137</f>
        <v>0</v>
      </c>
      <c r="AB137">
        <f>K137*S137</f>
        <v>0</v>
      </c>
      <c r="AC137">
        <f>L137*S137</f>
        <v>0</v>
      </c>
      <c r="AD137">
        <f>M137*S137</f>
        <v>0</v>
      </c>
    </row>
    <row r="138">
      <c r="A138">
        <v>113</v>
      </c>
      <c r="C138" t="str">
        <f>'LAP. PENJUALAN '!C138</f>
        <v>Paket Bucket 4 (Hot Cheesy)</v>
      </c>
      <c r="N138">
        <f>SUM(D138:M138)</f>
        <v>0</v>
      </c>
      <c r="O138">
        <f>N138*S138</f>
        <v>0</v>
      </c>
      <c r="P138" t="e">
        <f>(O138/O240)*100</f>
        <v>#DIV/0!</v>
      </c>
      <c r="R138" t="e">
        <f>P138*Q138</f>
        <v>#DIV/0!</v>
      </c>
      <c r="U138">
        <f>D138*S138</f>
        <v>0</v>
      </c>
      <c r="V138">
        <f>E138*S138</f>
        <v>0</v>
      </c>
      <c r="W138">
        <f>F138*S138</f>
        <v>0</v>
      </c>
      <c r="X138">
        <f>G138*S138</f>
        <v>0</v>
      </c>
      <c r="Y138">
        <f>H138*S138</f>
        <v>0</v>
      </c>
      <c r="Z138">
        <f>I138*S138</f>
        <v>0</v>
      </c>
      <c r="AA138">
        <f>J138*S138</f>
        <v>0</v>
      </c>
      <c r="AB138">
        <f>K138*S138</f>
        <v>0</v>
      </c>
      <c r="AC138">
        <f>L138*S138</f>
        <v>0</v>
      </c>
      <c r="AD138">
        <f>M138*S138</f>
        <v>0</v>
      </c>
    </row>
    <row r="139">
      <c r="N139">
        <f>SUM(D139:M139)</f>
        <v>0</v>
      </c>
      <c r="O139">
        <f>N139*S139</f>
        <v>0</v>
      </c>
      <c r="P139" t="e">
        <f>(O139/O240)*100</f>
        <v>#DIV/0!</v>
      </c>
      <c r="R139" t="e">
        <f>P139*Q139</f>
        <v>#DIV/0!</v>
      </c>
      <c r="U139">
        <f>D139*S139</f>
        <v>0</v>
      </c>
      <c r="V139">
        <f>E139*S139</f>
        <v>0</v>
      </c>
      <c r="W139">
        <f>F139*S139</f>
        <v>0</v>
      </c>
      <c r="X139">
        <f>G139*S139</f>
        <v>0</v>
      </c>
      <c r="Y139">
        <f>H139*S139</f>
        <v>0</v>
      </c>
      <c r="Z139">
        <f>I139*S139</f>
        <v>0</v>
      </c>
      <c r="AA139">
        <f>J139*S139</f>
        <v>0</v>
      </c>
      <c r="AB139">
        <f>K139*S139</f>
        <v>0</v>
      </c>
      <c r="AC139">
        <f>L139*S139</f>
        <v>0</v>
      </c>
      <c r="AD139">
        <f>M139*S139</f>
        <v>0</v>
      </c>
    </row>
    <row r="140">
      <c r="A140">
        <v>114</v>
      </c>
      <c r="C140" t="str">
        <f>'LAP. PENJUALAN '!C140</f>
        <v>Paket Ultah 1</v>
      </c>
      <c r="N140">
        <f>SUM(D140:M140)</f>
        <v>0</v>
      </c>
      <c r="O140">
        <f>N140*S140</f>
        <v>0</v>
      </c>
      <c r="P140" t="e">
        <f>(O140/O240)*100</f>
        <v>#DIV/0!</v>
      </c>
      <c r="R140" t="e">
        <f>P140*Q140</f>
        <v>#DIV/0!</v>
      </c>
      <c r="U140">
        <f>D140*S140</f>
        <v>0</v>
      </c>
      <c r="V140">
        <f>E140*S140</f>
        <v>0</v>
      </c>
      <c r="W140">
        <f>F140*S140</f>
        <v>0</v>
      </c>
      <c r="X140">
        <f>G140*S140</f>
        <v>0</v>
      </c>
      <c r="Y140">
        <f>H140*S140</f>
        <v>0</v>
      </c>
      <c r="Z140">
        <f>I140*S140</f>
        <v>0</v>
      </c>
      <c r="AA140">
        <f>J140*S140</f>
        <v>0</v>
      </c>
      <c r="AB140">
        <f>K140*S140</f>
        <v>0</v>
      </c>
      <c r="AC140">
        <f>L140*S140</f>
        <v>0</v>
      </c>
      <c r="AD140">
        <f>M140*S140</f>
        <v>0</v>
      </c>
    </row>
    <row r="141">
      <c r="A141">
        <v>115</v>
      </c>
      <c r="C141" t="str">
        <f>'LAP. PENJUALAN '!C141</f>
        <v>Paket Ultah 2</v>
      </c>
      <c r="N141">
        <f>SUM(D141:M141)</f>
        <v>0</v>
      </c>
      <c r="O141">
        <f>N141*S141</f>
        <v>0</v>
      </c>
      <c r="P141" t="e">
        <f>(O141/O240)*100</f>
        <v>#DIV/0!</v>
      </c>
      <c r="R141" t="e">
        <f>P141*Q141</f>
        <v>#DIV/0!</v>
      </c>
      <c r="U141">
        <f>D141*S141</f>
        <v>0</v>
      </c>
      <c r="V141">
        <f>E141*S141</f>
        <v>0</v>
      </c>
      <c r="W141">
        <f>F141*S141</f>
        <v>0</v>
      </c>
      <c r="X141">
        <f>G141*S141</f>
        <v>0</v>
      </c>
      <c r="Y141">
        <f>H141*S141</f>
        <v>0</v>
      </c>
      <c r="Z141">
        <f>I141*S141</f>
        <v>0</v>
      </c>
      <c r="AA141">
        <f>J141*S141</f>
        <v>0</v>
      </c>
      <c r="AB141">
        <f>K141*S141</f>
        <v>0</v>
      </c>
      <c r="AC141">
        <f>L141*S141</f>
        <v>0</v>
      </c>
      <c r="AD141">
        <f>M141*S141</f>
        <v>0</v>
      </c>
    </row>
    <row r="142">
      <c r="N142">
        <f>SUM(D142:M142)</f>
        <v>0</v>
      </c>
      <c r="O142">
        <f>N142*S142</f>
        <v>0</v>
      </c>
      <c r="P142" t="e">
        <f>(O142/O240)*100</f>
        <v>#DIV/0!</v>
      </c>
      <c r="R142" t="e">
        <f>P142*Q142</f>
        <v>#DIV/0!</v>
      </c>
      <c r="U142">
        <f>D142*S142</f>
        <v>0</v>
      </c>
      <c r="V142">
        <f>E142*S142</f>
        <v>0</v>
      </c>
      <c r="W142">
        <f>F142*S142</f>
        <v>0</v>
      </c>
      <c r="X142">
        <f>G142*S142</f>
        <v>0</v>
      </c>
      <c r="Y142">
        <f>H142*S142</f>
        <v>0</v>
      </c>
      <c r="Z142">
        <f>I142*S142</f>
        <v>0</v>
      </c>
      <c r="AA142">
        <f>J142*S142</f>
        <v>0</v>
      </c>
      <c r="AB142">
        <f>K142*S142</f>
        <v>0</v>
      </c>
      <c r="AC142">
        <f>L142*S142</f>
        <v>0</v>
      </c>
      <c r="AD142">
        <f>M142*S142</f>
        <v>0</v>
      </c>
    </row>
    <row r="143">
      <c r="A143">
        <v>116</v>
      </c>
      <c r="C143" t="str">
        <f>'LAP. PENJUALAN '!C143</f>
        <v>Paket Rocket Kids 1</v>
      </c>
      <c r="N143">
        <f>SUM(D143:M143)</f>
        <v>0</v>
      </c>
      <c r="O143">
        <f>N143*S143</f>
        <v>0</v>
      </c>
      <c r="P143" t="e">
        <f>(O143/O240)*100</f>
        <v>#DIV/0!</v>
      </c>
      <c r="R143" t="e">
        <f>P143*Q143</f>
        <v>#DIV/0!</v>
      </c>
      <c r="U143">
        <f>D143*S143</f>
        <v>0</v>
      </c>
      <c r="V143">
        <f>E143*S143</f>
        <v>0</v>
      </c>
      <c r="W143">
        <f>F143*S143</f>
        <v>0</v>
      </c>
      <c r="X143">
        <f>G143*S143</f>
        <v>0</v>
      </c>
      <c r="Y143">
        <f>H143*S143</f>
        <v>0</v>
      </c>
      <c r="Z143">
        <f>I143*S143</f>
        <v>0</v>
      </c>
      <c r="AA143">
        <f>J143*S143</f>
        <v>0</v>
      </c>
      <c r="AB143">
        <f>K143*S143</f>
        <v>0</v>
      </c>
      <c r="AC143">
        <f>L143*S143</f>
        <v>0</v>
      </c>
      <c r="AD143">
        <f>M143*S143</f>
        <v>0</v>
      </c>
    </row>
    <row r="144">
      <c r="A144">
        <v>117</v>
      </c>
      <c r="C144" t="str">
        <f>'LAP. PENJUALAN '!C144</f>
        <v>Paket Rocket Kids 2</v>
      </c>
      <c r="N144">
        <f>SUM(D144:M144)</f>
        <v>0</v>
      </c>
      <c r="O144">
        <f>N144*S144</f>
        <v>0</v>
      </c>
      <c r="P144" t="e">
        <f>(O144/O240)*100</f>
        <v>#DIV/0!</v>
      </c>
      <c r="R144" t="e">
        <f>P144*Q144</f>
        <v>#DIV/0!</v>
      </c>
      <c r="U144">
        <f>D144*S144</f>
        <v>0</v>
      </c>
      <c r="V144">
        <f>E144*S144</f>
        <v>0</v>
      </c>
      <c r="W144">
        <f>F144*S144</f>
        <v>0</v>
      </c>
      <c r="X144">
        <f>G144*S144</f>
        <v>0</v>
      </c>
      <c r="Y144">
        <f>H144*S144</f>
        <v>0</v>
      </c>
      <c r="Z144">
        <f>I144*S144</f>
        <v>0</v>
      </c>
      <c r="AA144">
        <f>J144*S144</f>
        <v>0</v>
      </c>
      <c r="AB144">
        <f>K144*S144</f>
        <v>0</v>
      </c>
      <c r="AC144">
        <f>L144*S144</f>
        <v>0</v>
      </c>
      <c r="AD144">
        <f>M144*S144</f>
        <v>0</v>
      </c>
    </row>
    <row r="145">
      <c r="A145">
        <v>118</v>
      </c>
      <c r="C145" t="str">
        <f>'LAP. PENJUALAN '!C145</f>
        <v>Paket Rocket Kids 3</v>
      </c>
      <c r="N145">
        <f>SUM(D145:M145)</f>
        <v>0</v>
      </c>
      <c r="O145">
        <f>N145*S145</f>
        <v>0</v>
      </c>
      <c r="P145" t="e">
        <f>(O145/O240)*100</f>
        <v>#DIV/0!</v>
      </c>
      <c r="R145" t="e">
        <f>P145*Q145</f>
        <v>#DIV/0!</v>
      </c>
      <c r="U145">
        <f>D145*S145</f>
        <v>0</v>
      </c>
      <c r="V145">
        <f>E145*S145</f>
        <v>0</v>
      </c>
      <c r="W145">
        <f>F145*S145</f>
        <v>0</v>
      </c>
      <c r="X145">
        <f>G145*S145</f>
        <v>0</v>
      </c>
      <c r="Y145">
        <f>H145*S145</f>
        <v>0</v>
      </c>
      <c r="Z145">
        <f>I145*S145</f>
        <v>0</v>
      </c>
      <c r="AA145">
        <f>J145*S145</f>
        <v>0</v>
      </c>
      <c r="AB145">
        <f>K145*S145</f>
        <v>0</v>
      </c>
      <c r="AC145">
        <f>L145*S145</f>
        <v>0</v>
      </c>
      <c r="AD145">
        <f>M145*S145</f>
        <v>0</v>
      </c>
    </row>
    <row r="146">
      <c r="N146">
        <f>SUM(D146:M146)</f>
        <v>0</v>
      </c>
      <c r="O146">
        <f>N146*S146</f>
        <v>0</v>
      </c>
      <c r="P146" t="e">
        <f>(O146/O240)*100</f>
        <v>#DIV/0!</v>
      </c>
      <c r="R146" t="e">
        <f>P146*Q146</f>
        <v>#DIV/0!</v>
      </c>
      <c r="U146">
        <f>D146*S146</f>
        <v>0</v>
      </c>
      <c r="V146">
        <f>E146*S146</f>
        <v>0</v>
      </c>
      <c r="W146">
        <f>F146*S146</f>
        <v>0</v>
      </c>
      <c r="X146">
        <f>G146*S146</f>
        <v>0</v>
      </c>
      <c r="Y146">
        <f>H146*S146</f>
        <v>0</v>
      </c>
      <c r="Z146">
        <f>I146*S146</f>
        <v>0</v>
      </c>
      <c r="AA146">
        <f>J146*S146</f>
        <v>0</v>
      </c>
      <c r="AB146">
        <f>K146*S146</f>
        <v>0</v>
      </c>
      <c r="AC146">
        <f>L146*S146</f>
        <v>0</v>
      </c>
      <c r="AD146">
        <f>M146*S146</f>
        <v>0</v>
      </c>
    </row>
    <row r="147">
      <c r="A147">
        <v>119</v>
      </c>
      <c r="C147" t="str">
        <f>'LAP. PENJUALAN '!C147</f>
        <v>Koin kids</v>
      </c>
      <c r="N147">
        <f>SUM(D147:M147)</f>
        <v>0</v>
      </c>
      <c r="O147">
        <f>N147*S147</f>
        <v>0</v>
      </c>
      <c r="P147" t="e">
        <f>(O147/O240)*100</f>
        <v>#DIV/0!</v>
      </c>
      <c r="R147" t="e">
        <f>P147*Q147</f>
        <v>#DIV/0!</v>
      </c>
      <c r="U147">
        <f>D147*S147</f>
        <v>0</v>
      </c>
      <c r="V147">
        <f>E147*S147</f>
        <v>0</v>
      </c>
      <c r="W147">
        <f>F147*S147</f>
        <v>0</v>
      </c>
      <c r="X147">
        <f>G147*S147</f>
        <v>0</v>
      </c>
      <c r="Y147">
        <f>H147*S147</f>
        <v>0</v>
      </c>
      <c r="Z147">
        <f>I147*S147</f>
        <v>0</v>
      </c>
      <c r="AA147">
        <f>J147*S147</f>
        <v>0</v>
      </c>
      <c r="AB147">
        <f>K147*S147</f>
        <v>0</v>
      </c>
      <c r="AC147">
        <f>L147*S147</f>
        <v>0</v>
      </c>
      <c r="AD147">
        <f>M147*S147</f>
        <v>0</v>
      </c>
    </row>
    <row r="148">
      <c r="C148" t="str">
        <f>'LAP. PENJUALAN '!C154</f>
        <v>PAKET PROMO REGION/AREA , DISKON KARYAWAN &amp; PAKET INDOMIE</v>
      </c>
      <c r="N148">
        <f>SUM(D148:M148)</f>
        <v>0</v>
      </c>
      <c r="O148">
        <f>N148*S148</f>
        <v>0</v>
      </c>
      <c r="P148" t="e">
        <f>(O148/O240)*100</f>
        <v>#DIV/0!</v>
      </c>
      <c r="R148" t="e">
        <f>P148*Q148</f>
        <v>#DIV/0!</v>
      </c>
      <c r="U148">
        <f>D148*S148</f>
        <v>0</v>
      </c>
      <c r="V148">
        <f>E148*S148</f>
        <v>0</v>
      </c>
      <c r="W148">
        <f>F148*S148</f>
        <v>0</v>
      </c>
      <c r="X148">
        <f>G148*S148</f>
        <v>0</v>
      </c>
      <c r="Y148">
        <f>H148*S148</f>
        <v>0</v>
      </c>
      <c r="Z148">
        <f>I148*S148</f>
        <v>0</v>
      </c>
      <c r="AA148">
        <f>J148*S148</f>
        <v>0</v>
      </c>
      <c r="AB148">
        <f>K148*S148</f>
        <v>0</v>
      </c>
      <c r="AC148">
        <f>L148*S148</f>
        <v>0</v>
      </c>
      <c r="AD148">
        <f>M148*S148</f>
        <v>0</v>
      </c>
    </row>
    <row r="149">
      <c r="A149">
        <v>1</v>
      </c>
      <c r="C149" t="str">
        <v>PAKET SUPER HEMAT 1</v>
      </c>
      <c r="N149">
        <f>SUM(D149:M149)</f>
        <v>0</v>
      </c>
      <c r="O149">
        <f>N149*S149</f>
        <v>0</v>
      </c>
      <c r="P149" t="e">
        <f>(O149/O240)*100</f>
        <v>#DIV/0!</v>
      </c>
      <c r="R149" t="e">
        <f>P149*Q149</f>
        <v>#DIV/0!</v>
      </c>
      <c r="S149">
        <v>13750</v>
      </c>
      <c r="U149">
        <f>D149*S149</f>
        <v>0</v>
      </c>
      <c r="V149">
        <f>E149*S149</f>
        <v>0</v>
      </c>
      <c r="W149">
        <f>F149*S149</f>
        <v>0</v>
      </c>
      <c r="X149">
        <f>G149*S149</f>
        <v>0</v>
      </c>
      <c r="Y149">
        <f>H149*S149</f>
        <v>0</v>
      </c>
      <c r="Z149">
        <f>I149*S149</f>
        <v>0</v>
      </c>
      <c r="AA149">
        <f>J149*S149</f>
        <v>0</v>
      </c>
      <c r="AB149">
        <f>K149*S149</f>
        <v>0</v>
      </c>
      <c r="AC149">
        <f>L149*S149</f>
        <v>0</v>
      </c>
      <c r="AD149">
        <f>M149*S149</f>
        <v>0</v>
      </c>
    </row>
    <row r="150">
      <c r="A150">
        <v>2</v>
      </c>
      <c r="C150" t="str">
        <v>PAKET SUPER HEMAT 2</v>
      </c>
      <c r="N150">
        <f>SUM(D150:M150)</f>
        <v>0</v>
      </c>
      <c r="O150">
        <f>N150*S150</f>
        <v>0</v>
      </c>
      <c r="P150" t="e">
        <f>(O150/O240)*100</f>
        <v>#DIV/0!</v>
      </c>
      <c r="R150" t="e">
        <f>P150*Q150</f>
        <v>#DIV/0!</v>
      </c>
      <c r="S150">
        <v>18750</v>
      </c>
      <c r="U150">
        <f>D150*S150</f>
        <v>0</v>
      </c>
      <c r="V150">
        <f>E150*S150</f>
        <v>0</v>
      </c>
      <c r="W150">
        <f>F150*S150</f>
        <v>0</v>
      </c>
      <c r="X150">
        <f>G150*S150</f>
        <v>0</v>
      </c>
      <c r="Y150">
        <f>H150*S150</f>
        <v>0</v>
      </c>
      <c r="Z150">
        <f>I150*S150</f>
        <v>0</v>
      </c>
      <c r="AA150">
        <f>J150*S150</f>
        <v>0</v>
      </c>
      <c r="AB150">
        <f>K150*S150</f>
        <v>0</v>
      </c>
      <c r="AC150">
        <f>L150*S150</f>
        <v>0</v>
      </c>
      <c r="AD150">
        <f>M150*S150</f>
        <v>0</v>
      </c>
    </row>
    <row r="151">
      <c r="A151">
        <v>3</v>
      </c>
      <c r="C151" t="str">
        <v>PAKET SUPER HEMAT 3</v>
      </c>
      <c r="N151">
        <f>SUM(D151:M151)</f>
        <v>0</v>
      </c>
      <c r="O151">
        <f>N151*S151</f>
        <v>0</v>
      </c>
      <c r="P151" t="e">
        <f>(O151/O240)*100</f>
        <v>#DIV/0!</v>
      </c>
      <c r="R151" t="e">
        <f>P151*Q151</f>
        <v>#DIV/0!</v>
      </c>
      <c r="S151">
        <v>18750</v>
      </c>
      <c r="U151">
        <f>D151*S151</f>
        <v>0</v>
      </c>
      <c r="V151">
        <f>E151*S151</f>
        <v>0</v>
      </c>
      <c r="W151">
        <f>F151*S151</f>
        <v>0</v>
      </c>
      <c r="X151">
        <f>G151*S151</f>
        <v>0</v>
      </c>
      <c r="Y151">
        <f>H151*S151</f>
        <v>0</v>
      </c>
      <c r="Z151">
        <f>I151*S151</f>
        <v>0</v>
      </c>
      <c r="AA151">
        <f>J151*S151</f>
        <v>0</v>
      </c>
      <c r="AB151">
        <f>K151*S151</f>
        <v>0</v>
      </c>
      <c r="AC151">
        <f>L151*S151</f>
        <v>0</v>
      </c>
      <c r="AD151">
        <f>M151*S151</f>
        <v>0</v>
      </c>
    </row>
    <row r="152">
      <c r="A152">
        <v>4</v>
      </c>
      <c r="C152" t="str">
        <v>PAKET SUPER HEMAT 4</v>
      </c>
      <c r="N152">
        <f>SUM(D152:M152)</f>
        <v>0</v>
      </c>
      <c r="O152">
        <f>N152*S152</f>
        <v>0</v>
      </c>
      <c r="P152" t="e">
        <f>(O152/O240)*100</f>
        <v>#DIV/0!</v>
      </c>
      <c r="R152" t="e">
        <f>P152*Q152</f>
        <v>#DIV/0!</v>
      </c>
      <c r="S152">
        <v>21250</v>
      </c>
      <c r="U152">
        <f>D152*S152</f>
        <v>0</v>
      </c>
      <c r="V152">
        <f>E152*S152</f>
        <v>0</v>
      </c>
      <c r="W152">
        <f>F152*S152</f>
        <v>0</v>
      </c>
      <c r="X152">
        <f>G152*S152</f>
        <v>0</v>
      </c>
      <c r="Y152">
        <f>H152*S152</f>
        <v>0</v>
      </c>
      <c r="Z152">
        <f>I152*S152</f>
        <v>0</v>
      </c>
      <c r="AA152">
        <f>J152*S152</f>
        <v>0</v>
      </c>
      <c r="AB152">
        <f>K152*S152</f>
        <v>0</v>
      </c>
      <c r="AC152">
        <f>L152*S152</f>
        <v>0</v>
      </c>
      <c r="AD152">
        <f>M152*S152</f>
        <v>0</v>
      </c>
    </row>
    <row r="153">
      <c r="A153">
        <v>5</v>
      </c>
      <c r="C153" t="str">
        <v>rocket 1 new</v>
      </c>
      <c r="N153">
        <f>SUM(D153:M153)</f>
        <v>0</v>
      </c>
      <c r="O153">
        <f>N153*S153</f>
        <v>0</v>
      </c>
      <c r="P153" t="e">
        <f>(O153/O240)*100</f>
        <v>#DIV/0!</v>
      </c>
      <c r="R153" t="e">
        <f>P153*Q153</f>
        <v>#DIV/0!</v>
      </c>
      <c r="S153">
        <v>18000</v>
      </c>
      <c r="U153">
        <f>D153*S153</f>
        <v>0</v>
      </c>
      <c r="V153">
        <f>E153*S153</f>
        <v>0</v>
      </c>
      <c r="W153">
        <f>F153*S153</f>
        <v>0</v>
      </c>
      <c r="X153">
        <f>G153*S153</f>
        <v>0</v>
      </c>
      <c r="Y153">
        <f>H153*S153</f>
        <v>0</v>
      </c>
      <c r="Z153">
        <f>I153*S153</f>
        <v>0</v>
      </c>
      <c r="AA153">
        <f>J153*S153</f>
        <v>0</v>
      </c>
      <c r="AB153">
        <f>K153*S153</f>
        <v>0</v>
      </c>
      <c r="AC153">
        <f>L153*S153</f>
        <v>0</v>
      </c>
      <c r="AD153">
        <f>M153*S153</f>
        <v>0</v>
      </c>
    </row>
    <row r="154">
      <c r="A154">
        <v>6</v>
      </c>
      <c r="C154" t="str">
        <v>rocket 2 new</v>
      </c>
      <c r="N154">
        <f>SUM(D154:M154)</f>
        <v>0</v>
      </c>
      <c r="O154">
        <f>N154*S154</f>
        <v>0</v>
      </c>
      <c r="P154" t="e">
        <f>(O154/O240)*100</f>
        <v>#DIV/0!</v>
      </c>
      <c r="R154" t="e">
        <f>P154*Q154</f>
        <v>#DIV/0!</v>
      </c>
      <c r="S154">
        <v>26400</v>
      </c>
      <c r="U154">
        <f>D154*S154</f>
        <v>0</v>
      </c>
      <c r="V154">
        <f>E154*S154</f>
        <v>0</v>
      </c>
      <c r="W154">
        <f>F154*S154</f>
        <v>0</v>
      </c>
      <c r="X154">
        <f>G154*S154</f>
        <v>0</v>
      </c>
      <c r="Y154">
        <f>H154*S154</f>
        <v>0</v>
      </c>
      <c r="Z154">
        <f>I154*S154</f>
        <v>0</v>
      </c>
      <c r="AA154">
        <f>J154*S154</f>
        <v>0</v>
      </c>
      <c r="AB154">
        <f>K154*S154</f>
        <v>0</v>
      </c>
      <c r="AC154">
        <f>L154*S154</f>
        <v>0</v>
      </c>
      <c r="AD154">
        <f>M154*S154</f>
        <v>0</v>
      </c>
    </row>
    <row r="155">
      <c r="A155">
        <v>7</v>
      </c>
      <c r="C155" t="str">
        <v>rocket 3 new</v>
      </c>
      <c r="N155">
        <f>SUM(D155:M155)</f>
        <v>0</v>
      </c>
      <c r="O155">
        <f>N155*S155</f>
        <v>0</v>
      </c>
      <c r="P155" t="e">
        <f>(O155/O240)*100</f>
        <v>#DIV/0!</v>
      </c>
      <c r="R155" t="e">
        <f>P155*Q155</f>
        <v>#DIV/0!</v>
      </c>
      <c r="U155">
        <f>D155*S155</f>
        <v>0</v>
      </c>
      <c r="V155">
        <f>E155*S155</f>
        <v>0</v>
      </c>
      <c r="W155">
        <f>F155*S155</f>
        <v>0</v>
      </c>
      <c r="X155">
        <f>G155*S155</f>
        <v>0</v>
      </c>
      <c r="Y155">
        <f>H155*S155</f>
        <v>0</v>
      </c>
      <c r="Z155">
        <f>I155*S155</f>
        <v>0</v>
      </c>
      <c r="AA155">
        <f>J155*S155</f>
        <v>0</v>
      </c>
      <c r="AB155">
        <f>K155*S155</f>
        <v>0</v>
      </c>
      <c r="AC155">
        <f>L155*S155</f>
        <v>0</v>
      </c>
      <c r="AD155">
        <f>M155*S155</f>
        <v>0</v>
      </c>
    </row>
    <row r="156">
      <c r="A156">
        <v>8</v>
      </c>
      <c r="C156" t="str">
        <v>rocket 4 new</v>
      </c>
      <c r="N156">
        <f>SUM(D156:M156)</f>
        <v>0</v>
      </c>
      <c r="O156">
        <f>N156*S156</f>
        <v>0</v>
      </c>
      <c r="P156" t="e">
        <f>(O156/O240)*100</f>
        <v>#DIV/0!</v>
      </c>
      <c r="R156" t="e">
        <f>P156*Q156</f>
        <v>#DIV/0!</v>
      </c>
      <c r="U156">
        <f>D156*S156</f>
        <v>0</v>
      </c>
      <c r="V156">
        <f>E156*S156</f>
        <v>0</v>
      </c>
      <c r="W156">
        <f>F156*S156</f>
        <v>0</v>
      </c>
      <c r="X156">
        <f>G156*S156</f>
        <v>0</v>
      </c>
      <c r="Y156">
        <f>H156*S156</f>
        <v>0</v>
      </c>
      <c r="Z156">
        <f>I156*S156</f>
        <v>0</v>
      </c>
      <c r="AA156">
        <f>J156*S156</f>
        <v>0</v>
      </c>
      <c r="AB156">
        <f>K156*S156</f>
        <v>0</v>
      </c>
      <c r="AC156">
        <f>L156*S156</f>
        <v>0</v>
      </c>
      <c r="AD156">
        <f>M156*S156</f>
        <v>0</v>
      </c>
    </row>
    <row r="157">
      <c r="A157">
        <v>9</v>
      </c>
      <c r="C157" t="str">
        <v>rocket 5 new</v>
      </c>
      <c r="N157">
        <f>SUM(D157:M157)</f>
        <v>0</v>
      </c>
      <c r="O157">
        <f>N157*S157</f>
        <v>0</v>
      </c>
      <c r="P157" t="e">
        <f>(O157/O240)*100</f>
        <v>#DIV/0!</v>
      </c>
      <c r="R157" t="e">
        <f>P157*Q157</f>
        <v>#DIV/0!</v>
      </c>
      <c r="U157">
        <f>D157*S157</f>
        <v>0</v>
      </c>
      <c r="V157">
        <f>E157*S157</f>
        <v>0</v>
      </c>
      <c r="W157">
        <f>F157*S157</f>
        <v>0</v>
      </c>
      <c r="X157">
        <f>G157*S157</f>
        <v>0</v>
      </c>
      <c r="Y157">
        <f>H157*S157</f>
        <v>0</v>
      </c>
      <c r="Z157">
        <f>I157*S157</f>
        <v>0</v>
      </c>
      <c r="AA157">
        <f>J157*S157</f>
        <v>0</v>
      </c>
      <c r="AB157">
        <f>K157*S157</f>
        <v>0</v>
      </c>
      <c r="AC157">
        <f>L157*S157</f>
        <v>0</v>
      </c>
      <c r="AD157">
        <f>M157*S157</f>
        <v>0</v>
      </c>
    </row>
    <row r="158">
      <c r="A158">
        <v>10</v>
      </c>
      <c r="C158" t="str">
        <v>rocket 6 new</v>
      </c>
      <c r="N158">
        <f>SUM(D158:M158)</f>
        <v>0</v>
      </c>
      <c r="O158">
        <f>N158*S158</f>
        <v>0</v>
      </c>
      <c r="P158" t="e">
        <f>(O158/O240)*100</f>
        <v>#DIV/0!</v>
      </c>
      <c r="R158" t="e">
        <f>P158*Q158</f>
        <v>#DIV/0!</v>
      </c>
      <c r="U158">
        <f>D158*S158</f>
        <v>0</v>
      </c>
      <c r="V158">
        <f>E158*S158</f>
        <v>0</v>
      </c>
      <c r="W158">
        <f>F158*S158</f>
        <v>0</v>
      </c>
      <c r="X158">
        <f>G158*S158</f>
        <v>0</v>
      </c>
      <c r="Y158">
        <f>H158*S158</f>
        <v>0</v>
      </c>
      <c r="Z158">
        <f>I158*S158</f>
        <v>0</v>
      </c>
      <c r="AA158">
        <f>J158*S158</f>
        <v>0</v>
      </c>
      <c r="AB158">
        <f>K158*S158</f>
        <v>0</v>
      </c>
      <c r="AC158">
        <f>L158*S158</f>
        <v>0</v>
      </c>
      <c r="AD158">
        <f>M158*S158</f>
        <v>0</v>
      </c>
    </row>
    <row r="159">
      <c r="A159">
        <v>11</v>
      </c>
      <c r="C159" t="str">
        <v>rocket 7 new</v>
      </c>
      <c r="N159">
        <f>SUM(D159:M159)</f>
        <v>0</v>
      </c>
      <c r="O159">
        <f>N159*S159</f>
        <v>0</v>
      </c>
      <c r="P159" t="e">
        <f>(O159/O240)*100</f>
        <v>#DIV/0!</v>
      </c>
      <c r="R159" t="e">
        <f>P159*Q159</f>
        <v>#DIV/0!</v>
      </c>
      <c r="U159">
        <f>D159*S159</f>
        <v>0</v>
      </c>
      <c r="V159">
        <f>E159*S159</f>
        <v>0</v>
      </c>
      <c r="W159">
        <f>F159*S159</f>
        <v>0</v>
      </c>
      <c r="X159">
        <f>G159*S159</f>
        <v>0</v>
      </c>
      <c r="Y159">
        <f>H159*S159</f>
        <v>0</v>
      </c>
      <c r="Z159">
        <f>I159*S159</f>
        <v>0</v>
      </c>
      <c r="AA159">
        <f>J159*S159</f>
        <v>0</v>
      </c>
      <c r="AB159">
        <f>K159*S159</f>
        <v>0</v>
      </c>
      <c r="AC159">
        <f>L159*S159</f>
        <v>0</v>
      </c>
      <c r="AD159">
        <f>M159*S159</f>
        <v>0</v>
      </c>
    </row>
    <row r="160">
      <c r="A160">
        <v>12</v>
      </c>
      <c r="C160" t="str">
        <v>rocket 8 new</v>
      </c>
      <c r="N160">
        <f>SUM(D160:M160)</f>
        <v>0</v>
      </c>
      <c r="O160">
        <f>N160*S160</f>
        <v>0</v>
      </c>
      <c r="P160" t="e">
        <f>(O160/O240)*100</f>
        <v>#DIV/0!</v>
      </c>
      <c r="R160" t="e">
        <f>P160*Q160</f>
        <v>#DIV/0!</v>
      </c>
      <c r="U160">
        <f>D160*S160</f>
        <v>0</v>
      </c>
      <c r="V160">
        <f>E160*S160</f>
        <v>0</v>
      </c>
      <c r="W160">
        <f>F160*S160</f>
        <v>0</v>
      </c>
      <c r="X160">
        <f>G160*S160</f>
        <v>0</v>
      </c>
      <c r="Y160">
        <f>H160*S160</f>
        <v>0</v>
      </c>
      <c r="Z160">
        <f>I160*S160</f>
        <v>0</v>
      </c>
      <c r="AA160">
        <f>J160*S160</f>
        <v>0</v>
      </c>
      <c r="AB160">
        <f>K160*S160</f>
        <v>0</v>
      </c>
      <c r="AC160">
        <f>L160*S160</f>
        <v>0</v>
      </c>
      <c r="AD160">
        <f>M160*S160</f>
        <v>0</v>
      </c>
    </row>
    <row r="161">
      <c r="A161">
        <v>13</v>
      </c>
      <c r="C161" t="str">
        <v>rocket 9 new</v>
      </c>
      <c r="N161">
        <f>SUM(D161:M161)</f>
        <v>0</v>
      </c>
      <c r="O161">
        <f>N161*S161</f>
        <v>0</v>
      </c>
      <c r="P161" t="e">
        <f>(O161/O240)*100</f>
        <v>#DIV/0!</v>
      </c>
      <c r="R161" t="e">
        <f>P161*Q161</f>
        <v>#DIV/0!</v>
      </c>
      <c r="U161">
        <f>D161*S161</f>
        <v>0</v>
      </c>
      <c r="V161">
        <f>E161*S161</f>
        <v>0</v>
      </c>
      <c r="W161">
        <f>F161*S161</f>
        <v>0</v>
      </c>
      <c r="X161">
        <f>G161*S161</f>
        <v>0</v>
      </c>
      <c r="Y161">
        <f>H161*S161</f>
        <v>0</v>
      </c>
      <c r="Z161">
        <f>I161*S161</f>
        <v>0</v>
      </c>
      <c r="AA161">
        <f>J161*S161</f>
        <v>0</v>
      </c>
      <c r="AB161">
        <f>K161*S161</f>
        <v>0</v>
      </c>
      <c r="AC161">
        <f>L161*S161</f>
        <v>0</v>
      </c>
      <c r="AD161">
        <f>M161*S161</f>
        <v>0</v>
      </c>
    </row>
    <row r="162">
      <c r="A162">
        <v>14</v>
      </c>
      <c r="C162" t="str">
        <v>rocket 10 new</v>
      </c>
      <c r="N162">
        <f>SUM(D162:M162)</f>
        <v>0</v>
      </c>
      <c r="O162">
        <f>N162*S162</f>
        <v>0</v>
      </c>
      <c r="P162" t="e">
        <f>(O162/O240)*100</f>
        <v>#DIV/0!</v>
      </c>
      <c r="R162" t="e">
        <f>P162*Q162</f>
        <v>#DIV/0!</v>
      </c>
      <c r="U162">
        <f>D162*S162</f>
        <v>0</v>
      </c>
      <c r="V162">
        <f>E162*S162</f>
        <v>0</v>
      </c>
      <c r="W162">
        <f>F162*S162</f>
        <v>0</v>
      </c>
      <c r="X162">
        <f>G162*S162</f>
        <v>0</v>
      </c>
      <c r="Y162">
        <f>H162*S162</f>
        <v>0</v>
      </c>
      <c r="Z162">
        <f>I162*S162</f>
        <v>0</v>
      </c>
      <c r="AA162">
        <f>J162*S162</f>
        <v>0</v>
      </c>
      <c r="AB162">
        <f>K162*S162</f>
        <v>0</v>
      </c>
      <c r="AC162">
        <f>L162*S162</f>
        <v>0</v>
      </c>
      <c r="AD162">
        <f>M162*S162</f>
        <v>0</v>
      </c>
    </row>
    <row r="163">
      <c r="A163">
        <v>15</v>
      </c>
      <c r="N163">
        <f>SUM(D163:M163)</f>
        <v>0</v>
      </c>
      <c r="O163">
        <f>N163*S163</f>
        <v>0</v>
      </c>
      <c r="P163" t="e">
        <f>(O163/O240)*100</f>
        <v>#DIV/0!</v>
      </c>
      <c r="R163" t="e">
        <f>P163*Q163</f>
        <v>#DIV/0!</v>
      </c>
      <c r="U163">
        <f>D163*S163</f>
        <v>0</v>
      </c>
      <c r="V163">
        <f>E163*S163</f>
        <v>0</v>
      </c>
      <c r="W163">
        <f>F163*S163</f>
        <v>0</v>
      </c>
      <c r="X163">
        <f>G163*S163</f>
        <v>0</v>
      </c>
      <c r="Y163">
        <f>H163*S163</f>
        <v>0</v>
      </c>
      <c r="Z163">
        <f>I163*S163</f>
        <v>0</v>
      </c>
      <c r="AA163">
        <f>J163*S163</f>
        <v>0</v>
      </c>
      <c r="AB163">
        <f>K163*S163</f>
        <v>0</v>
      </c>
      <c r="AC163">
        <f>L163*S163</f>
        <v>0</v>
      </c>
      <c r="AD163">
        <f>M163*S163</f>
        <v>0</v>
      </c>
    </row>
    <row r="164">
      <c r="A164">
        <v>16</v>
      </c>
      <c r="C164" t="str">
        <v xml:space="preserve">rocket 2 lama </v>
      </c>
      <c r="N164">
        <f>SUM(D164:M164)</f>
        <v>0</v>
      </c>
      <c r="O164">
        <f>N164*S164</f>
        <v>0</v>
      </c>
      <c r="P164" t="e">
        <f>(O164/O240)*100</f>
        <v>#DIV/0!</v>
      </c>
      <c r="R164" t="e">
        <f>P164*Q164</f>
        <v>#DIV/0!</v>
      </c>
      <c r="S164">
        <v>25000</v>
      </c>
      <c r="U164">
        <f>D164*S164</f>
        <v>0</v>
      </c>
      <c r="V164">
        <f>E164*S164</f>
        <v>0</v>
      </c>
      <c r="W164">
        <f>F164*S164</f>
        <v>0</v>
      </c>
      <c r="X164">
        <f>G164*S164</f>
        <v>0</v>
      </c>
      <c r="Y164">
        <f>H164*S164</f>
        <v>0</v>
      </c>
      <c r="Z164">
        <f>I164*S164</f>
        <v>0</v>
      </c>
      <c r="AA164">
        <f>J164*S164</f>
        <v>0</v>
      </c>
      <c r="AB164">
        <f>K164*S164</f>
        <v>0</v>
      </c>
      <c r="AC164">
        <f>L164*S164</f>
        <v>0</v>
      </c>
      <c r="AD164">
        <f>M164*S164</f>
        <v>0</v>
      </c>
    </row>
    <row r="165">
      <c r="A165">
        <v>17</v>
      </c>
      <c r="C165" t="str">
        <v xml:space="preserve">rocket 7 lama </v>
      </c>
      <c r="N165">
        <f>SUM(D165:M165)</f>
        <v>0</v>
      </c>
      <c r="O165">
        <f>N165*S165</f>
        <v>0</v>
      </c>
      <c r="P165" t="e">
        <f>(O165/O240)*100</f>
        <v>#DIV/0!</v>
      </c>
      <c r="R165" t="e">
        <f>P165*Q165</f>
        <v>#DIV/0!</v>
      </c>
      <c r="S165">
        <v>26250</v>
      </c>
      <c r="U165">
        <f>D165*S165</f>
        <v>0</v>
      </c>
      <c r="V165">
        <f>E165*S165</f>
        <v>0</v>
      </c>
      <c r="W165">
        <f>F165*S165</f>
        <v>0</v>
      </c>
      <c r="X165">
        <f>G165*S165</f>
        <v>0</v>
      </c>
      <c r="Y165">
        <f>H165*S165</f>
        <v>0</v>
      </c>
      <c r="Z165">
        <f>I165*S165</f>
        <v>0</v>
      </c>
      <c r="AA165">
        <f>J165*S165</f>
        <v>0</v>
      </c>
      <c r="AB165">
        <f>K165*S165</f>
        <v>0</v>
      </c>
      <c r="AC165">
        <f>L165*S165</f>
        <v>0</v>
      </c>
      <c r="AD165">
        <f>M165*S165</f>
        <v>0</v>
      </c>
    </row>
    <row r="166">
      <c r="A166">
        <v>18</v>
      </c>
      <c r="N166">
        <f>SUM(D166:M166)</f>
        <v>0</v>
      </c>
      <c r="O166">
        <f>N166*S166</f>
        <v>0</v>
      </c>
      <c r="P166" t="e">
        <f>(O166/O240)*100</f>
        <v>#DIV/0!</v>
      </c>
      <c r="R166" t="e">
        <f>P166*Q166</f>
        <v>#DIV/0!</v>
      </c>
      <c r="U166">
        <f>D166*S166</f>
        <v>0</v>
      </c>
      <c r="V166">
        <f>E166*S166</f>
        <v>0</v>
      </c>
      <c r="W166">
        <f>F166*S166</f>
        <v>0</v>
      </c>
      <c r="X166">
        <f>G166*S166</f>
        <v>0</v>
      </c>
      <c r="Y166">
        <f>H166*S166</f>
        <v>0</v>
      </c>
      <c r="Z166">
        <f>I166*S166</f>
        <v>0</v>
      </c>
      <c r="AA166">
        <f>J166*S166</f>
        <v>0</v>
      </c>
      <c r="AB166">
        <f>K166*S166</f>
        <v>0</v>
      </c>
      <c r="AC166">
        <f>L166*S166</f>
        <v>0</v>
      </c>
      <c r="AD166">
        <f>M166*S166</f>
        <v>0</v>
      </c>
    </row>
    <row r="167">
      <c r="A167">
        <v>19</v>
      </c>
      <c r="C167" t="str">
        <v xml:space="preserve">FA BUCKET 1 </v>
      </c>
      <c r="N167">
        <f>SUM(D167:M167)</f>
        <v>0</v>
      </c>
      <c r="O167">
        <f>N167*S167</f>
        <v>0</v>
      </c>
      <c r="P167" t="e">
        <f>(O167/O240)*100</f>
        <v>#DIV/0!</v>
      </c>
      <c r="R167" t="e">
        <f>P167*Q167</f>
        <v>#DIV/0!</v>
      </c>
      <c r="S167">
        <v>102000</v>
      </c>
      <c r="U167">
        <f>D167*S167</f>
        <v>0</v>
      </c>
      <c r="V167">
        <f>E167*S167</f>
        <v>0</v>
      </c>
      <c r="W167">
        <f>F167*S167</f>
        <v>0</v>
      </c>
      <c r="X167">
        <f>G167*S167</f>
        <v>0</v>
      </c>
      <c r="Y167">
        <f>H167*S167</f>
        <v>0</v>
      </c>
      <c r="Z167">
        <f>I167*S167</f>
        <v>0</v>
      </c>
      <c r="AA167">
        <f>J167*S167</f>
        <v>0</v>
      </c>
      <c r="AB167">
        <f>K167*S167</f>
        <v>0</v>
      </c>
      <c r="AC167">
        <f>L167*S167</f>
        <v>0</v>
      </c>
      <c r="AD167">
        <f>M167*S167</f>
        <v>0</v>
      </c>
    </row>
    <row r="168">
      <c r="A168">
        <v>20</v>
      </c>
      <c r="C168" t="str">
        <v>Family Bucket 2</v>
      </c>
      <c r="N168">
        <f>SUM(D168:M168)</f>
        <v>0</v>
      </c>
      <c r="O168">
        <f>N168*S168</f>
        <v>0</v>
      </c>
      <c r="P168" t="e">
        <f>(O168/O240)*100</f>
        <v>#DIV/0!</v>
      </c>
      <c r="R168" t="e">
        <f>P168*Q168</f>
        <v>#DIV/0!</v>
      </c>
      <c r="S168">
        <v>102000</v>
      </c>
      <c r="U168">
        <f>D168*S168</f>
        <v>0</v>
      </c>
      <c r="V168">
        <f>E168*S168</f>
        <v>0</v>
      </c>
      <c r="W168">
        <f>F168*S168</f>
        <v>0</v>
      </c>
      <c r="X168">
        <f>G168*S168</f>
        <v>0</v>
      </c>
      <c r="Y168">
        <f>H168*S168</f>
        <v>0</v>
      </c>
      <c r="Z168">
        <f>I168*S168</f>
        <v>0</v>
      </c>
      <c r="AA168">
        <f>J168*S168</f>
        <v>0</v>
      </c>
      <c r="AB168">
        <f>K168*S168</f>
        <v>0</v>
      </c>
      <c r="AC168">
        <f>L168*S168</f>
        <v>0</v>
      </c>
      <c r="AD168">
        <f>M168*S168</f>
        <v>0</v>
      </c>
    </row>
    <row r="169">
      <c r="A169">
        <v>21</v>
      </c>
      <c r="C169" t="str">
        <v>Family Bucket 3</v>
      </c>
      <c r="N169">
        <f>SUM(D169:M169)</f>
        <v>0</v>
      </c>
      <c r="O169">
        <f>N169*S169</f>
        <v>0</v>
      </c>
      <c r="P169" t="e">
        <f>(O169/O240)*100</f>
        <v>#DIV/0!</v>
      </c>
      <c r="R169" t="e">
        <f>P169*Q169</f>
        <v>#DIV/0!</v>
      </c>
      <c r="S169">
        <v>102000</v>
      </c>
      <c r="U169">
        <f>D169*S169</f>
        <v>0</v>
      </c>
      <c r="V169">
        <f>E169*S169</f>
        <v>0</v>
      </c>
      <c r="W169">
        <f>F169*S169</f>
        <v>0</v>
      </c>
      <c r="X169">
        <f>G169*S169</f>
        <v>0</v>
      </c>
      <c r="Y169">
        <f>H169*S169</f>
        <v>0</v>
      </c>
      <c r="Z169">
        <f>I169*S169</f>
        <v>0</v>
      </c>
      <c r="AA169">
        <f>J169*S169</f>
        <v>0</v>
      </c>
      <c r="AB169">
        <f>K169*S169</f>
        <v>0</v>
      </c>
      <c r="AC169">
        <f>L169*S169</f>
        <v>0</v>
      </c>
      <c r="AD169">
        <f>M169*S169</f>
        <v>0</v>
      </c>
    </row>
    <row r="170">
      <c r="A170">
        <v>22</v>
      </c>
      <c r="C170" t="str">
        <v>Family Bucket 4</v>
      </c>
      <c r="N170">
        <f>SUM(D170:M170)</f>
        <v>0</v>
      </c>
      <c r="O170">
        <f>N170*S170</f>
        <v>0</v>
      </c>
      <c r="P170" t="e">
        <f>(O170/O240)*100</f>
        <v>#DIV/0!</v>
      </c>
      <c r="R170" t="e">
        <f>P170*Q170</f>
        <v>#DIV/0!</v>
      </c>
      <c r="S170">
        <v>102000</v>
      </c>
      <c r="U170">
        <f>D170*S170</f>
        <v>0</v>
      </c>
      <c r="V170">
        <f>E170*S170</f>
        <v>0</v>
      </c>
      <c r="W170">
        <f>F170*S170</f>
        <v>0</v>
      </c>
      <c r="X170">
        <f>G170*S170</f>
        <v>0</v>
      </c>
      <c r="Y170">
        <f>H170*S170</f>
        <v>0</v>
      </c>
      <c r="Z170">
        <f>I170*S170</f>
        <v>0</v>
      </c>
      <c r="AA170">
        <f>J170*S170</f>
        <v>0</v>
      </c>
      <c r="AB170">
        <f>K170*S170</f>
        <v>0</v>
      </c>
      <c r="AC170">
        <f>L170*S170</f>
        <v>0</v>
      </c>
      <c r="AD170">
        <f>M170*S170</f>
        <v>0</v>
      </c>
    </row>
    <row r="171">
      <c r="A171">
        <v>23</v>
      </c>
      <c r="N171">
        <f>SUM(D171:M171)</f>
        <v>0</v>
      </c>
      <c r="O171">
        <f>N171*S171</f>
        <v>0</v>
      </c>
      <c r="P171" t="e">
        <f>(O171/O240)*100</f>
        <v>#DIV/0!</v>
      </c>
      <c r="R171" t="e">
        <f>P171*Q171</f>
        <v>#DIV/0!</v>
      </c>
      <c r="U171">
        <f>D171*S171</f>
        <v>0</v>
      </c>
      <c r="V171">
        <f>E171*S171</f>
        <v>0</v>
      </c>
      <c r="W171">
        <f>F171*S171</f>
        <v>0</v>
      </c>
      <c r="X171">
        <f>G171*S171</f>
        <v>0</v>
      </c>
      <c r="Y171">
        <f>H171*S171</f>
        <v>0</v>
      </c>
      <c r="Z171">
        <f>I171*S171</f>
        <v>0</v>
      </c>
      <c r="AA171">
        <f>J171*S171</f>
        <v>0</v>
      </c>
      <c r="AB171">
        <f>K171*S171</f>
        <v>0</v>
      </c>
      <c r="AC171">
        <f>L171*S171</f>
        <v>0</v>
      </c>
      <c r="AD171">
        <f>M171*S171</f>
        <v>0</v>
      </c>
    </row>
    <row r="172">
      <c r="A172">
        <v>24</v>
      </c>
      <c r="C172" t="str">
        <v>Bucket 1</v>
      </c>
      <c r="N172">
        <f>SUM(D172:M172)</f>
        <v>0</v>
      </c>
      <c r="O172">
        <f>N172*S172</f>
        <v>0</v>
      </c>
      <c r="P172" t="e">
        <f>(O172/O240)*100</f>
        <v>#DIV/0!</v>
      </c>
      <c r="R172" t="e">
        <f>P172*Q172</f>
        <v>#DIV/0!</v>
      </c>
      <c r="S172">
        <v>120000</v>
      </c>
      <c r="U172">
        <f>D172*S172</f>
        <v>0</v>
      </c>
      <c r="V172">
        <f>E172*S172</f>
        <v>0</v>
      </c>
      <c r="W172">
        <f>F172*S172</f>
        <v>0</v>
      </c>
      <c r="X172">
        <f>G172*S172</f>
        <v>0</v>
      </c>
      <c r="Y172">
        <f>H172*S172</f>
        <v>0</v>
      </c>
      <c r="Z172">
        <f>I172*S172</f>
        <v>0</v>
      </c>
      <c r="AA172">
        <f>J172*S172</f>
        <v>0</v>
      </c>
      <c r="AB172">
        <f>K172*S172</f>
        <v>0</v>
      </c>
      <c r="AC172">
        <f>L172*S172</f>
        <v>0</v>
      </c>
      <c r="AD172">
        <f>M172*S172</f>
        <v>0</v>
      </c>
    </row>
    <row r="173">
      <c r="A173">
        <v>25</v>
      </c>
      <c r="C173" t="str">
        <v>Bucket 2</v>
      </c>
      <c r="N173">
        <f>SUM(D173:M173)</f>
        <v>0</v>
      </c>
      <c r="O173">
        <f>N173*S173</f>
        <v>0</v>
      </c>
      <c r="P173" t="e">
        <f>(O173/O240)*100</f>
        <v>#DIV/0!</v>
      </c>
      <c r="R173" t="e">
        <f>P173*Q173</f>
        <v>#DIV/0!</v>
      </c>
      <c r="S173">
        <v>156000</v>
      </c>
      <c r="U173">
        <f>D173*S173</f>
        <v>0</v>
      </c>
      <c r="V173">
        <f>E173*S173</f>
        <v>0</v>
      </c>
      <c r="W173">
        <f>F173*S173</f>
        <v>0</v>
      </c>
      <c r="X173">
        <f>G173*S173</f>
        <v>0</v>
      </c>
      <c r="Y173">
        <f>H173*S173</f>
        <v>0</v>
      </c>
      <c r="Z173">
        <f>I173*S173</f>
        <v>0</v>
      </c>
      <c r="AA173">
        <f>J173*S173</f>
        <v>0</v>
      </c>
      <c r="AB173">
        <f>K173*S173</f>
        <v>0</v>
      </c>
      <c r="AC173">
        <f>L173*S173</f>
        <v>0</v>
      </c>
      <c r="AD173">
        <f>M173*S173</f>
        <v>0</v>
      </c>
    </row>
    <row r="174">
      <c r="A174">
        <v>26</v>
      </c>
      <c r="N174">
        <f>SUM(D174:M174)</f>
        <v>0</v>
      </c>
      <c r="O174">
        <f>N174*S174</f>
        <v>0</v>
      </c>
      <c r="P174" t="e">
        <f>(O174/O240)*100</f>
        <v>#DIV/0!</v>
      </c>
      <c r="R174" t="e">
        <f>P174*Q174</f>
        <v>#DIV/0!</v>
      </c>
      <c r="U174">
        <f>D174*S174</f>
        <v>0</v>
      </c>
      <c r="V174">
        <f>E174*S174</f>
        <v>0</v>
      </c>
      <c r="W174">
        <f>F174*S174</f>
        <v>0</v>
      </c>
      <c r="X174">
        <f>G174*S174</f>
        <v>0</v>
      </c>
      <c r="Y174">
        <f>H174*S174</f>
        <v>0</v>
      </c>
      <c r="Z174">
        <f>I174*S174</f>
        <v>0</v>
      </c>
      <c r="AA174">
        <f>J174*S174</f>
        <v>0</v>
      </c>
      <c r="AB174">
        <f>K174*S174</f>
        <v>0</v>
      </c>
      <c r="AC174">
        <f>L174*S174</f>
        <v>0</v>
      </c>
      <c r="AD174">
        <f>M174*S174</f>
        <v>0</v>
      </c>
    </row>
    <row r="175">
      <c r="A175">
        <v>27</v>
      </c>
      <c r="N175">
        <f>SUM(D175:M175)</f>
        <v>0</v>
      </c>
      <c r="O175">
        <f>N175*S175</f>
        <v>0</v>
      </c>
      <c r="P175" t="e">
        <f>(O175/O240)*100</f>
        <v>#DIV/0!</v>
      </c>
      <c r="R175" t="e">
        <f>P175*Q175</f>
        <v>#DIV/0!</v>
      </c>
      <c r="U175">
        <f>D175*S175</f>
        <v>0</v>
      </c>
      <c r="V175">
        <f>E175*S175</f>
        <v>0</v>
      </c>
      <c r="W175">
        <f>F175*S175</f>
        <v>0</v>
      </c>
      <c r="X175">
        <f>G175*S175</f>
        <v>0</v>
      </c>
      <c r="Y175">
        <f>H175*S175</f>
        <v>0</v>
      </c>
      <c r="Z175">
        <f>I175*S175</f>
        <v>0</v>
      </c>
      <c r="AA175">
        <f>J175*S175</f>
        <v>0</v>
      </c>
      <c r="AB175">
        <f>K175*S175</f>
        <v>0</v>
      </c>
      <c r="AC175">
        <f>L175*S175</f>
        <v>0</v>
      </c>
      <c r="AD175">
        <f>M175*S175</f>
        <v>0</v>
      </c>
    </row>
    <row r="176">
      <c r="A176">
        <v>28</v>
      </c>
      <c r="N176">
        <f>SUM(D176:M176)</f>
        <v>0</v>
      </c>
      <c r="O176">
        <f>N176*S176</f>
        <v>0</v>
      </c>
      <c r="P176" t="e">
        <f>(O176/O240)*100</f>
        <v>#DIV/0!</v>
      </c>
      <c r="R176" t="e">
        <f>P176*Q176</f>
        <v>#DIV/0!</v>
      </c>
      <c r="U176">
        <f>D176*S176</f>
        <v>0</v>
      </c>
      <c r="V176">
        <f>E176*S176</f>
        <v>0</v>
      </c>
      <c r="W176">
        <f>F176*S176</f>
        <v>0</v>
      </c>
      <c r="X176">
        <f>G176*S176</f>
        <v>0</v>
      </c>
      <c r="Y176">
        <f>H176*S176</f>
        <v>0</v>
      </c>
      <c r="Z176">
        <f>I176*S176</f>
        <v>0</v>
      </c>
      <c r="AA176">
        <f>J176*S176</f>
        <v>0</v>
      </c>
      <c r="AB176">
        <f>K176*S176</f>
        <v>0</v>
      </c>
      <c r="AC176">
        <f>L176*S176</f>
        <v>0</v>
      </c>
      <c r="AD176">
        <f>M176*S176</f>
        <v>0</v>
      </c>
    </row>
    <row r="177">
      <c r="A177">
        <v>29</v>
      </c>
      <c r="N177">
        <f>SUM(D177:M177)</f>
        <v>0</v>
      </c>
      <c r="O177">
        <f>N177*S177</f>
        <v>0</v>
      </c>
      <c r="P177" t="e">
        <f>(O177/O240)*100</f>
        <v>#DIV/0!</v>
      </c>
      <c r="R177" t="e">
        <f>P177*Q177</f>
        <v>#DIV/0!</v>
      </c>
      <c r="U177">
        <f>D177*S177</f>
        <v>0</v>
      </c>
      <c r="V177">
        <f>E177*S177</f>
        <v>0</v>
      </c>
      <c r="W177">
        <f>F177*S177</f>
        <v>0</v>
      </c>
      <c r="X177">
        <f>G177*S177</f>
        <v>0</v>
      </c>
      <c r="Y177">
        <f>H177*S177</f>
        <v>0</v>
      </c>
      <c r="Z177">
        <f>I177*S177</f>
        <v>0</v>
      </c>
      <c r="AA177">
        <f>J177*S177</f>
        <v>0</v>
      </c>
      <c r="AB177">
        <f>K177*S177</f>
        <v>0</v>
      </c>
      <c r="AC177">
        <f>L177*S177</f>
        <v>0</v>
      </c>
      <c r="AD177">
        <f>M177*S177</f>
        <v>0</v>
      </c>
    </row>
    <row r="178">
      <c r="A178">
        <v>30</v>
      </c>
      <c r="N178">
        <f>SUM(D178:M178)</f>
        <v>0</v>
      </c>
      <c r="O178">
        <f>N178*S178</f>
        <v>0</v>
      </c>
      <c r="P178" t="e">
        <f>(O178/O240)*100</f>
        <v>#DIV/0!</v>
      </c>
      <c r="R178" t="e">
        <f>P178*Q178</f>
        <v>#DIV/0!</v>
      </c>
      <c r="U178">
        <f>D178*S178</f>
        <v>0</v>
      </c>
      <c r="V178">
        <f>E178*S178</f>
        <v>0</v>
      </c>
      <c r="W178">
        <f>F178*S178</f>
        <v>0</v>
      </c>
      <c r="X178">
        <f>G178*S178</f>
        <v>0</v>
      </c>
      <c r="Y178">
        <f>H178*S178</f>
        <v>0</v>
      </c>
      <c r="Z178">
        <f>I178*S178</f>
        <v>0</v>
      </c>
      <c r="AA178">
        <f>J178*S178</f>
        <v>0</v>
      </c>
      <c r="AB178">
        <f>K178*S178</f>
        <v>0</v>
      </c>
      <c r="AC178">
        <f>L178*S178</f>
        <v>0</v>
      </c>
      <c r="AD178">
        <f>M178*S178</f>
        <v>0</v>
      </c>
    </row>
    <row r="179">
      <c r="A179">
        <v>31</v>
      </c>
      <c r="N179">
        <f>SUM(D179:M179)</f>
        <v>0</v>
      </c>
      <c r="O179">
        <f>N179*S179</f>
        <v>0</v>
      </c>
      <c r="P179" t="e">
        <f>(O179/O240)*100</f>
        <v>#DIV/0!</v>
      </c>
      <c r="R179" t="e">
        <f>P179*Q179</f>
        <v>#DIV/0!</v>
      </c>
      <c r="U179">
        <f>D179*S179</f>
        <v>0</v>
      </c>
      <c r="V179">
        <f>E179*S179</f>
        <v>0</v>
      </c>
      <c r="W179">
        <f>F179*S179</f>
        <v>0</v>
      </c>
      <c r="X179">
        <f>G179*S179</f>
        <v>0</v>
      </c>
      <c r="Y179">
        <f>H179*S179</f>
        <v>0</v>
      </c>
      <c r="Z179">
        <f>I179*S179</f>
        <v>0</v>
      </c>
      <c r="AA179">
        <f>J179*S179</f>
        <v>0</v>
      </c>
      <c r="AB179">
        <f>K179*S179</f>
        <v>0</v>
      </c>
      <c r="AC179">
        <f>L179*S179</f>
        <v>0</v>
      </c>
      <c r="AD179">
        <f>M179*S179</f>
        <v>0</v>
      </c>
    </row>
    <row r="180">
      <c r="A180">
        <v>32</v>
      </c>
      <c r="N180">
        <f>SUM(D180:M180)</f>
        <v>0</v>
      </c>
      <c r="O180">
        <f>N180*S180</f>
        <v>0</v>
      </c>
      <c r="P180" t="e">
        <f>(O180/O240)*100</f>
        <v>#DIV/0!</v>
      </c>
      <c r="R180" t="e">
        <f>P180*Q180</f>
        <v>#DIV/0!</v>
      </c>
      <c r="U180">
        <f>D180*S180</f>
        <v>0</v>
      </c>
      <c r="V180">
        <f>E180*S180</f>
        <v>0</v>
      </c>
      <c r="W180">
        <f>F180*S180</f>
        <v>0</v>
      </c>
      <c r="X180">
        <f>G180*S180</f>
        <v>0</v>
      </c>
      <c r="Y180">
        <f>H180*S180</f>
        <v>0</v>
      </c>
      <c r="Z180">
        <f>I180*S180</f>
        <v>0</v>
      </c>
      <c r="AA180">
        <f>J180*S180</f>
        <v>0</v>
      </c>
      <c r="AB180">
        <f>K180*S180</f>
        <v>0</v>
      </c>
      <c r="AC180">
        <f>L180*S180</f>
        <v>0</v>
      </c>
      <c r="AD180">
        <f>M180*S180</f>
        <v>0</v>
      </c>
    </row>
    <row r="181">
      <c r="A181" t="str">
        <v>TOTAL FOOD</v>
      </c>
      <c r="D181">
        <f>U181</f>
        <v>0</v>
      </c>
      <c r="E181">
        <f>V181</f>
        <v>0</v>
      </c>
      <c r="F181">
        <f>W181</f>
        <v>0</v>
      </c>
      <c r="G181">
        <f>X181</f>
        <v>0</v>
      </c>
      <c r="H181">
        <f>Y181</f>
        <v>0</v>
      </c>
      <c r="I181">
        <f>Z181</f>
        <v>0</v>
      </c>
      <c r="J181">
        <f>AA181</f>
        <v>0</v>
      </c>
      <c r="K181">
        <f>AB181</f>
        <v>0</v>
      </c>
      <c r="L181">
        <f>AC181</f>
        <v>0</v>
      </c>
      <c r="M181">
        <f>AD181</f>
        <v>0</v>
      </c>
      <c r="O181">
        <f>SUM(D181:M181)</f>
        <v>0</v>
      </c>
      <c r="P181" t="e">
        <f>SUM(P8:P180)/100</f>
        <v>#DIV/0!</v>
      </c>
      <c r="R181" t="e">
        <f>SUM(R8:R180)/100</f>
        <v>#DIV/0!</v>
      </c>
      <c r="U181">
        <f>SUM(U8:U180)</f>
        <v>0</v>
      </c>
      <c r="V181">
        <f>SUM(V8:V180)</f>
        <v>0</v>
      </c>
      <c r="W181">
        <f>SUM(W8:W180)</f>
        <v>0</v>
      </c>
      <c r="X181">
        <f>SUM(X8:X180)</f>
        <v>0</v>
      </c>
      <c r="Y181">
        <f>SUM(Y8:Y180)</f>
        <v>0</v>
      </c>
      <c r="Z181">
        <f>SUM(Z8:Z180)</f>
        <v>0</v>
      </c>
      <c r="AA181">
        <f>SUM(AA8:AA180)</f>
        <v>0</v>
      </c>
      <c r="AB181">
        <f>SUM(AB8:AB180)</f>
        <v>0</v>
      </c>
      <c r="AC181">
        <f>SUM(AC8:AC180)</f>
        <v>0</v>
      </c>
      <c r="AD181">
        <f>SUM(AD8:AD180)</f>
        <v>0</v>
      </c>
    </row>
    <row r="183" xml:space="preserve">
      <c r="A183" t="str">
        <v>NO</v>
      </c>
      <c r="B183" t="str">
        <v>BEVERAGES</v>
      </c>
      <c r="C183" t="str">
        <f>B183</f>
        <v>BEVERAGES</v>
      </c>
      <c r="D183" s="1">
        <f>'LAP. PENJUALAN '!D6</f>
        <v>46061</v>
      </c>
      <c r="E183" s="1">
        <f>'LAP. PENJUALAN '!E6</f>
        <v>46062</v>
      </c>
      <c r="F183" s="1">
        <f>'LAP. PENJUALAN '!F6</f>
        <v>46063</v>
      </c>
      <c r="G183" s="1">
        <f>'LAP. PENJUALAN '!G6</f>
        <v>46064</v>
      </c>
      <c r="H183" s="1">
        <f>'LAP. PENJUALAN '!H6</f>
        <v>46065</v>
      </c>
      <c r="I183" s="1">
        <f>'LAP. PENJUALAN '!I6</f>
        <v>46066</v>
      </c>
      <c r="J183" s="1">
        <f>'LAP. PENJUALAN '!J6</f>
        <v>46067</v>
      </c>
      <c r="K183" s="1">
        <f>'LAP. PENJUALAN '!K6</f>
        <v>0</v>
      </c>
      <c r="L183" s="1">
        <f>'LAP. PENJUALAN '!L6</f>
        <v>0</v>
      </c>
      <c r="M183" s="1">
        <f>'LAP. PENJUALAN '!M6</f>
        <v>0</v>
      </c>
      <c r="N183" t="str">
        <v>UNIT</v>
      </c>
      <c r="O183" t="str">
        <v>( Rp )</v>
      </c>
      <c r="P183" t="str">
        <v>%</v>
      </c>
      <c r="Q183" t="str">
        <v>FC ITEM</v>
      </c>
      <c r="R183" t="str">
        <v>CON FC</v>
      </c>
      <c r="S183" t="str" xml:space="preserve">
        <v xml:space="preserve">HARGA_x000d_
( UNIT )</v>
      </c>
    </row>
    <row r="184">
      <c r="A184">
        <v>1</v>
      </c>
      <c r="B184" t="str">
        <v xml:space="preserve">Air Mineral Botol </v>
      </c>
      <c r="C184" t="str">
        <f>'LAP. PENJUALAN '!C216</f>
        <v>Air Mineral Botol  (600 ML)</v>
      </c>
      <c r="N184">
        <f>SUM(D184:M184)</f>
        <v>0</v>
      </c>
      <c r="O184">
        <f>N184*S184</f>
        <v>0</v>
      </c>
      <c r="P184" t="e">
        <f>(O184/O240)*100</f>
        <v>#DIV/0!</v>
      </c>
      <c r="R184" t="e">
        <f>P184*Q184</f>
        <v>#DIV/0!</v>
      </c>
      <c r="S184">
        <v>7200</v>
      </c>
      <c r="U184">
        <f>D184*S184</f>
        <v>0</v>
      </c>
      <c r="V184">
        <f>E184*S184</f>
        <v>0</v>
      </c>
      <c r="W184">
        <f>F184*S184</f>
        <v>0</v>
      </c>
      <c r="X184">
        <f>G184*S184</f>
        <v>0</v>
      </c>
      <c r="Y184">
        <f>H184*S184</f>
        <v>0</v>
      </c>
      <c r="Z184">
        <f>I184*S184</f>
        <v>0</v>
      </c>
      <c r="AA184">
        <f>J184*S184</f>
        <v>0</v>
      </c>
      <c r="AB184">
        <f>K184*S184</f>
        <v>0</v>
      </c>
      <c r="AC184">
        <f>L184*S184</f>
        <v>0</v>
      </c>
      <c r="AD184">
        <f>M184*S184</f>
        <v>0</v>
      </c>
    </row>
    <row r="185">
      <c r="A185">
        <v>2</v>
      </c>
      <c r="B185" t="str">
        <v>Air Mineral Cup</v>
      </c>
      <c r="C185" t="str">
        <f>'LAP. PENJUALAN '!C217</f>
        <v>Air Mineral Botol (330 ML)</v>
      </c>
      <c r="N185">
        <f>SUM(D185:M185)</f>
        <v>0</v>
      </c>
      <c r="O185">
        <f>N185*S185</f>
        <v>0</v>
      </c>
      <c r="P185" t="e">
        <f>(O185/O240)*100</f>
        <v>#DIV/0!</v>
      </c>
      <c r="R185" t="e">
        <f>P185*Q185</f>
        <v>#DIV/0!</v>
      </c>
      <c r="T185" t="str">
        <v xml:space="preserve"> </v>
      </c>
      <c r="U185">
        <f>D185*S185</f>
        <v>0</v>
      </c>
      <c r="V185">
        <f>E185*S185</f>
        <v>0</v>
      </c>
      <c r="W185">
        <f>F185*S185</f>
        <v>0</v>
      </c>
      <c r="X185">
        <f>G185*S185</f>
        <v>0</v>
      </c>
      <c r="Y185">
        <f>H185*S185</f>
        <v>0</v>
      </c>
      <c r="Z185">
        <f>I185*S185</f>
        <v>0</v>
      </c>
      <c r="AA185">
        <f>J185*S185</f>
        <v>0</v>
      </c>
      <c r="AB185">
        <f>K185*S185</f>
        <v>0</v>
      </c>
      <c r="AC185">
        <f>L185*S185</f>
        <v>0</v>
      </c>
      <c r="AD185">
        <f>M185*S185</f>
        <v>0</v>
      </c>
    </row>
    <row r="186">
      <c r="A186">
        <v>3</v>
      </c>
      <c r="B186" t="str">
        <v>Teh Botol</v>
      </c>
      <c r="C186" t="str">
        <f>'LAP. PENJUALAN '!C218</f>
        <v>Air Mineral Cup</v>
      </c>
      <c r="N186">
        <f>SUM(D186:M186)</f>
        <v>0</v>
      </c>
      <c r="O186">
        <f>N186*S186</f>
        <v>0</v>
      </c>
      <c r="P186" t="e">
        <f>(O186/O240)*100</f>
        <v>#DIV/0!</v>
      </c>
      <c r="R186" t="e">
        <f>P186*Q186</f>
        <v>#DIV/0!</v>
      </c>
      <c r="S186">
        <v>2500</v>
      </c>
      <c r="U186">
        <f>D186*S186</f>
        <v>0</v>
      </c>
      <c r="V186">
        <f>E186*S186</f>
        <v>0</v>
      </c>
      <c r="W186">
        <f>F186*S186</f>
        <v>0</v>
      </c>
      <c r="X186">
        <f>G186*S186</f>
        <v>0</v>
      </c>
      <c r="Y186">
        <f>H186*S186</f>
        <v>0</v>
      </c>
      <c r="Z186">
        <f>I186*S186</f>
        <v>0</v>
      </c>
      <c r="AA186">
        <f>J186*S186</f>
        <v>0</v>
      </c>
      <c r="AB186">
        <f>K186*S186</f>
        <v>0</v>
      </c>
      <c r="AC186">
        <f>L186*S186</f>
        <v>0</v>
      </c>
      <c r="AD186">
        <f>M186*S186</f>
        <v>0</v>
      </c>
    </row>
    <row r="187">
      <c r="A187">
        <v>4</v>
      </c>
      <c r="B187" t="str">
        <v>Teh Sosro Genggam</v>
      </c>
      <c r="C187" t="str">
        <f>'LAP. PENJUALAN '!C219</f>
        <v>Teh Botol</v>
      </c>
      <c r="N187">
        <f>SUM(D187:M187)</f>
        <v>0</v>
      </c>
      <c r="O187">
        <f>N187*S187</f>
        <v>0</v>
      </c>
      <c r="P187" t="e">
        <f>(O187/O240)*100</f>
        <v>#DIV/0!</v>
      </c>
      <c r="R187" t="e">
        <f>P187*Q187</f>
        <v>#DIV/0!</v>
      </c>
      <c r="S187">
        <v>7500</v>
      </c>
      <c r="U187">
        <f>D187*S187</f>
        <v>0</v>
      </c>
      <c r="V187">
        <f>E187*S187</f>
        <v>0</v>
      </c>
      <c r="W187">
        <f>F187*S187</f>
        <v>0</v>
      </c>
      <c r="X187">
        <f>G187*S187</f>
        <v>0</v>
      </c>
      <c r="Y187">
        <f>H187*S187</f>
        <v>0</v>
      </c>
      <c r="Z187">
        <f>I187*S187</f>
        <v>0</v>
      </c>
      <c r="AA187">
        <f>J187*S187</f>
        <v>0</v>
      </c>
      <c r="AB187">
        <f>K187*S187</f>
        <v>0</v>
      </c>
      <c r="AC187">
        <f>L187*S187</f>
        <v>0</v>
      </c>
      <c r="AD187">
        <f>M187*S187</f>
        <v>0</v>
      </c>
    </row>
    <row r="188">
      <c r="A188">
        <v>5</v>
      </c>
      <c r="B188" t="str">
        <v>Fruit Tea Botol</v>
      </c>
      <c r="C188" t="str">
        <f>'LAP. PENJUALAN '!C220</f>
        <v>Teh Sosro Genggam</v>
      </c>
      <c r="N188">
        <f>SUM(D188:M188)</f>
        <v>0</v>
      </c>
      <c r="O188">
        <f>N188*S188</f>
        <v>0</v>
      </c>
      <c r="P188" t="e">
        <f>(O188/O240)*100</f>
        <v>#DIV/0!</v>
      </c>
      <c r="R188" t="e">
        <f>P188*Q188</f>
        <v>#DIV/0!</v>
      </c>
      <c r="U188">
        <f>D188*S188</f>
        <v>0</v>
      </c>
      <c r="V188">
        <f>E188*S188</f>
        <v>0</v>
      </c>
      <c r="W188">
        <f>F188*S188</f>
        <v>0</v>
      </c>
      <c r="X188">
        <f>G188*S188</f>
        <v>0</v>
      </c>
      <c r="Y188">
        <f>H188*S188</f>
        <v>0</v>
      </c>
      <c r="Z188">
        <f>I188*S188</f>
        <v>0</v>
      </c>
      <c r="AA188">
        <f>J188*S188</f>
        <v>0</v>
      </c>
      <c r="AB188">
        <f>K188*S188</f>
        <v>0</v>
      </c>
      <c r="AC188">
        <f>L188*S188</f>
        <v>0</v>
      </c>
      <c r="AD188">
        <f>M188*S188</f>
        <v>0</v>
      </c>
    </row>
    <row r="189">
      <c r="A189">
        <v>6</v>
      </c>
      <c r="B189" t="str">
        <v xml:space="preserve">Fuit Tea Genggam </v>
      </c>
      <c r="C189" t="str">
        <f>'LAP. PENJUALAN '!C221</f>
        <v>Fruit Tea Botol</v>
      </c>
      <c r="N189">
        <f>SUM(D189:M189)</f>
        <v>0</v>
      </c>
      <c r="O189">
        <f>N189*S189</f>
        <v>0</v>
      </c>
      <c r="P189" t="e">
        <f>(O189/O240)*100</f>
        <v>#DIV/0!</v>
      </c>
      <c r="R189" t="e">
        <f>P189*Q189</f>
        <v>#DIV/0!</v>
      </c>
      <c r="S189">
        <v>7500</v>
      </c>
      <c r="U189">
        <f>D189*S189</f>
        <v>0</v>
      </c>
      <c r="V189">
        <f>E189*S189</f>
        <v>0</v>
      </c>
      <c r="W189">
        <f>F189*S189</f>
        <v>0</v>
      </c>
      <c r="X189">
        <f>G189*S189</f>
        <v>0</v>
      </c>
      <c r="Y189">
        <f>H189*S189</f>
        <v>0</v>
      </c>
      <c r="Z189">
        <f>I189*S189</f>
        <v>0</v>
      </c>
      <c r="AA189">
        <f>J189*S189</f>
        <v>0</v>
      </c>
      <c r="AB189">
        <f>K189*S189</f>
        <v>0</v>
      </c>
      <c r="AC189">
        <f>L189*S189</f>
        <v>0</v>
      </c>
      <c r="AD189">
        <f>M189*S189</f>
        <v>0</v>
      </c>
    </row>
    <row r="190">
      <c r="A190">
        <v>7</v>
      </c>
      <c r="B190" t="str">
        <v>Tebs</v>
      </c>
      <c r="C190" t="str">
        <f>'LAP. PENJUALAN '!C222</f>
        <v xml:space="preserve">Fuit Tea Genggam </v>
      </c>
      <c r="N190">
        <f>SUM(D190:M190)</f>
        <v>0</v>
      </c>
      <c r="O190">
        <f>N190*S190</f>
        <v>0</v>
      </c>
      <c r="P190" t="e">
        <f>(O190/O240)*100</f>
        <v>#DIV/0!</v>
      </c>
      <c r="R190" t="e">
        <f>P190*Q190</f>
        <v>#DIV/0!</v>
      </c>
      <c r="U190">
        <f>D190*S190</f>
        <v>0</v>
      </c>
      <c r="V190">
        <f>E190*S190</f>
        <v>0</v>
      </c>
      <c r="W190">
        <f>F190*S190</f>
        <v>0</v>
      </c>
      <c r="X190">
        <f>G190*S190</f>
        <v>0</v>
      </c>
      <c r="Y190">
        <f>H190*S190</f>
        <v>0</v>
      </c>
      <c r="Z190">
        <f>I190*S190</f>
        <v>0</v>
      </c>
      <c r="AA190">
        <f>J190*S190</f>
        <v>0</v>
      </c>
      <c r="AB190">
        <f>K190*S190</f>
        <v>0</v>
      </c>
      <c r="AC190">
        <f>L190*S190</f>
        <v>0</v>
      </c>
      <c r="AD190">
        <f>M190*S190</f>
        <v>0</v>
      </c>
    </row>
    <row r="191">
      <c r="A191">
        <v>8</v>
      </c>
      <c r="B191" t="str">
        <v>STEE</v>
      </c>
      <c r="C191" t="str">
        <f>'LAP. PENJUALAN '!C223</f>
        <v>Tebs</v>
      </c>
      <c r="N191">
        <f>SUM(D191:M191)</f>
        <v>0</v>
      </c>
      <c r="O191">
        <f>N191*S191</f>
        <v>0</v>
      </c>
      <c r="P191" t="e">
        <f>(O191/O240)*100</f>
        <v>#DIV/0!</v>
      </c>
      <c r="R191" t="e">
        <f>P191*Q191</f>
        <v>#DIV/0!</v>
      </c>
      <c r="S191">
        <v>7500</v>
      </c>
      <c r="U191">
        <f>D191*S191</f>
        <v>0</v>
      </c>
      <c r="V191">
        <f>E191*S191</f>
        <v>0</v>
      </c>
      <c r="W191">
        <f>F191*S191</f>
        <v>0</v>
      </c>
      <c r="X191">
        <f>G191*S191</f>
        <v>0</v>
      </c>
      <c r="Y191">
        <f>H191*S191</f>
        <v>0</v>
      </c>
      <c r="Z191">
        <f>I191*S191</f>
        <v>0</v>
      </c>
      <c r="AA191">
        <f>J191*S191</f>
        <v>0</v>
      </c>
      <c r="AB191">
        <f>K191*S191</f>
        <v>0</v>
      </c>
      <c r="AC191">
        <f>L191*S191</f>
        <v>0</v>
      </c>
      <c r="AD191">
        <f>M191*S191</f>
        <v>0</v>
      </c>
    </row>
    <row r="192">
      <c r="A192">
        <v>9</v>
      </c>
      <c r="C192" t="str">
        <f>'LAP. PENJUALAN '!C224</f>
        <v>S-tee</v>
      </c>
      <c r="N192">
        <f>SUM(D192:M192)</f>
        <v>0</v>
      </c>
      <c r="O192">
        <f>N192*S192</f>
        <v>0</v>
      </c>
      <c r="P192" t="e">
        <f>(O192/O240)*100</f>
        <v>#DIV/0!</v>
      </c>
      <c r="R192" t="e">
        <f>P192*Q192</f>
        <v>#DIV/0!</v>
      </c>
      <c r="U192">
        <f>D192*S192</f>
        <v>0</v>
      </c>
      <c r="V192">
        <f>E192*S192</f>
        <v>0</v>
      </c>
      <c r="W192">
        <f>F192*S192</f>
        <v>0</v>
      </c>
      <c r="X192">
        <f>G192*S192</f>
        <v>0</v>
      </c>
      <c r="Y192">
        <f>H192*S192</f>
        <v>0</v>
      </c>
      <c r="Z192">
        <f>I192*S192</f>
        <v>0</v>
      </c>
      <c r="AA192">
        <f>J192*S192</f>
        <v>0</v>
      </c>
      <c r="AB192">
        <f>K192*S192</f>
        <v>0</v>
      </c>
      <c r="AC192">
        <f>L192*S192</f>
        <v>0</v>
      </c>
      <c r="AD192">
        <f>M192*S192</f>
        <v>0</v>
      </c>
    </row>
    <row r="193">
      <c r="A193">
        <v>10</v>
      </c>
      <c r="B193" t="str">
        <v>Juice Durian Float</v>
      </c>
      <c r="N193">
        <f>SUM(D193:M193)</f>
        <v>0</v>
      </c>
      <c r="O193">
        <f>N193*S193</f>
        <v>0</v>
      </c>
      <c r="P193" t="e">
        <f>(O193/O240)*100</f>
        <v>#DIV/0!</v>
      </c>
      <c r="R193" t="e">
        <f>P193*Q193</f>
        <v>#DIV/0!</v>
      </c>
      <c r="U193">
        <f>D193*S193</f>
        <v>0</v>
      </c>
      <c r="V193">
        <f>E193*S193</f>
        <v>0</v>
      </c>
      <c r="W193">
        <f>F193*S193</f>
        <v>0</v>
      </c>
      <c r="X193">
        <f>G193*S193</f>
        <v>0</v>
      </c>
      <c r="Y193">
        <f>H193*S193</f>
        <v>0</v>
      </c>
      <c r="Z193">
        <f>I193*S193</f>
        <v>0</v>
      </c>
      <c r="AA193">
        <f>J193*S193</f>
        <v>0</v>
      </c>
      <c r="AB193">
        <f>K193*S193</f>
        <v>0</v>
      </c>
      <c r="AC193">
        <f>L193*S193</f>
        <v>0</v>
      </c>
      <c r="AD193">
        <f>M193*S193</f>
        <v>0</v>
      </c>
    </row>
    <row r="194">
      <c r="A194">
        <v>11</v>
      </c>
      <c r="B194" t="str">
        <v xml:space="preserve">Juice Durian </v>
      </c>
      <c r="C194" t="str">
        <f>'LAP. PENJUALAN '!C226</f>
        <v>Juice Durian Float</v>
      </c>
      <c r="N194">
        <f>SUM(D194:M194)</f>
        <v>0</v>
      </c>
      <c r="O194">
        <f>N194*S194</f>
        <v>0</v>
      </c>
      <c r="P194" t="e">
        <f>(O194/O240)*100</f>
        <v>#DIV/0!</v>
      </c>
      <c r="R194" t="e">
        <f>P194*Q194</f>
        <v>#DIV/0!</v>
      </c>
      <c r="U194">
        <f>D194*S194</f>
        <v>0</v>
      </c>
      <c r="V194">
        <f>E194*S194</f>
        <v>0</v>
      </c>
      <c r="W194">
        <f>F194*S194</f>
        <v>0</v>
      </c>
      <c r="X194">
        <f>G194*S194</f>
        <v>0</v>
      </c>
      <c r="Y194">
        <f>H194*S194</f>
        <v>0</v>
      </c>
      <c r="Z194">
        <f>I194*S194</f>
        <v>0</v>
      </c>
      <c r="AA194">
        <f>J194*S194</f>
        <v>0</v>
      </c>
      <c r="AB194">
        <f>K194*S194</f>
        <v>0</v>
      </c>
      <c r="AC194">
        <f>L194*S194</f>
        <v>0</v>
      </c>
      <c r="AD194">
        <f>M194*S194</f>
        <v>0</v>
      </c>
    </row>
    <row r="195">
      <c r="A195">
        <v>12</v>
      </c>
      <c r="B195" t="str">
        <v>Juice Melon Float</v>
      </c>
      <c r="C195" t="str">
        <f>'LAP. PENJUALAN '!C227</f>
        <v xml:space="preserve">Juice Durian </v>
      </c>
      <c r="N195">
        <f>SUM(D195:M195)</f>
        <v>0</v>
      </c>
      <c r="O195">
        <f>N195*S195</f>
        <v>0</v>
      </c>
      <c r="P195" t="e">
        <f>(O195/O240)*100</f>
        <v>#DIV/0!</v>
      </c>
      <c r="R195" t="e">
        <f>P195*Q195</f>
        <v>#DIV/0!</v>
      </c>
      <c r="U195">
        <f>D195*S195</f>
        <v>0</v>
      </c>
      <c r="V195">
        <f>E195*S195</f>
        <v>0</v>
      </c>
      <c r="W195">
        <f>F195*S195</f>
        <v>0</v>
      </c>
      <c r="X195">
        <f>G195*S195</f>
        <v>0</v>
      </c>
      <c r="Y195">
        <f>H195*S195</f>
        <v>0</v>
      </c>
      <c r="Z195">
        <f>I195*S195</f>
        <v>0</v>
      </c>
      <c r="AA195">
        <f>J195*S195</f>
        <v>0</v>
      </c>
      <c r="AB195">
        <f>K195*S195</f>
        <v>0</v>
      </c>
      <c r="AC195">
        <f>L195*S195</f>
        <v>0</v>
      </c>
      <c r="AD195">
        <f>M195*S195</f>
        <v>0</v>
      </c>
    </row>
    <row r="196">
      <c r="A196">
        <v>13</v>
      </c>
      <c r="B196" t="str">
        <v>Juice Melon</v>
      </c>
      <c r="C196" t="str">
        <f>'LAP. PENJUALAN '!C228</f>
        <v>Juice Melon Float</v>
      </c>
      <c r="N196">
        <f>SUM(D196:M196)</f>
        <v>0</v>
      </c>
      <c r="O196">
        <f>N196*S196</f>
        <v>0</v>
      </c>
      <c r="P196" t="e">
        <f>(O196/O240)*100</f>
        <v>#DIV/0!</v>
      </c>
      <c r="R196" t="e">
        <f>P196*Q196</f>
        <v>#DIV/0!</v>
      </c>
      <c r="U196">
        <f>D196*S196</f>
        <v>0</v>
      </c>
      <c r="V196">
        <f>E196*S196</f>
        <v>0</v>
      </c>
      <c r="W196">
        <f>F196*S196</f>
        <v>0</v>
      </c>
      <c r="X196">
        <f>G196*S196</f>
        <v>0</v>
      </c>
      <c r="Y196">
        <f>H196*S196</f>
        <v>0</v>
      </c>
      <c r="Z196">
        <f>I196*S196</f>
        <v>0</v>
      </c>
      <c r="AA196">
        <f>J196*S196</f>
        <v>0</v>
      </c>
      <c r="AB196">
        <f>K196*S196</f>
        <v>0</v>
      </c>
      <c r="AC196">
        <f>L196*S196</f>
        <v>0</v>
      </c>
      <c r="AD196">
        <f>M196*S196</f>
        <v>0</v>
      </c>
    </row>
    <row r="197">
      <c r="A197">
        <v>14</v>
      </c>
      <c r="B197" t="str">
        <v>Juice Strawberry Float</v>
      </c>
      <c r="C197" t="str">
        <f>'LAP. PENJUALAN '!C229</f>
        <v>Juice Melon</v>
      </c>
      <c r="N197">
        <f>SUM(D197:M197)</f>
        <v>0</v>
      </c>
      <c r="O197">
        <f>N197*S197</f>
        <v>0</v>
      </c>
      <c r="P197" t="e">
        <f>(O197/O240)*100</f>
        <v>#DIV/0!</v>
      </c>
      <c r="R197" t="e">
        <f>P197*Q197</f>
        <v>#DIV/0!</v>
      </c>
      <c r="U197">
        <f>D197*S197</f>
        <v>0</v>
      </c>
      <c r="V197">
        <f>E197*S197</f>
        <v>0</v>
      </c>
      <c r="W197">
        <f>F197*S197</f>
        <v>0</v>
      </c>
      <c r="X197">
        <f>G197*S197</f>
        <v>0</v>
      </c>
      <c r="Y197">
        <f>H197*S197</f>
        <v>0</v>
      </c>
      <c r="Z197">
        <f>I197*S197</f>
        <v>0</v>
      </c>
      <c r="AA197">
        <f>J197*S197</f>
        <v>0</v>
      </c>
      <c r="AB197">
        <f>K197*S197</f>
        <v>0</v>
      </c>
      <c r="AC197">
        <f>L197*S197</f>
        <v>0</v>
      </c>
      <c r="AD197">
        <f>M197*S197</f>
        <v>0</v>
      </c>
    </row>
    <row r="198">
      <c r="A198">
        <v>15</v>
      </c>
      <c r="B198" t="str">
        <v xml:space="preserve">Juice Stawbery </v>
      </c>
      <c r="C198" t="str">
        <f>'LAP. PENJUALAN '!C230</f>
        <v>Juice Strawberry Float</v>
      </c>
      <c r="N198">
        <f>SUM(D198:M198)</f>
        <v>0</v>
      </c>
      <c r="O198">
        <f>N198*S198</f>
        <v>0</v>
      </c>
      <c r="P198" t="e">
        <f>(O198/O240)*100</f>
        <v>#DIV/0!</v>
      </c>
      <c r="R198" t="e">
        <f>P198*Q198</f>
        <v>#DIV/0!</v>
      </c>
      <c r="U198">
        <f>D198*S198</f>
        <v>0</v>
      </c>
      <c r="V198">
        <f>E198*S198</f>
        <v>0</v>
      </c>
      <c r="W198">
        <f>F198*S198</f>
        <v>0</v>
      </c>
      <c r="X198">
        <f>G198*S198</f>
        <v>0</v>
      </c>
      <c r="Y198">
        <f>H198*S198</f>
        <v>0</v>
      </c>
      <c r="Z198">
        <f>I198*S198</f>
        <v>0</v>
      </c>
      <c r="AA198">
        <f>J198*S198</f>
        <v>0</v>
      </c>
      <c r="AB198">
        <f>K198*S198</f>
        <v>0</v>
      </c>
      <c r="AC198">
        <f>L198*S198</f>
        <v>0</v>
      </c>
      <c r="AD198">
        <f>M198*S198</f>
        <v>0</v>
      </c>
    </row>
    <row r="199">
      <c r="A199">
        <v>16</v>
      </c>
      <c r="B199" t="str">
        <v>Juice Mangga Float</v>
      </c>
      <c r="C199" t="str">
        <f>'LAP. PENJUALAN '!C231</f>
        <v xml:space="preserve">Juice Strawberry </v>
      </c>
      <c r="N199">
        <f>SUM(D199:M199)</f>
        <v>0</v>
      </c>
      <c r="O199">
        <f>N199*S199</f>
        <v>0</v>
      </c>
      <c r="P199" t="e">
        <f>(O199/O240)*100</f>
        <v>#DIV/0!</v>
      </c>
      <c r="R199" t="e">
        <f>P199*Q199</f>
        <v>#DIV/0!</v>
      </c>
      <c r="U199">
        <f>D199*S199</f>
        <v>0</v>
      </c>
      <c r="V199">
        <f>E199*S199</f>
        <v>0</v>
      </c>
      <c r="W199">
        <f>F199*S199</f>
        <v>0</v>
      </c>
      <c r="X199">
        <f>G199*S199</f>
        <v>0</v>
      </c>
      <c r="Y199">
        <f>H199*S199</f>
        <v>0</v>
      </c>
      <c r="Z199">
        <f>I199*S199</f>
        <v>0</v>
      </c>
      <c r="AA199">
        <f>J199*S199</f>
        <v>0</v>
      </c>
      <c r="AB199">
        <f>K199*S199</f>
        <v>0</v>
      </c>
      <c r="AC199">
        <f>L199*S199</f>
        <v>0</v>
      </c>
      <c r="AD199">
        <f>M199*S199</f>
        <v>0</v>
      </c>
    </row>
    <row r="200">
      <c r="A200">
        <v>17</v>
      </c>
      <c r="B200" t="str">
        <v xml:space="preserve">Juice Mangga </v>
      </c>
      <c r="C200" t="str">
        <f>'LAP. PENJUALAN '!C232</f>
        <v>Juice Mangga Float</v>
      </c>
      <c r="N200">
        <f>SUM(D200:M200)</f>
        <v>0</v>
      </c>
      <c r="O200">
        <f>N200*S200</f>
        <v>0</v>
      </c>
      <c r="P200" t="e">
        <f>(O200/O240)*100</f>
        <v>#DIV/0!</v>
      </c>
      <c r="R200" t="e">
        <f>P200*Q200</f>
        <v>#DIV/0!</v>
      </c>
      <c r="U200">
        <f>D200*S200</f>
        <v>0</v>
      </c>
      <c r="V200">
        <f>E200*S200</f>
        <v>0</v>
      </c>
      <c r="W200">
        <f>F200*S200</f>
        <v>0</v>
      </c>
      <c r="X200">
        <f>G200*S200</f>
        <v>0</v>
      </c>
      <c r="Y200">
        <f>H200*S200</f>
        <v>0</v>
      </c>
      <c r="Z200">
        <f>I200*S200</f>
        <v>0</v>
      </c>
      <c r="AA200">
        <f>J200*S200</f>
        <v>0</v>
      </c>
      <c r="AB200">
        <f>K200*S200</f>
        <v>0</v>
      </c>
      <c r="AC200">
        <f>L200*S200</f>
        <v>0</v>
      </c>
      <c r="AD200">
        <f>M200*S200</f>
        <v>0</v>
      </c>
    </row>
    <row r="201">
      <c r="A201">
        <v>18</v>
      </c>
      <c r="B201" t="str">
        <v>Juice Jambu Float</v>
      </c>
      <c r="C201" t="str">
        <f>'LAP. PENJUALAN '!C233</f>
        <v xml:space="preserve">Juice Mangga </v>
      </c>
      <c r="N201">
        <f>SUM(D201:M201)</f>
        <v>0</v>
      </c>
      <c r="O201">
        <f>N201*S201</f>
        <v>0</v>
      </c>
      <c r="P201" t="e">
        <f>(O201/O240)*100</f>
        <v>#DIV/0!</v>
      </c>
      <c r="R201" t="e">
        <f>P201*Q201</f>
        <v>#DIV/0!</v>
      </c>
      <c r="U201">
        <f>D201*S201</f>
        <v>0</v>
      </c>
      <c r="V201">
        <f>E201*S201</f>
        <v>0</v>
      </c>
      <c r="W201">
        <f>F201*S201</f>
        <v>0</v>
      </c>
      <c r="X201">
        <f>G201*S201</f>
        <v>0</v>
      </c>
      <c r="Y201">
        <f>H201*S201</f>
        <v>0</v>
      </c>
      <c r="Z201">
        <f>I201*S201</f>
        <v>0</v>
      </c>
      <c r="AA201">
        <f>J201*S201</f>
        <v>0</v>
      </c>
      <c r="AB201">
        <f>K201*S201</f>
        <v>0</v>
      </c>
      <c r="AC201">
        <f>L201*S201</f>
        <v>0</v>
      </c>
      <c r="AD201">
        <f>M201*S201</f>
        <v>0</v>
      </c>
    </row>
    <row r="202">
      <c r="A202">
        <v>19</v>
      </c>
      <c r="B202" t="str">
        <v xml:space="preserve">Juice Jambu </v>
      </c>
      <c r="C202" t="str">
        <f>'LAP. PENJUALAN '!C234</f>
        <v>Juice Jambu Float</v>
      </c>
      <c r="N202">
        <f>SUM(D202:M202)</f>
        <v>0</v>
      </c>
      <c r="O202">
        <f>N202*S202</f>
        <v>0</v>
      </c>
      <c r="P202" t="e">
        <f>(O202/O240)*100</f>
        <v>#DIV/0!</v>
      </c>
      <c r="R202" t="e">
        <f>P202*Q202</f>
        <v>#DIV/0!</v>
      </c>
      <c r="U202">
        <f>D202*S202</f>
        <v>0</v>
      </c>
      <c r="V202">
        <f>E202*S202</f>
        <v>0</v>
      </c>
      <c r="W202">
        <f>F202*S202</f>
        <v>0</v>
      </c>
      <c r="X202">
        <f>G202*S202</f>
        <v>0</v>
      </c>
      <c r="Y202">
        <f>H202*S202</f>
        <v>0</v>
      </c>
      <c r="Z202">
        <f>I202*S202</f>
        <v>0</v>
      </c>
      <c r="AA202">
        <f>J202*S202</f>
        <v>0</v>
      </c>
      <c r="AB202">
        <f>K202*S202</f>
        <v>0</v>
      </c>
      <c r="AC202">
        <f>L202*S202</f>
        <v>0</v>
      </c>
      <c r="AD202">
        <f>M202*S202</f>
        <v>0</v>
      </c>
    </row>
    <row r="203">
      <c r="A203">
        <v>20</v>
      </c>
      <c r="B203" t="str">
        <v>Juice Sirsak Float</v>
      </c>
      <c r="C203" t="str">
        <f>'LAP. PENJUALAN '!C235</f>
        <v xml:space="preserve">Juice Jambu </v>
      </c>
      <c r="N203">
        <f>SUM(D203:M203)</f>
        <v>0</v>
      </c>
      <c r="O203">
        <f>N203*S203</f>
        <v>0</v>
      </c>
      <c r="P203" t="e">
        <f>(O203/O240)*100</f>
        <v>#DIV/0!</v>
      </c>
      <c r="R203" t="e">
        <f>P203*Q203</f>
        <v>#DIV/0!</v>
      </c>
      <c r="U203">
        <f>D203*S203</f>
        <v>0</v>
      </c>
      <c r="V203">
        <f>E203*S203</f>
        <v>0</v>
      </c>
      <c r="W203">
        <f>F203*S203</f>
        <v>0</v>
      </c>
      <c r="X203">
        <f>G203*S203</f>
        <v>0</v>
      </c>
      <c r="Y203">
        <f>H203*S203</f>
        <v>0</v>
      </c>
      <c r="Z203">
        <f>I203*S203</f>
        <v>0</v>
      </c>
      <c r="AA203">
        <f>J203*S203</f>
        <v>0</v>
      </c>
      <c r="AB203">
        <f>K203*S203</f>
        <v>0</v>
      </c>
      <c r="AC203">
        <f>L203*S203</f>
        <v>0</v>
      </c>
      <c r="AD203">
        <f>M203*S203</f>
        <v>0</v>
      </c>
    </row>
    <row r="204">
      <c r="A204">
        <v>21</v>
      </c>
      <c r="B204" t="str">
        <v xml:space="preserve">Juice Sirsak </v>
      </c>
      <c r="C204" t="str">
        <f>'LAP. PENJUALAN '!C236</f>
        <v>Juice Sirsak Float</v>
      </c>
      <c r="N204">
        <f>SUM(D204:M204)</f>
        <v>0</v>
      </c>
      <c r="O204">
        <f>N204*S204</f>
        <v>0</v>
      </c>
      <c r="P204" t="e">
        <f>(O204/O240)*100</f>
        <v>#DIV/0!</v>
      </c>
      <c r="R204" t="e">
        <f>P204*Q204</f>
        <v>#DIV/0!</v>
      </c>
      <c r="U204">
        <f>D204*S204</f>
        <v>0</v>
      </c>
      <c r="V204">
        <f>E204*S204</f>
        <v>0</v>
      </c>
      <c r="W204">
        <f>F204*S204</f>
        <v>0</v>
      </c>
      <c r="X204">
        <f>G204*S204</f>
        <v>0</v>
      </c>
      <c r="Y204">
        <f>H204*S204</f>
        <v>0</v>
      </c>
      <c r="Z204">
        <f>I204*S204</f>
        <v>0</v>
      </c>
      <c r="AA204">
        <f>J204*S204</f>
        <v>0</v>
      </c>
      <c r="AB204">
        <f>K204*S204</f>
        <v>0</v>
      </c>
      <c r="AC204">
        <f>L204*S204</f>
        <v>0</v>
      </c>
      <c r="AD204">
        <f>M204*S204</f>
        <v>0</v>
      </c>
    </row>
    <row r="205">
      <c r="A205">
        <v>22</v>
      </c>
      <c r="C205" t="str">
        <f>'LAP. PENJUALAN '!C237</f>
        <v xml:space="preserve">Juice Sirsak </v>
      </c>
      <c r="N205">
        <f>SUM(D205:M205)</f>
        <v>0</v>
      </c>
      <c r="O205">
        <f>N205*S205</f>
        <v>0</v>
      </c>
      <c r="P205" t="e">
        <f>(O205/O240)*100</f>
        <v>#DIV/0!</v>
      </c>
      <c r="R205" t="e">
        <f>P205*Q205</f>
        <v>#DIV/0!</v>
      </c>
      <c r="U205">
        <f>D205*S205</f>
        <v>0</v>
      </c>
      <c r="V205">
        <f>E205*S205</f>
        <v>0</v>
      </c>
      <c r="W205">
        <f>F205*S205</f>
        <v>0</v>
      </c>
      <c r="X205">
        <f>G205*S205</f>
        <v>0</v>
      </c>
      <c r="Y205">
        <f>H205*S205</f>
        <v>0</v>
      </c>
      <c r="Z205">
        <f>I205*S205</f>
        <v>0</v>
      </c>
      <c r="AA205">
        <f>J205*S205</f>
        <v>0</v>
      </c>
      <c r="AB205">
        <f>K205*S205</f>
        <v>0</v>
      </c>
      <c r="AC205">
        <f>L205*S205</f>
        <v>0</v>
      </c>
      <c r="AD205">
        <f>M205*S205</f>
        <v>0</v>
      </c>
    </row>
    <row r="206">
      <c r="A206">
        <v>23</v>
      </c>
      <c r="B206" t="str">
        <v>Milkshake Mangga</v>
      </c>
      <c r="N206">
        <f>SUM(D206:M206)</f>
        <v>0</v>
      </c>
      <c r="O206">
        <f>N206*S206</f>
        <v>0</v>
      </c>
      <c r="P206" t="e">
        <f>(O206/O240)*100</f>
        <v>#DIV/0!</v>
      </c>
      <c r="R206" t="e">
        <f>P206*Q206</f>
        <v>#DIV/0!</v>
      </c>
      <c r="U206">
        <f>D206*S206</f>
        <v>0</v>
      </c>
      <c r="V206">
        <f>E206*S206</f>
        <v>0</v>
      </c>
      <c r="W206">
        <f>F206*S206</f>
        <v>0</v>
      </c>
      <c r="X206">
        <f>G206*S206</f>
        <v>0</v>
      </c>
      <c r="Y206">
        <f>H206*S206</f>
        <v>0</v>
      </c>
      <c r="Z206">
        <f>I206*S206</f>
        <v>0</v>
      </c>
      <c r="AA206">
        <f>J206*S206</f>
        <v>0</v>
      </c>
      <c r="AB206">
        <f>K206*S206</f>
        <v>0</v>
      </c>
      <c r="AC206">
        <f>L206*S206</f>
        <v>0</v>
      </c>
      <c r="AD206">
        <f>M206*S206</f>
        <v>0</v>
      </c>
    </row>
    <row r="207">
      <c r="A207">
        <v>24</v>
      </c>
      <c r="B207" t="str">
        <v>Milkshake Mangga Float</v>
      </c>
      <c r="C207" t="str">
        <f>'LAP. PENJUALAN '!C239</f>
        <v>Milkshake Coklat</v>
      </c>
      <c r="N207">
        <f>SUM(D207:M207)</f>
        <v>0</v>
      </c>
      <c r="O207">
        <f>N207*S207</f>
        <v>0</v>
      </c>
      <c r="P207" t="e">
        <f>(O207/O240)*100</f>
        <v>#DIV/0!</v>
      </c>
      <c r="R207" t="e">
        <f>P207*Q207</f>
        <v>#DIV/0!</v>
      </c>
      <c r="U207">
        <f>D207*S207</f>
        <v>0</v>
      </c>
      <c r="V207">
        <f>E207*S207</f>
        <v>0</v>
      </c>
      <c r="W207">
        <f>F207*S207</f>
        <v>0</v>
      </c>
      <c r="X207">
        <f>G207*S207</f>
        <v>0</v>
      </c>
      <c r="Y207">
        <f>H207*S207</f>
        <v>0</v>
      </c>
      <c r="Z207">
        <f>I207*S207</f>
        <v>0</v>
      </c>
      <c r="AA207">
        <f>J207*S207</f>
        <v>0</v>
      </c>
      <c r="AB207">
        <f>K207*S207</f>
        <v>0</v>
      </c>
      <c r="AC207">
        <f>L207*S207</f>
        <v>0</v>
      </c>
      <c r="AD207">
        <f>M207*S207</f>
        <v>0</v>
      </c>
    </row>
    <row r="208">
      <c r="A208">
        <v>25</v>
      </c>
      <c r="B208" t="str">
        <v>Milkshake Coklat</v>
      </c>
      <c r="C208" t="str">
        <f>'LAP. PENJUALAN '!C240</f>
        <v>Milkshake Coklat Float</v>
      </c>
      <c r="N208">
        <f>SUM(D208:M208)</f>
        <v>0</v>
      </c>
      <c r="O208">
        <f>N208*S208</f>
        <v>0</v>
      </c>
      <c r="P208" t="e">
        <f>(O208/O240)*100</f>
        <v>#DIV/0!</v>
      </c>
      <c r="R208" t="e">
        <f>P208*Q208</f>
        <v>#DIV/0!</v>
      </c>
      <c r="S208">
        <v>12500</v>
      </c>
      <c r="U208">
        <f>D208*S208</f>
        <v>0</v>
      </c>
      <c r="V208">
        <f>E208*S208</f>
        <v>0</v>
      </c>
      <c r="W208">
        <f>F208*S208</f>
        <v>0</v>
      </c>
      <c r="X208">
        <f>G208*S208</f>
        <v>0</v>
      </c>
      <c r="Y208">
        <f>H208*S208</f>
        <v>0</v>
      </c>
      <c r="Z208">
        <f>I208*S208</f>
        <v>0</v>
      </c>
      <c r="AA208">
        <f>J208*S208</f>
        <v>0</v>
      </c>
      <c r="AB208">
        <f>K208*S208</f>
        <v>0</v>
      </c>
      <c r="AC208">
        <f>L208*S208</f>
        <v>0</v>
      </c>
      <c r="AD208">
        <f>M208*S208</f>
        <v>0</v>
      </c>
    </row>
    <row r="209">
      <c r="A209">
        <v>26</v>
      </c>
      <c r="B209" t="str">
        <v>Milkshake Coklat Float</v>
      </c>
      <c r="C209" t="str">
        <f>'LAP. PENJUALAN '!C241</f>
        <v>Milkshake Strawberry</v>
      </c>
      <c r="N209">
        <f>SUM(D209:M209)</f>
        <v>0</v>
      </c>
      <c r="O209">
        <f>N209*S209</f>
        <v>0</v>
      </c>
      <c r="P209" t="e">
        <f>(O209/O240)*100</f>
        <v>#DIV/0!</v>
      </c>
      <c r="R209" t="e">
        <f>P209*Q209</f>
        <v>#DIV/0!</v>
      </c>
      <c r="U209">
        <f>D209*S209</f>
        <v>0</v>
      </c>
      <c r="V209">
        <f>E209*S209</f>
        <v>0</v>
      </c>
      <c r="W209">
        <f>F209*S209</f>
        <v>0</v>
      </c>
      <c r="X209">
        <f>G209*S209</f>
        <v>0</v>
      </c>
      <c r="Y209">
        <f>H209*S209</f>
        <v>0</v>
      </c>
      <c r="Z209">
        <f>I209*S209</f>
        <v>0</v>
      </c>
      <c r="AA209">
        <f>J209*S209</f>
        <v>0</v>
      </c>
      <c r="AB209">
        <f>K209*S209</f>
        <v>0</v>
      </c>
      <c r="AC209">
        <f>L209*S209</f>
        <v>0</v>
      </c>
      <c r="AD209">
        <f>M209*S209</f>
        <v>0</v>
      </c>
    </row>
    <row r="210">
      <c r="A210">
        <v>27</v>
      </c>
      <c r="B210" t="str">
        <v>Milkshake Strawberry</v>
      </c>
      <c r="C210" t="str">
        <f>'LAP. PENJUALAN '!C242</f>
        <v>Milkshake Strawberry Float</v>
      </c>
      <c r="N210">
        <f>SUM(D210:M210)</f>
        <v>0</v>
      </c>
      <c r="O210">
        <f>N210*S210</f>
        <v>0</v>
      </c>
      <c r="P210" t="e">
        <f>(O210/O240)*100</f>
        <v>#DIV/0!</v>
      </c>
      <c r="R210" t="e">
        <f>P210*Q210</f>
        <v>#DIV/0!</v>
      </c>
      <c r="S210">
        <v>12500</v>
      </c>
      <c r="U210">
        <f>D210*S210</f>
        <v>0</v>
      </c>
      <c r="V210">
        <f>E210*S210</f>
        <v>0</v>
      </c>
      <c r="W210">
        <f>F210*S210</f>
        <v>0</v>
      </c>
      <c r="X210">
        <f>G210*S210</f>
        <v>0</v>
      </c>
      <c r="Y210">
        <f>H210*S210</f>
        <v>0</v>
      </c>
      <c r="Z210">
        <f>I210*S210</f>
        <v>0</v>
      </c>
      <c r="AA210">
        <f>J210*S210</f>
        <v>0</v>
      </c>
      <c r="AB210">
        <f>K210*S210</f>
        <v>0</v>
      </c>
      <c r="AC210">
        <f>L210*S210</f>
        <v>0</v>
      </c>
      <c r="AD210">
        <f>M210*S210</f>
        <v>0</v>
      </c>
    </row>
    <row r="211">
      <c r="A211">
        <v>28</v>
      </c>
      <c r="B211" t="str">
        <v>Milkshake Strawberry Float</v>
      </c>
      <c r="N211">
        <f>SUM(D211:M211)</f>
        <v>0</v>
      </c>
      <c r="O211">
        <f>N211*S211</f>
        <v>0</v>
      </c>
      <c r="P211" t="e">
        <f>(O211/O240)*100</f>
        <v>#DIV/0!</v>
      </c>
      <c r="R211" t="e">
        <f>P211*Q211</f>
        <v>#DIV/0!</v>
      </c>
      <c r="U211">
        <f>D211*S211</f>
        <v>0</v>
      </c>
      <c r="V211">
        <f>E211*S211</f>
        <v>0</v>
      </c>
      <c r="W211">
        <f>F211*S211</f>
        <v>0</v>
      </c>
      <c r="X211">
        <f>G211*S211</f>
        <v>0</v>
      </c>
      <c r="Y211">
        <f>H211*S211</f>
        <v>0</v>
      </c>
      <c r="Z211">
        <f>I211*S211</f>
        <v>0</v>
      </c>
      <c r="AA211">
        <f>J211*S211</f>
        <v>0</v>
      </c>
      <c r="AB211">
        <f>K211*S211</f>
        <v>0</v>
      </c>
      <c r="AC211">
        <f>L211*S211</f>
        <v>0</v>
      </c>
      <c r="AD211">
        <f>M211*S211</f>
        <v>0</v>
      </c>
    </row>
    <row r="212">
      <c r="A212">
        <v>29</v>
      </c>
      <c r="B212" t="str">
        <v>Milkshake Cappucino</v>
      </c>
      <c r="C212" t="str">
        <f>'LAP. PENJUALAN '!C244</f>
        <v>Nestle Lemon Tea</v>
      </c>
      <c r="N212">
        <f>SUM(D212:M212)</f>
        <v>0</v>
      </c>
      <c r="O212">
        <f>N212*S212</f>
        <v>0</v>
      </c>
      <c r="P212" t="e">
        <f>(O212/O240)*100</f>
        <v>#DIV/0!</v>
      </c>
      <c r="R212" t="e">
        <f>P212*Q212</f>
        <v>#DIV/0!</v>
      </c>
      <c r="S212">
        <v>8400</v>
      </c>
      <c r="U212">
        <f>D212*S212</f>
        <v>0</v>
      </c>
      <c r="V212">
        <f>E212*S212</f>
        <v>0</v>
      </c>
      <c r="W212">
        <f>F212*S212</f>
        <v>0</v>
      </c>
      <c r="X212">
        <f>G212*S212</f>
        <v>0</v>
      </c>
      <c r="Y212">
        <f>H212*S212</f>
        <v>0</v>
      </c>
      <c r="Z212">
        <f>I212*S212</f>
        <v>0</v>
      </c>
      <c r="AA212">
        <f>J212*S212</f>
        <v>0</v>
      </c>
      <c r="AB212">
        <f>K212*S212</f>
        <v>0</v>
      </c>
      <c r="AC212">
        <f>L212*S212</f>
        <v>0</v>
      </c>
      <c r="AD212">
        <f>M212*S212</f>
        <v>0</v>
      </c>
    </row>
    <row r="213">
      <c r="A213">
        <v>30</v>
      </c>
      <c r="B213" t="str">
        <v>Milkshake Cappucino Float</v>
      </c>
      <c r="C213" t="str">
        <f>'LAP. PENJUALAN '!C245</f>
        <v>Milo</v>
      </c>
      <c r="N213">
        <f>SUM(D213:M213)</f>
        <v>0</v>
      </c>
      <c r="O213">
        <f>N213*S213</f>
        <v>0</v>
      </c>
      <c r="P213" t="e">
        <f>(O213/O240)*100</f>
        <v>#DIV/0!</v>
      </c>
      <c r="R213" t="e">
        <f>P213*Q213</f>
        <v>#DIV/0!</v>
      </c>
      <c r="S213">
        <v>10800</v>
      </c>
      <c r="U213">
        <f>D213*S213</f>
        <v>0</v>
      </c>
      <c r="V213">
        <f>E213*S213</f>
        <v>0</v>
      </c>
      <c r="W213">
        <f>F213*S213</f>
        <v>0</v>
      </c>
      <c r="X213">
        <f>G213*S213</f>
        <v>0</v>
      </c>
      <c r="Y213">
        <f>H213*S213</f>
        <v>0</v>
      </c>
      <c r="Z213">
        <f>I213*S213</f>
        <v>0</v>
      </c>
      <c r="AA213">
        <f>J213*S213</f>
        <v>0</v>
      </c>
      <c r="AB213">
        <f>K213*S213</f>
        <v>0</v>
      </c>
      <c r="AC213">
        <f>L213*S213</f>
        <v>0</v>
      </c>
      <c r="AD213">
        <f>M213*S213</f>
        <v>0</v>
      </c>
    </row>
    <row r="214">
      <c r="A214">
        <v>31</v>
      </c>
      <c r="C214" t="str">
        <f>'LAP. PENJUALAN '!C246</f>
        <v>Ice Cream</v>
      </c>
      <c r="N214">
        <f>SUM(D214:M214)</f>
        <v>0</v>
      </c>
      <c r="O214">
        <f>N214*S214</f>
        <v>0</v>
      </c>
      <c r="P214" t="e">
        <f>(O214/O240)*100</f>
        <v>#DIV/0!</v>
      </c>
      <c r="R214" t="e">
        <f>P214*Q214</f>
        <v>#DIV/0!</v>
      </c>
      <c r="S214">
        <v>5000</v>
      </c>
      <c r="U214">
        <f>D214*S214</f>
        <v>0</v>
      </c>
      <c r="V214">
        <f>E214*S214</f>
        <v>0</v>
      </c>
      <c r="W214">
        <f>F214*S214</f>
        <v>0</v>
      </c>
      <c r="X214">
        <f>G214*S214</f>
        <v>0</v>
      </c>
      <c r="Y214">
        <f>H214*S214</f>
        <v>0</v>
      </c>
      <c r="Z214">
        <f>I214*S214</f>
        <v>0</v>
      </c>
      <c r="AA214">
        <f>J214*S214</f>
        <v>0</v>
      </c>
      <c r="AB214">
        <f>K214*S214</f>
        <v>0</v>
      </c>
      <c r="AC214">
        <f>L214*S214</f>
        <v>0</v>
      </c>
      <c r="AD214">
        <f>M214*S214</f>
        <v>0</v>
      </c>
    </row>
    <row r="215">
      <c r="A215">
        <v>32</v>
      </c>
      <c r="B215" t="str">
        <v>Lemon Tea</v>
      </c>
      <c r="N215">
        <f>SUM(D215:M215)</f>
        <v>0</v>
      </c>
      <c r="O215">
        <f>N215*S215</f>
        <v>0</v>
      </c>
      <c r="P215" t="e">
        <f>(O215/O240)*100</f>
        <v>#DIV/0!</v>
      </c>
      <c r="R215" t="e">
        <f>P215*Q215</f>
        <v>#DIV/0!</v>
      </c>
      <c r="U215">
        <f>D215*S215</f>
        <v>0</v>
      </c>
      <c r="V215">
        <f>E215*S215</f>
        <v>0</v>
      </c>
      <c r="W215">
        <f>F215*S215</f>
        <v>0</v>
      </c>
      <c r="X215">
        <f>G215*S215</f>
        <v>0</v>
      </c>
      <c r="Y215">
        <f>H215*S215</f>
        <v>0</v>
      </c>
      <c r="Z215">
        <f>I215*S215</f>
        <v>0</v>
      </c>
      <c r="AA215">
        <f>J215*S215</f>
        <v>0</v>
      </c>
      <c r="AB215">
        <f>K215*S215</f>
        <v>0</v>
      </c>
      <c r="AC215">
        <f>L215*S215</f>
        <v>0</v>
      </c>
      <c r="AD215">
        <f>M215*S215</f>
        <v>0</v>
      </c>
    </row>
    <row r="216">
      <c r="A216">
        <v>33</v>
      </c>
      <c r="B216" t="str">
        <v>Milo</v>
      </c>
      <c r="C216" t="str">
        <f>'LAP. PENJUALAN '!C248</f>
        <v>Es Teh</v>
      </c>
      <c r="N216">
        <f>SUM(D216:M216)</f>
        <v>0</v>
      </c>
      <c r="O216">
        <f>N216*S216</f>
        <v>0</v>
      </c>
      <c r="P216" t="e">
        <f>(O216/O240)*100</f>
        <v>#DIV/0!</v>
      </c>
      <c r="R216" t="e">
        <f>P216*Q216</f>
        <v>#DIV/0!</v>
      </c>
      <c r="S216">
        <v>6250</v>
      </c>
      <c r="U216">
        <f>D216*S216</f>
        <v>0</v>
      </c>
      <c r="V216">
        <f>E216*S216</f>
        <v>0</v>
      </c>
      <c r="W216">
        <f>F216*S216</f>
        <v>0</v>
      </c>
      <c r="X216">
        <f>G216*S216</f>
        <v>0</v>
      </c>
      <c r="Y216">
        <f>H216*S216</f>
        <v>0</v>
      </c>
      <c r="Z216">
        <f>I216*S216</f>
        <v>0</v>
      </c>
      <c r="AA216">
        <f>J216*S216</f>
        <v>0</v>
      </c>
      <c r="AB216">
        <f>K216*S216</f>
        <v>0</v>
      </c>
      <c r="AC216">
        <f>L216*S216</f>
        <v>0</v>
      </c>
      <c r="AD216">
        <f>M216*S216</f>
        <v>0</v>
      </c>
    </row>
    <row r="217">
      <c r="A217">
        <v>34</v>
      </c>
      <c r="C217" t="str">
        <f>'LAP. PENJUALAN '!C249</f>
        <v>Es Teh RC</v>
      </c>
      <c r="N217">
        <f>SUM(D217:M217)</f>
        <v>0</v>
      </c>
      <c r="O217">
        <f>N217*S217</f>
        <v>0</v>
      </c>
      <c r="P217" t="e">
        <f>(O217/O240)*100</f>
        <v>#DIV/0!</v>
      </c>
      <c r="R217" t="e">
        <f>P217*Q217</f>
        <v>#DIV/0!</v>
      </c>
      <c r="U217">
        <f>D217*S217</f>
        <v>0</v>
      </c>
      <c r="V217">
        <f>E217*S217</f>
        <v>0</v>
      </c>
      <c r="W217">
        <f>F217*S217</f>
        <v>0</v>
      </c>
      <c r="X217">
        <f>G217*S217</f>
        <v>0</v>
      </c>
      <c r="Y217">
        <f>H217*S217</f>
        <v>0</v>
      </c>
      <c r="Z217">
        <f>I217*S217</f>
        <v>0</v>
      </c>
      <c r="AA217">
        <f>J217*S217</f>
        <v>0</v>
      </c>
      <c r="AB217">
        <f>K217*S217</f>
        <v>0</v>
      </c>
      <c r="AC217">
        <f>L217*S217</f>
        <v>0</v>
      </c>
      <c r="AD217">
        <f>M217*S217</f>
        <v>0</v>
      </c>
    </row>
    <row r="218">
      <c r="A218">
        <v>35</v>
      </c>
      <c r="B218" t="str">
        <v xml:space="preserve">Orange </v>
      </c>
      <c r="N218">
        <f>SUM(D218:M218)</f>
        <v>0</v>
      </c>
      <c r="O218">
        <f>N218*S218</f>
        <v>0</v>
      </c>
      <c r="P218" t="e">
        <f>(O218/O240)*100</f>
        <v>#DIV/0!</v>
      </c>
      <c r="R218" t="e">
        <f>P218*Q218</f>
        <v>#DIV/0!</v>
      </c>
      <c r="U218">
        <f>D218*S218</f>
        <v>0</v>
      </c>
      <c r="V218">
        <f>E218*S218</f>
        <v>0</v>
      </c>
      <c r="W218">
        <f>F218*S218</f>
        <v>0</v>
      </c>
      <c r="X218">
        <f>G218*S218</f>
        <v>0</v>
      </c>
      <c r="Y218">
        <f>H218*S218</f>
        <v>0</v>
      </c>
      <c r="Z218">
        <f>I218*S218</f>
        <v>0</v>
      </c>
      <c r="AA218">
        <f>J218*S218</f>
        <v>0</v>
      </c>
      <c r="AB218">
        <f>K218*S218</f>
        <v>0</v>
      </c>
      <c r="AC218">
        <f>L218*S218</f>
        <v>0</v>
      </c>
      <c r="AD218">
        <f>M218*S218</f>
        <v>0</v>
      </c>
    </row>
    <row r="219">
      <c r="A219">
        <v>36</v>
      </c>
      <c r="B219" t="str">
        <v>Ice Cream</v>
      </c>
      <c r="C219" t="str">
        <f>'LAP. PENJUALAN '!C251</f>
        <v>Thai Green Tea</v>
      </c>
      <c r="N219">
        <f>SUM(D219:M219)</f>
        <v>0</v>
      </c>
      <c r="O219">
        <f>N219*S219</f>
        <v>0</v>
      </c>
      <c r="P219" t="e">
        <f>(O219/O240)*100</f>
        <v>#DIV/0!</v>
      </c>
      <c r="R219" t="e">
        <f>P219*Q219</f>
        <v>#DIV/0!</v>
      </c>
      <c r="S219">
        <v>13200</v>
      </c>
      <c r="U219">
        <f>D219*S219</f>
        <v>0</v>
      </c>
      <c r="V219">
        <f>E219*S219</f>
        <v>0</v>
      </c>
      <c r="W219">
        <f>F219*S219</f>
        <v>0</v>
      </c>
      <c r="X219">
        <f>G219*S219</f>
        <v>0</v>
      </c>
      <c r="Y219">
        <f>H219*S219</f>
        <v>0</v>
      </c>
      <c r="Z219">
        <f>I219*S219</f>
        <v>0</v>
      </c>
      <c r="AA219">
        <f>J219*S219</f>
        <v>0</v>
      </c>
      <c r="AB219">
        <f>K219*S219</f>
        <v>0</v>
      </c>
      <c r="AC219">
        <f>L219*S219</f>
        <v>0</v>
      </c>
      <c r="AD219">
        <f>M219*S219</f>
        <v>0</v>
      </c>
    </row>
    <row r="220">
      <c r="A220">
        <v>37</v>
      </c>
      <c r="C220" t="str">
        <f>'LAP. PENJUALAN '!C252</f>
        <v>Milky Mango</v>
      </c>
      <c r="N220">
        <f>SUM(D220:M220)</f>
        <v>0</v>
      </c>
      <c r="O220">
        <f>N220*S220</f>
        <v>0</v>
      </c>
      <c r="P220" t="e">
        <f>(O220/O240)*100</f>
        <v>#DIV/0!</v>
      </c>
      <c r="R220" t="e">
        <f>P220*Q220</f>
        <v>#DIV/0!</v>
      </c>
      <c r="S220">
        <v>13200</v>
      </c>
      <c r="U220">
        <f>D220*S220</f>
        <v>0</v>
      </c>
      <c r="V220">
        <f>E220*S220</f>
        <v>0</v>
      </c>
      <c r="W220">
        <f>F220*S220</f>
        <v>0</v>
      </c>
      <c r="X220">
        <f>G220*S220</f>
        <v>0</v>
      </c>
      <c r="Y220">
        <f>H220*S220</f>
        <v>0</v>
      </c>
      <c r="Z220">
        <f>I220*S220</f>
        <v>0</v>
      </c>
      <c r="AA220">
        <f>J220*S220</f>
        <v>0</v>
      </c>
      <c r="AB220">
        <f>K220*S220</f>
        <v>0</v>
      </c>
      <c r="AC220">
        <f>L220*S220</f>
        <v>0</v>
      </c>
      <c r="AD220">
        <f>M220*S220</f>
        <v>0</v>
      </c>
    </row>
    <row r="221">
      <c r="A221">
        <v>38</v>
      </c>
      <c r="B221" t="str">
        <v>Es Teh</v>
      </c>
      <c r="C221" t="str">
        <f>'LAP. PENJUALAN '!C253</f>
        <v>Red Velvet</v>
      </c>
      <c r="N221">
        <f>SUM(D221:M221)</f>
        <v>0</v>
      </c>
      <c r="O221">
        <f>N221*S221</f>
        <v>0</v>
      </c>
      <c r="P221" t="e">
        <f>O221/O240*100</f>
        <v>#DIV/0!</v>
      </c>
      <c r="R221" t="e">
        <f>P221*Q221</f>
        <v>#DIV/0!</v>
      </c>
      <c r="S221">
        <v>13200</v>
      </c>
      <c r="U221">
        <f>D221*S221</f>
        <v>0</v>
      </c>
      <c r="V221">
        <f>E221*S221</f>
        <v>0</v>
      </c>
      <c r="W221">
        <f>F221*S221</f>
        <v>0</v>
      </c>
      <c r="X221">
        <f>G221*S221</f>
        <v>0</v>
      </c>
      <c r="Y221">
        <f>H221*S221</f>
        <v>0</v>
      </c>
      <c r="Z221">
        <f>I221*S221</f>
        <v>0</v>
      </c>
      <c r="AA221">
        <f>J221*S221</f>
        <v>0</v>
      </c>
      <c r="AB221">
        <f>K221*S221</f>
        <v>0</v>
      </c>
      <c r="AC221">
        <f>L221*S221</f>
        <v>0</v>
      </c>
      <c r="AD221">
        <f>M221*S221</f>
        <v>0</v>
      </c>
    </row>
    <row r="222">
      <c r="A222">
        <v>39</v>
      </c>
      <c r="N222">
        <f>SUM(D222:M222)</f>
        <v>0</v>
      </c>
      <c r="O222">
        <f>N222*S222</f>
        <v>0</v>
      </c>
      <c r="P222" t="e">
        <f>O222/O240*100</f>
        <v>#DIV/0!</v>
      </c>
      <c r="R222" t="e">
        <f>P222*Q222</f>
        <v>#DIV/0!</v>
      </c>
      <c r="U222">
        <f>D222*S222</f>
        <v>0</v>
      </c>
      <c r="V222">
        <f>E222*S222</f>
        <v>0</v>
      </c>
      <c r="W222">
        <f>F222*S222</f>
        <v>0</v>
      </c>
      <c r="X222">
        <f>G222*S222</f>
        <v>0</v>
      </c>
      <c r="Y222">
        <f>H222*S222</f>
        <v>0</v>
      </c>
      <c r="Z222">
        <f>I222*S222</f>
        <v>0</v>
      </c>
      <c r="AA222">
        <f>J222*S222</f>
        <v>0</v>
      </c>
      <c r="AB222">
        <f>K222*S222</f>
        <v>0</v>
      </c>
      <c r="AC222">
        <f>L222*S222</f>
        <v>0</v>
      </c>
      <c r="AD222">
        <f>M222*S222</f>
        <v>0</v>
      </c>
    </row>
    <row r="223">
      <c r="A223">
        <v>40</v>
      </c>
      <c r="C223" t="str">
        <f>'LAP. PENJUALAN '!C255</f>
        <v>Es Teh Paket Harga Nol</v>
      </c>
      <c r="N223">
        <f>SUM(D223:M223)</f>
        <v>0</v>
      </c>
      <c r="O223">
        <f>N223*S223</f>
        <v>0</v>
      </c>
      <c r="P223" t="e">
        <f>O223/O240*100</f>
        <v>#DIV/0!</v>
      </c>
      <c r="R223" t="e">
        <f>P223*Q223</f>
        <v>#DIV/0!</v>
      </c>
      <c r="U223">
        <f>D223*S223</f>
        <v>0</v>
      </c>
      <c r="V223">
        <f>E223*S223</f>
        <v>0</v>
      </c>
      <c r="W223">
        <f>F223*S223</f>
        <v>0</v>
      </c>
      <c r="X223">
        <f>G223*S223</f>
        <v>0</v>
      </c>
      <c r="Y223">
        <f>H223*S223</f>
        <v>0</v>
      </c>
      <c r="Z223">
        <f>I223*S223</f>
        <v>0</v>
      </c>
      <c r="AA223">
        <f>J223*S223</f>
        <v>0</v>
      </c>
      <c r="AB223">
        <f>K223*S223</f>
        <v>0</v>
      </c>
      <c r="AC223">
        <f>L223*S223</f>
        <v>0</v>
      </c>
      <c r="AD223">
        <f>M223*S223</f>
        <v>0</v>
      </c>
    </row>
    <row r="224">
      <c r="A224">
        <v>41</v>
      </c>
      <c r="C224" t="str">
        <f>'LAP. PENJUALAN '!C256</f>
        <v>S-tee Paket Harga Nol</v>
      </c>
      <c r="N224">
        <f>SUM(D224:M224)</f>
        <v>0</v>
      </c>
      <c r="O224">
        <f>N224*S224</f>
        <v>0</v>
      </c>
      <c r="P224" t="e">
        <f>O224/O240*100</f>
        <v>#DIV/0!</v>
      </c>
      <c r="R224" t="e">
        <f>P224*Q224</f>
        <v>#DIV/0!</v>
      </c>
      <c r="U224">
        <f>D224*S224</f>
        <v>0</v>
      </c>
      <c r="V224">
        <f>E224*S224</f>
        <v>0</v>
      </c>
      <c r="W224">
        <f>F224*S224</f>
        <v>0</v>
      </c>
      <c r="X224">
        <f>G224*S224</f>
        <v>0</v>
      </c>
      <c r="Y224">
        <f>H224*S224</f>
        <v>0</v>
      </c>
      <c r="Z224">
        <f>I224*S224</f>
        <v>0</v>
      </c>
      <c r="AA224">
        <f>J224*S224</f>
        <v>0</v>
      </c>
      <c r="AB224">
        <f>K224*S224</f>
        <v>0</v>
      </c>
      <c r="AC224">
        <f>L224*S224</f>
        <v>0</v>
      </c>
      <c r="AD224">
        <f>M224*S224</f>
        <v>0</v>
      </c>
    </row>
    <row r="225">
      <c r="A225">
        <v>42</v>
      </c>
      <c r="C225" t="str">
        <f>'LAP. PENJUALAN '!C257</f>
        <v>Nestea Paket Harga Nol</v>
      </c>
      <c r="N225">
        <f>SUM(D225:M225)</f>
        <v>0</v>
      </c>
      <c r="O225">
        <f>N225*S225</f>
        <v>0</v>
      </c>
      <c r="P225" t="e">
        <f>O225/O240*100</f>
        <v>#DIV/0!</v>
      </c>
      <c r="R225" t="e">
        <f>P225*Q225</f>
        <v>#DIV/0!</v>
      </c>
      <c r="U225">
        <f>D225*S225</f>
        <v>0</v>
      </c>
      <c r="V225">
        <f>E225*S225</f>
        <v>0</v>
      </c>
      <c r="W225">
        <f>F225*S225</f>
        <v>0</v>
      </c>
      <c r="X225">
        <f>G225*S225</f>
        <v>0</v>
      </c>
      <c r="Y225">
        <f>H225*S225</f>
        <v>0</v>
      </c>
      <c r="Z225">
        <f>I225*S225</f>
        <v>0</v>
      </c>
      <c r="AA225">
        <f>J225*S225</f>
        <v>0</v>
      </c>
      <c r="AB225">
        <f>K225*S225</f>
        <v>0</v>
      </c>
      <c r="AC225">
        <f>L225*S225</f>
        <v>0</v>
      </c>
      <c r="AD225">
        <f>M225*S225</f>
        <v>0</v>
      </c>
    </row>
    <row r="226">
      <c r="A226">
        <v>43</v>
      </c>
      <c r="N226">
        <f>SUM(D226:M226)</f>
        <v>0</v>
      </c>
      <c r="O226">
        <f>N226*S226</f>
        <v>0</v>
      </c>
      <c r="P226" t="e">
        <f>O226/O240*100</f>
        <v>#DIV/0!</v>
      </c>
      <c r="R226" t="e">
        <f>P226*Q226</f>
        <v>#DIV/0!</v>
      </c>
      <c r="U226">
        <f>D226*S226</f>
        <v>0</v>
      </c>
      <c r="V226">
        <f>E226*S226</f>
        <v>0</v>
      </c>
      <c r="W226">
        <f>F226*S226</f>
        <v>0</v>
      </c>
      <c r="X226">
        <f>G226*S226</f>
        <v>0</v>
      </c>
      <c r="Y226">
        <f>H226*S226</f>
        <v>0</v>
      </c>
      <c r="Z226">
        <f>I226*S226</f>
        <v>0</v>
      </c>
      <c r="AA226">
        <f>J226*S226</f>
        <v>0</v>
      </c>
      <c r="AB226">
        <f>K226*S226</f>
        <v>0</v>
      </c>
      <c r="AC226">
        <f>L226*S226</f>
        <v>0</v>
      </c>
      <c r="AD226">
        <f>M226*S226</f>
        <v>0</v>
      </c>
    </row>
    <row r="227">
      <c r="A227">
        <v>44</v>
      </c>
      <c r="N227">
        <f>SUM(D227:M227)</f>
        <v>0</v>
      </c>
      <c r="O227">
        <f>N227*S227</f>
        <v>0</v>
      </c>
      <c r="P227" t="e">
        <f>O227/O240*100</f>
        <v>#DIV/0!</v>
      </c>
      <c r="R227" t="e">
        <f>P227*Q227</f>
        <v>#DIV/0!</v>
      </c>
      <c r="U227">
        <f>D227*S227</f>
        <v>0</v>
      </c>
      <c r="V227">
        <f>E227*S227</f>
        <v>0</v>
      </c>
      <c r="W227">
        <f>F227*S227</f>
        <v>0</v>
      </c>
      <c r="X227">
        <f>G227*S227</f>
        <v>0</v>
      </c>
      <c r="Y227">
        <f>H227*S227</f>
        <v>0</v>
      </c>
      <c r="Z227">
        <f>I227*S227</f>
        <v>0</v>
      </c>
      <c r="AA227">
        <f>J227*S227</f>
        <v>0</v>
      </c>
      <c r="AB227">
        <f>K227*S227</f>
        <v>0</v>
      </c>
      <c r="AC227">
        <f>L227*S227</f>
        <v>0</v>
      </c>
      <c r="AD227">
        <f>M227*S227</f>
        <v>0</v>
      </c>
    </row>
    <row r="228">
      <c r="A228">
        <v>45</v>
      </c>
      <c r="N228">
        <f>SUM(D228:M228)</f>
        <v>0</v>
      </c>
      <c r="O228">
        <f>N228*S228</f>
        <v>0</v>
      </c>
      <c r="P228" t="e">
        <f>O228/O240*100</f>
        <v>#DIV/0!</v>
      </c>
      <c r="R228" t="e">
        <f>P228*Q228</f>
        <v>#DIV/0!</v>
      </c>
      <c r="U228">
        <f>D228*S228</f>
        <v>0</v>
      </c>
      <c r="V228">
        <f>E228*S228</f>
        <v>0</v>
      </c>
      <c r="W228">
        <f>F228*S228</f>
        <v>0</v>
      </c>
      <c r="X228">
        <f>G228*S228</f>
        <v>0</v>
      </c>
      <c r="Y228">
        <f>H228*S228</f>
        <v>0</v>
      </c>
      <c r="Z228">
        <f>I228*S228</f>
        <v>0</v>
      </c>
      <c r="AA228">
        <f>J228*S228</f>
        <v>0</v>
      </c>
      <c r="AB228">
        <f>K228*S228</f>
        <v>0</v>
      </c>
      <c r="AC228">
        <f>L228*S228</f>
        <v>0</v>
      </c>
      <c r="AD228">
        <f>M228*S228</f>
        <v>0</v>
      </c>
    </row>
    <row r="229">
      <c r="A229">
        <v>46</v>
      </c>
      <c r="N229">
        <f>SUM(D229:M229)</f>
        <v>0</v>
      </c>
      <c r="O229">
        <f>N229*S229</f>
        <v>0</v>
      </c>
      <c r="P229" t="e">
        <f>O229/O240*100</f>
        <v>#DIV/0!</v>
      </c>
      <c r="R229" t="e">
        <f>P229*Q229</f>
        <v>#DIV/0!</v>
      </c>
      <c r="U229">
        <f>D229*S229</f>
        <v>0</v>
      </c>
      <c r="V229">
        <f>E229*S229</f>
        <v>0</v>
      </c>
      <c r="W229">
        <f>F229*S229</f>
        <v>0</v>
      </c>
      <c r="X229">
        <f>G229*S229</f>
        <v>0</v>
      </c>
      <c r="Y229">
        <f>H229*S229</f>
        <v>0</v>
      </c>
      <c r="Z229">
        <f>I229*S229</f>
        <v>0</v>
      </c>
      <c r="AA229">
        <f>J229*S229</f>
        <v>0</v>
      </c>
      <c r="AB229">
        <f>K229*S229</f>
        <v>0</v>
      </c>
      <c r="AC229">
        <f>L229*S229</f>
        <v>0</v>
      </c>
      <c r="AD229">
        <f>M229*S229</f>
        <v>0</v>
      </c>
    </row>
    <row r="230">
      <c r="A230">
        <v>47</v>
      </c>
      <c r="N230">
        <f>SUM(D230:M230)</f>
        <v>0</v>
      </c>
      <c r="O230">
        <f>N230*S230</f>
        <v>0</v>
      </c>
      <c r="P230" t="e">
        <f>O230/O240*100</f>
        <v>#DIV/0!</v>
      </c>
      <c r="R230" t="e">
        <f>P230*Q230</f>
        <v>#DIV/0!</v>
      </c>
      <c r="U230">
        <f>D230*S230</f>
        <v>0</v>
      </c>
      <c r="V230">
        <f>E230*S230</f>
        <v>0</v>
      </c>
      <c r="W230">
        <f>F230*S230</f>
        <v>0</v>
      </c>
      <c r="X230">
        <f>G230*S230</f>
        <v>0</v>
      </c>
      <c r="Y230">
        <f>H230*S230</f>
        <v>0</v>
      </c>
      <c r="Z230">
        <f>I230*S230</f>
        <v>0</v>
      </c>
      <c r="AA230">
        <f>J230*S230</f>
        <v>0</v>
      </c>
      <c r="AB230">
        <f>K230*S230</f>
        <v>0</v>
      </c>
      <c r="AC230">
        <f>L230*S230</f>
        <v>0</v>
      </c>
      <c r="AD230">
        <f>M230*S230</f>
        <v>0</v>
      </c>
    </row>
    <row r="231">
      <c r="A231">
        <v>48</v>
      </c>
      <c r="N231">
        <f>SUM(D231:M231)</f>
        <v>0</v>
      </c>
      <c r="O231">
        <f>N231*S231</f>
        <v>0</v>
      </c>
      <c r="P231" t="e">
        <f>O231/O240*100</f>
        <v>#DIV/0!</v>
      </c>
      <c r="R231" t="e">
        <f>P231*Q231</f>
        <v>#DIV/0!</v>
      </c>
      <c r="U231">
        <f>D231*S231</f>
        <v>0</v>
      </c>
      <c r="V231">
        <f>E231*S231</f>
        <v>0</v>
      </c>
      <c r="W231">
        <f>F231*S231</f>
        <v>0</v>
      </c>
      <c r="X231">
        <f>G231*S231</f>
        <v>0</v>
      </c>
      <c r="Y231">
        <f>H231*S231</f>
        <v>0</v>
      </c>
      <c r="Z231">
        <f>I231*S231</f>
        <v>0</v>
      </c>
      <c r="AA231">
        <f>J231*S231</f>
        <v>0</v>
      </c>
      <c r="AB231">
        <f>K231*S231</f>
        <v>0</v>
      </c>
      <c r="AC231">
        <f>L231*S231</f>
        <v>0</v>
      </c>
      <c r="AD231">
        <f>M231*S231</f>
        <v>0</v>
      </c>
    </row>
    <row r="232">
      <c r="A232">
        <v>49</v>
      </c>
      <c r="N232">
        <f>SUM(D232:M232)</f>
        <v>0</v>
      </c>
      <c r="O232">
        <f>N232*S232</f>
        <v>0</v>
      </c>
      <c r="P232" t="e">
        <f>O232/O240*100</f>
        <v>#DIV/0!</v>
      </c>
      <c r="R232" t="e">
        <f>P232*Q232</f>
        <v>#DIV/0!</v>
      </c>
      <c r="U232">
        <f>D232*S232</f>
        <v>0</v>
      </c>
      <c r="V232">
        <f>E232*S232</f>
        <v>0</v>
      </c>
      <c r="W232">
        <f>F232*S232</f>
        <v>0</v>
      </c>
      <c r="X232">
        <f>G232*S232</f>
        <v>0</v>
      </c>
      <c r="Y232">
        <f>H232*S232</f>
        <v>0</v>
      </c>
      <c r="Z232">
        <f>I232*S232</f>
        <v>0</v>
      </c>
      <c r="AA232">
        <f>J232*S232</f>
        <v>0</v>
      </c>
      <c r="AB232">
        <f>K232*S232</f>
        <v>0</v>
      </c>
      <c r="AC232">
        <f>L232*S232</f>
        <v>0</v>
      </c>
      <c r="AD232">
        <f>M232*S232</f>
        <v>0</v>
      </c>
    </row>
    <row r="233">
      <c r="A233">
        <v>50</v>
      </c>
      <c r="N233">
        <f>SUM(D233:M233)</f>
        <v>0</v>
      </c>
      <c r="O233">
        <f>N233*S233</f>
        <v>0</v>
      </c>
      <c r="P233" t="e">
        <f>(O233/O240)*100</f>
        <v>#DIV/0!</v>
      </c>
      <c r="R233" t="e">
        <f>P233*Q233</f>
        <v>#DIV/0!</v>
      </c>
      <c r="U233">
        <f>D233*S233</f>
        <v>0</v>
      </c>
      <c r="V233">
        <f>E233*S233</f>
        <v>0</v>
      </c>
      <c r="W233">
        <f>F233*S233</f>
        <v>0</v>
      </c>
      <c r="X233">
        <f>G233*S233</f>
        <v>0</v>
      </c>
      <c r="Y233">
        <f>H233*S233</f>
        <v>0</v>
      </c>
      <c r="Z233">
        <f>I233*S233</f>
        <v>0</v>
      </c>
      <c r="AA233">
        <f>J233*S233</f>
        <v>0</v>
      </c>
      <c r="AB233">
        <f>K233*S233</f>
        <v>0</v>
      </c>
      <c r="AC233">
        <f>L233*S233</f>
        <v>0</v>
      </c>
      <c r="AD233">
        <f>M233*S233</f>
        <v>0</v>
      </c>
    </row>
    <row r="234">
      <c r="A234">
        <v>51</v>
      </c>
      <c r="N234">
        <f>SUM(D234:M234)</f>
        <v>0</v>
      </c>
      <c r="O234">
        <f>N234*S234</f>
        <v>0</v>
      </c>
      <c r="P234" t="e">
        <f>(O234/O240)*100</f>
        <v>#DIV/0!</v>
      </c>
      <c r="R234" t="e">
        <f>P234*Q234</f>
        <v>#DIV/0!</v>
      </c>
      <c r="U234">
        <f>D234*S234</f>
        <v>0</v>
      </c>
      <c r="V234">
        <f>E234*S234</f>
        <v>0</v>
      </c>
      <c r="W234">
        <f>F234*S234</f>
        <v>0</v>
      </c>
      <c r="X234">
        <f>G234*S234</f>
        <v>0</v>
      </c>
      <c r="Y234">
        <f>H234*S234</f>
        <v>0</v>
      </c>
      <c r="Z234">
        <f>I234*S234</f>
        <v>0</v>
      </c>
      <c r="AA234">
        <f>J234*S234</f>
        <v>0</v>
      </c>
      <c r="AB234">
        <f>K234*S234</f>
        <v>0</v>
      </c>
      <c r="AC234">
        <f>L234*S234</f>
        <v>0</v>
      </c>
      <c r="AD234">
        <f>M234*S234</f>
        <v>0</v>
      </c>
    </row>
    <row r="235">
      <c r="A235">
        <v>52</v>
      </c>
      <c r="N235">
        <f>SUM(D235:M235)</f>
        <v>0</v>
      </c>
      <c r="O235">
        <f>N235*S235</f>
        <v>0</v>
      </c>
      <c r="P235" t="e">
        <f>(O235/O240)*100</f>
        <v>#DIV/0!</v>
      </c>
      <c r="R235" t="e">
        <f>P235*Q235</f>
        <v>#DIV/0!</v>
      </c>
      <c r="U235">
        <f>D235*S235</f>
        <v>0</v>
      </c>
      <c r="V235">
        <f>E235*S235</f>
        <v>0</v>
      </c>
      <c r="W235">
        <f>F235*S235</f>
        <v>0</v>
      </c>
      <c r="X235">
        <f>G235*S235</f>
        <v>0</v>
      </c>
      <c r="Y235">
        <f>H235*S235</f>
        <v>0</v>
      </c>
      <c r="Z235">
        <f>I235*S235</f>
        <v>0</v>
      </c>
      <c r="AA235">
        <f>J235*S235</f>
        <v>0</v>
      </c>
      <c r="AB235">
        <f>K235*S235</f>
        <v>0</v>
      </c>
      <c r="AC235">
        <f>L235*S235</f>
        <v>0</v>
      </c>
      <c r="AD235">
        <f>M235*S235</f>
        <v>0</v>
      </c>
    </row>
    <row r="236">
      <c r="A236">
        <v>53</v>
      </c>
      <c r="N236">
        <f>SUM(D236:M236)</f>
        <v>0</v>
      </c>
      <c r="O236">
        <f>N236*S236</f>
        <v>0</v>
      </c>
      <c r="P236" t="e">
        <f>(O236/O240)*100</f>
        <v>#DIV/0!</v>
      </c>
      <c r="R236" t="e">
        <f>P236*Q236</f>
        <v>#DIV/0!</v>
      </c>
      <c r="U236">
        <f>D236*S236</f>
        <v>0</v>
      </c>
      <c r="V236">
        <f>E236*S236</f>
        <v>0</v>
      </c>
      <c r="W236">
        <f>F236*S236</f>
        <v>0</v>
      </c>
      <c r="X236">
        <f>G236*S236</f>
        <v>0</v>
      </c>
      <c r="Y236">
        <f>H236*S236</f>
        <v>0</v>
      </c>
      <c r="Z236">
        <f>I236*S236</f>
        <v>0</v>
      </c>
      <c r="AA236">
        <f>J236*S236</f>
        <v>0</v>
      </c>
      <c r="AB236">
        <f>K236*S236</f>
        <v>0</v>
      </c>
      <c r="AC236">
        <f>L236*S236</f>
        <v>0</v>
      </c>
      <c r="AD236">
        <f>M236*S236</f>
        <v>0</v>
      </c>
    </row>
    <row r="237">
      <c r="A237">
        <v>54</v>
      </c>
      <c r="N237">
        <f>SUM(D237:M237)</f>
        <v>0</v>
      </c>
      <c r="O237">
        <f>N237*S237</f>
        <v>0</v>
      </c>
      <c r="P237" t="e">
        <f>(O237/O240)*100</f>
        <v>#DIV/0!</v>
      </c>
      <c r="R237" t="e">
        <f>P237*Q237</f>
        <v>#DIV/0!</v>
      </c>
      <c r="U237">
        <f>D237*S237</f>
        <v>0</v>
      </c>
      <c r="V237">
        <f>E237*S237</f>
        <v>0</v>
      </c>
      <c r="W237">
        <f>F237*S237</f>
        <v>0</v>
      </c>
      <c r="X237">
        <f>G237*S237</f>
        <v>0</v>
      </c>
      <c r="Y237">
        <f>H237*S237</f>
        <v>0</v>
      </c>
      <c r="Z237">
        <f>I237*S237</f>
        <v>0</v>
      </c>
      <c r="AA237">
        <f>J237*S237</f>
        <v>0</v>
      </c>
      <c r="AB237">
        <f>K237*S237</f>
        <v>0</v>
      </c>
      <c r="AC237">
        <f>L237*S237</f>
        <v>0</v>
      </c>
      <c r="AD237">
        <f>M237*S237</f>
        <v>0</v>
      </c>
    </row>
    <row r="238">
      <c r="A238">
        <v>55</v>
      </c>
      <c r="N238">
        <f>SUM(D238:M238)</f>
        <v>0</v>
      </c>
      <c r="O238">
        <f>N238*S238</f>
        <v>0</v>
      </c>
      <c r="P238" t="e">
        <f>(O238/O240)*100</f>
        <v>#DIV/0!</v>
      </c>
      <c r="R238" t="e">
        <f>P238*Q238</f>
        <v>#DIV/0!</v>
      </c>
      <c r="U238">
        <f>D238*S238</f>
        <v>0</v>
      </c>
      <c r="V238">
        <f>E238*S238</f>
        <v>0</v>
      </c>
      <c r="W238">
        <f>F238*S238</f>
        <v>0</v>
      </c>
      <c r="X238">
        <f>G238*S238</f>
        <v>0</v>
      </c>
      <c r="Y238">
        <f>H238*S238</f>
        <v>0</v>
      </c>
      <c r="Z238">
        <f>I238*S238</f>
        <v>0</v>
      </c>
      <c r="AA238">
        <f>J238*S238</f>
        <v>0</v>
      </c>
      <c r="AB238">
        <f>K238*S238</f>
        <v>0</v>
      </c>
      <c r="AC238">
        <f>L238*S238</f>
        <v>0</v>
      </c>
      <c r="AD238">
        <f>M238*S238</f>
        <v>0</v>
      </c>
    </row>
    <row r="239">
      <c r="A239" t="str">
        <v>TOTAL BEVERAGES</v>
      </c>
      <c r="D239">
        <f>U239</f>
        <v>0</v>
      </c>
      <c r="E239">
        <f>V239</f>
        <v>0</v>
      </c>
      <c r="F239">
        <f>W239</f>
        <v>0</v>
      </c>
      <c r="G239">
        <f>X239</f>
        <v>0</v>
      </c>
      <c r="H239">
        <f>Y239</f>
        <v>0</v>
      </c>
      <c r="I239">
        <f>Z239</f>
        <v>0</v>
      </c>
      <c r="J239">
        <f>AA239</f>
        <v>0</v>
      </c>
      <c r="K239">
        <f>AB239</f>
        <v>0</v>
      </c>
      <c r="L239">
        <f>AC239</f>
        <v>0</v>
      </c>
      <c r="M239">
        <f>AD239</f>
        <v>0</v>
      </c>
      <c r="O239">
        <f>SUM(D239:M239)</f>
        <v>0</v>
      </c>
      <c r="P239" t="e">
        <f>SUM(P184:P238)/100</f>
        <v>#DIV/0!</v>
      </c>
      <c r="R239" t="e">
        <f>SUM(R184:R238)/100</f>
        <v>#DIV/0!</v>
      </c>
      <c r="U239">
        <f>SUM(U184:U238)</f>
        <v>0</v>
      </c>
      <c r="V239">
        <f>SUM(V184:V238)</f>
        <v>0</v>
      </c>
      <c r="W239">
        <f>SUM(W184:W238)</f>
        <v>0</v>
      </c>
      <c r="X239">
        <f>SUM(X184:X238)</f>
        <v>0</v>
      </c>
      <c r="Y239">
        <f>SUM(Y184:Y238)</f>
        <v>0</v>
      </c>
      <c r="Z239">
        <f>SUM(Z184:Z238)</f>
        <v>0</v>
      </c>
      <c r="AA239">
        <f>SUM(AA184:AA238)</f>
        <v>0</v>
      </c>
      <c r="AB239">
        <f>SUM(AB184:AB238)</f>
        <v>0</v>
      </c>
      <c r="AC239">
        <f>SUM(AC184:AC238)</f>
        <v>0</v>
      </c>
      <c r="AD239">
        <f>SUM(AD184:AD238)</f>
        <v>0</v>
      </c>
    </row>
    <row r="240">
      <c r="A240" t="str">
        <v>TOTAL SALES</v>
      </c>
      <c r="D240">
        <f>D181+D239</f>
        <v>0</v>
      </c>
      <c r="E240">
        <f>E181+E239</f>
        <v>0</v>
      </c>
      <c r="F240">
        <f>F181+F239</f>
        <v>0</v>
      </c>
      <c r="G240">
        <f>G181+G239</f>
        <v>0</v>
      </c>
      <c r="H240">
        <f>H181+H239</f>
        <v>0</v>
      </c>
      <c r="I240">
        <f>I181+I239</f>
        <v>0</v>
      </c>
      <c r="J240">
        <f>J181+J239</f>
        <v>0</v>
      </c>
      <c r="K240">
        <f>K181+K239</f>
        <v>0</v>
      </c>
      <c r="L240">
        <f>L181+L239</f>
        <v>0</v>
      </c>
      <c r="M240">
        <f>M181+M239</f>
        <v>0</v>
      </c>
      <c r="O240">
        <f>O181+O239</f>
        <v>0</v>
      </c>
      <c r="P240" t="e">
        <f>P181+P239</f>
        <v>#DIV/0!</v>
      </c>
      <c r="R240" t="e">
        <f>R181+R239</f>
        <v>#DIV/0!</v>
      </c>
    </row>
    <row r="241">
      <c r="A241" t="str">
        <v>TOTAL CUSTOMER</v>
      </c>
      <c r="N241">
        <f>SUM(D241:M241)</f>
        <v>0</v>
      </c>
    </row>
    <row r="243">
      <c r="A243" t="str">
        <v>Keterangan :</v>
      </c>
      <c r="N243" t="str">
        <v>Paraf Supervisor</v>
      </c>
    </row>
    <row r="244">
      <c r="A244" t="str">
        <v>1. UNTUK NAMA PRODUK TIDAK BOLEH DIUBAH ATAU DI HAPUS, APABILA ADA PENAMBAHAN PRODUK ISILAH DI KOLOM KOSONG YANG PALING BAWAH  (FOOD &amp; BAVERAGE)</v>
      </c>
    </row>
    <row r="245">
      <c r="A245" t="str">
        <v xml:space="preserve">2. HASIL PRINT OUT LP JADI 3 LEMBAR </v>
      </c>
    </row>
    <row r="246">
      <c r="A246" t="str">
        <v>3. KOLOM FOOD COST ITEM DI ISI MANUAL</v>
      </c>
    </row>
    <row r="247">
      <c r="A247" t="str">
        <v>4. KETERANGAN KOLOM TGL HANYA DI ISI DENGAN ANGKA TGL SAJA TDK DENGAN BULAN / TAHUN</v>
      </c>
    </row>
    <row r="248">
      <c r="N248" t="str">
        <v>(                                                        )</v>
      </c>
    </row>
    <row r="250">
      <c r="A250" t="str">
        <v>NOTE :</v>
      </c>
    </row>
    <row r="251">
      <c r="A251" t="str">
        <v>1. SELECT BAGIAN YANG AKAN DIPRINT</v>
      </c>
    </row>
    <row r="252">
      <c r="A252" t="str">
        <v>2. SETELAH ITU PILIH FILE =&gt; PRINT</v>
      </c>
      <c r="D252" t="str">
        <v xml:space="preserve">NB. </v>
      </c>
      <c r="E252" t="str">
        <v xml:space="preserve">BAGI MENU YANG TIDAK DIPAKAI JANGAN DIHAPUS TAPI DIABAIKAN SAJA </v>
      </c>
    </row>
    <row r="253">
      <c r="A253" t="str">
        <v>3. PADA BAGIAN SETTINGS ATUR SEBAGAI BERIKUT :</v>
      </c>
      <c r="E253" t="str">
        <v>UNTUK PAKET YANG TERDAPAT 2 VARIAN MENU ( ES THE / S-TEE ) BISA DIPOSTING Harga Nol SESUAI MINUMAN PILIHAN TAMU</v>
      </c>
    </row>
    <row r="254">
      <c r="A254" t="str">
        <v xml:space="preserve">    - PILIH PRINT SELECTION</v>
      </c>
    </row>
    <row r="255">
      <c r="A255" t="str">
        <v xml:space="preserve">    - LANDSCAPE ORIENTATION</v>
      </c>
    </row>
    <row r="256">
      <c r="A256" t="str">
        <v xml:space="preserve">    - SESUAIKAN UKURAN KERTAS YANG AKAN DIPRINT, A4/F4</v>
      </c>
    </row>
    <row r="257">
      <c r="A257" t="str">
        <v xml:space="preserve">    - ATUR MARGIN SEBAGAI BERIKUT :</v>
      </c>
    </row>
    <row r="258">
      <c r="A258" t="str">
        <v xml:space="preserve">       - TOP : 1</v>
      </c>
      <c r="I258" t="str">
        <v>dada</v>
      </c>
      <c r="J258">
        <f>N8+N9+N31+N36+N42+N53+N56+N61+N64+N69+N72+N77+N80+N119+N124+N165+N155+N161+N167*4+N168*2</f>
        <v>0</v>
      </c>
      <c r="L258" t="str">
        <v>burger</v>
      </c>
      <c r="M258">
        <f>N18+N19+N27+N39</f>
        <v>0</v>
      </c>
    </row>
    <row r="259">
      <c r="A259" t="str">
        <v xml:space="preserve">       - RIGHT : 0,3 - 1</v>
      </c>
      <c r="I259" t="str">
        <v>paha bawah</v>
      </c>
      <c r="J259">
        <f>N10+N52+N55+N60+N63+N68+N71+N76+N79+N120+N126+N28+N40+N167</f>
        <v>0</v>
      </c>
      <c r="L259" t="str">
        <v>nasgor</v>
      </c>
      <c r="M259">
        <f>N22+N29+N37+N45</f>
        <v>0</v>
      </c>
    </row>
    <row r="260">
      <c r="A260" t="str">
        <v xml:space="preserve">       - LEFT : 0,3</v>
      </c>
      <c r="I260" t="str">
        <v>sayap</v>
      </c>
      <c r="J260">
        <f>N11+N34+N54+N51+N59+N62+N67+N70+N75+N78+N121+N125+N25+N33+N167</f>
        <v>0</v>
      </c>
      <c r="L260" t="str">
        <v>STEAK</v>
      </c>
      <c r="M260">
        <f>N13+N26+N35+N41+N154+N164</f>
        <v>0</v>
      </c>
    </row>
    <row r="261">
      <c r="A261" t="str">
        <v xml:space="preserve">       - BOTTOM : 0,3</v>
      </c>
      <c r="I261" t="str">
        <v>strips 4 pcs</v>
      </c>
      <c r="J261">
        <f>N12+N30+N38+N43+N49</f>
        <v>0</v>
      </c>
      <c r="L261" t="str">
        <v>STRIP 3</v>
      </c>
      <c r="M261">
        <f>N167</f>
        <v>0</v>
      </c>
    </row>
    <row r="262">
      <c r="A262" t="str">
        <v xml:space="preserve">    - LALU PILIH FIT ALL COLUMNS ON ONE PAGE</v>
      </c>
      <c r="I262" t="str">
        <v>nasgor</v>
      </c>
      <c r="J262">
        <f>N22+N29+N37+N45</f>
        <v>0</v>
      </c>
    </row>
    <row r="263">
      <c r="I263" t="str">
        <v>nestea</v>
      </c>
      <c r="J263">
        <f>N34+N35+N36+N37+N38+N212</f>
        <v>0</v>
      </c>
    </row>
    <row r="264">
      <c r="I264" t="str">
        <v>milo</v>
      </c>
      <c r="J264">
        <f>N39+N40+N41+N42+N43+N213</f>
        <v>0</v>
      </c>
    </row>
    <row r="265">
      <c r="I265" t="str">
        <v>teh</v>
      </c>
      <c r="J265">
        <f>N24+N25+N26+N27+N28+N29+N30+N31+N51+N52+N53+N59+N60+N61+N67+N68+N69+N75+N76+N77+N125+N126+N127+N129+N130+N131+N216</f>
        <v>0</v>
      </c>
    </row>
    <row r="1186">
      <c r="A1186" t="str">
        <v>LAPORAN PENJUALAN</v>
      </c>
    </row>
  </sheetData>
  <mergeCells count="20">
    <mergeCell ref="A247:I247"/>
    <mergeCell ref="A248:I248"/>
    <mergeCell ref="N248:O248"/>
    <mergeCell ref="A1186:S1186"/>
    <mergeCell ref="A6:A7"/>
    <mergeCell ref="B6:B7"/>
    <mergeCell ref="C6:C7"/>
    <mergeCell ref="P6:P7"/>
    <mergeCell ref="Q6:Q7"/>
    <mergeCell ref="R6:R7"/>
    <mergeCell ref="A241:C241"/>
    <mergeCell ref="N243:O243"/>
    <mergeCell ref="A244:I244"/>
    <mergeCell ref="A245:I245"/>
    <mergeCell ref="A246:I246"/>
    <mergeCell ref="A2:S2"/>
    <mergeCell ref="N6:O6"/>
    <mergeCell ref="A181:C181"/>
    <mergeCell ref="A239:C239"/>
    <mergeCell ref="A240:C240"/>
  </mergeCells>
  <pageMargins left="0.12" right="0.12" top="0.2" bottom="0.12" header="0.31" footer="0.31"/>
  <ignoredErrors>
    <ignoredError numberStoredAsText="1" sqref="A2:AI1190"/>
  </ignoredErrors>
</worksheet>
</file>

<file path=xl/worksheets/sheet18.xml><?xml version="1.0" encoding="utf-8"?>
<worksheet xmlns="http://schemas.openxmlformats.org/spreadsheetml/2006/main" xmlns:r="http://schemas.openxmlformats.org/officeDocument/2006/relationships">
  <dimension ref="A2:AI1133"/>
  <sheetViews>
    <sheetView workbookViewId="0" rightToLeft="0"/>
  </sheetViews>
  <sheetData>
    <row r="2">
      <c r="A2" t="str">
        <v>LAPORAN PENJUALAN SHOPEE FOOD</v>
      </c>
    </row>
    <row r="3">
      <c r="N3" t="str">
        <v>Cabang  :</v>
      </c>
      <c r="O3" t="str">
        <f>'LAP TAMBAHAN '!O3:P3</f>
        <v>RC SAMATA GOWA</v>
      </c>
    </row>
    <row r="4">
      <c r="N4" t="str">
        <v>Periode :</v>
      </c>
      <c r="O4" t="str">
        <f>'LAP TAMBAHAN '!O4:P4</f>
        <v xml:space="preserve">15-21 FEBRUARI </v>
      </c>
    </row>
    <row r="6">
      <c r="A6" t="str">
        <v>NO</v>
      </c>
      <c r="B6" t="str">
        <v>PRODUCT</v>
      </c>
      <c r="C6" t="str">
        <f>B6</f>
        <v>PRODUCT</v>
      </c>
      <c r="D6" s="1">
        <f>'LAP. PENJUALAN '!D6</f>
        <v>46061</v>
      </c>
      <c r="E6" s="1">
        <f>'LAP. PENJUALAN '!E6</f>
        <v>46062</v>
      </c>
      <c r="F6" s="1">
        <f>'LAP. PENJUALAN '!F6</f>
        <v>46063</v>
      </c>
      <c r="G6" s="1">
        <f>'LAP. PENJUALAN '!G6</f>
        <v>46064</v>
      </c>
      <c r="H6" s="1">
        <f>'LAP. PENJUALAN '!H6</f>
        <v>46065</v>
      </c>
      <c r="I6" s="1">
        <f>'LAP. PENJUALAN '!I6</f>
        <v>46066</v>
      </c>
      <c r="J6" s="1">
        <f>'LAP. PENJUALAN '!J6</f>
        <v>46067</v>
      </c>
      <c r="K6" s="1">
        <f>'LAP. PENJUALAN '!K6</f>
        <v>0</v>
      </c>
      <c r="L6" s="1">
        <f>'LAP. PENJUALAN '!L6</f>
        <v>0</v>
      </c>
      <c r="M6" s="1">
        <f>'LAP. PENJUALAN '!M6</f>
        <v>0</v>
      </c>
      <c r="N6" t="str">
        <v>TOTAL</v>
      </c>
      <c r="P6" t="str">
        <v>%</v>
      </c>
      <c r="Q6" t="str">
        <v>FC ITEM</v>
      </c>
      <c r="R6" t="str">
        <v>CON FC</v>
      </c>
      <c r="S6" t="str">
        <v>HARGA</v>
      </c>
    </row>
    <row r="7">
      <c r="D7" t="str">
        <f>'LAP. PENJUALAN '!D7</f>
        <v>MINGGU</v>
      </c>
      <c r="E7" t="str">
        <f>'LAP. PENJUALAN '!E7</f>
        <v>SENIN</v>
      </c>
      <c r="F7" t="str">
        <f>'LAP. PENJUALAN '!F7</f>
        <v>SELASA</v>
      </c>
      <c r="G7" t="str">
        <f>'LAP. PENJUALAN '!G7</f>
        <v>RABU</v>
      </c>
      <c r="H7" t="str">
        <f>'LAP. PENJUALAN '!H7</f>
        <v>KAMIS</v>
      </c>
      <c r="I7" t="str">
        <f>'LAP. PENJUALAN '!I7</f>
        <v>JUMAT</v>
      </c>
      <c r="J7" t="str">
        <f>'LAP. PENJUALAN '!J7</f>
        <v>SABTU</v>
      </c>
      <c r="K7" t="str">
        <f>'LAP. PENJUALAN '!K7</f>
        <v>KAMIS</v>
      </c>
      <c r="L7" t="str">
        <f>'LAP. PENJUALAN '!L7</f>
        <v>JUMAT</v>
      </c>
      <c r="M7" t="str">
        <f>'LAP. PENJUALAN '!M7</f>
        <v>SABTU</v>
      </c>
      <c r="N7" t="str">
        <v>UNIT</v>
      </c>
      <c r="O7" t="str">
        <v>( Rp )</v>
      </c>
      <c r="S7" t="str">
        <v>( UNIT )</v>
      </c>
    </row>
    <row r="8">
      <c r="A8">
        <v>1</v>
      </c>
      <c r="B8" t="str">
        <v>Dada</v>
      </c>
      <c r="C8" t="str">
        <f>'LAP. PENJUALAN '!C8</f>
        <v>Dada</v>
      </c>
      <c r="N8">
        <f>SUM(D8:M8)</f>
        <v>0</v>
      </c>
      <c r="O8">
        <f>N8*S8</f>
        <v>0</v>
      </c>
      <c r="P8" t="e">
        <f>(O8/O237)*100</f>
        <v>#DIV/0!</v>
      </c>
      <c r="R8" t="e">
        <f>P8*Q8</f>
        <v>#DIV/0!</v>
      </c>
      <c r="S8">
        <v>18620</v>
      </c>
      <c r="U8">
        <f>D8*S8</f>
        <v>0</v>
      </c>
      <c r="V8">
        <f>E8*S8</f>
        <v>0</v>
      </c>
      <c r="W8">
        <f>F8*S8</f>
        <v>0</v>
      </c>
      <c r="X8">
        <f>G8*S8</f>
        <v>0</v>
      </c>
      <c r="Y8">
        <f>H8*S8</f>
        <v>0</v>
      </c>
      <c r="Z8">
        <f>I8*S8</f>
        <v>0</v>
      </c>
      <c r="AA8">
        <f>J8*S8</f>
        <v>0</v>
      </c>
      <c r="AB8">
        <f>K8*S8</f>
        <v>0</v>
      </c>
      <c r="AC8">
        <f>L8*S8</f>
        <v>0</v>
      </c>
      <c r="AD8">
        <f>M8*S8</f>
        <v>0</v>
      </c>
    </row>
    <row r="9">
      <c r="A9">
        <v>2</v>
      </c>
      <c r="B9" t="str">
        <v>Paha Atas</v>
      </c>
      <c r="C9" t="str">
        <f>'LAP. PENJUALAN '!C9</f>
        <v>Paha Atas</v>
      </c>
      <c r="N9">
        <f>SUM(D9:M9)</f>
        <v>0</v>
      </c>
      <c r="O9">
        <f>N9*S9</f>
        <v>0</v>
      </c>
      <c r="P9" t="e">
        <f>(O9/O237)*100</f>
        <v>#DIV/0!</v>
      </c>
      <c r="R9" t="e">
        <f>P9*Q9</f>
        <v>#DIV/0!</v>
      </c>
      <c r="S9">
        <v>18620</v>
      </c>
      <c r="U9">
        <f>D9*S9</f>
        <v>0</v>
      </c>
      <c r="V9">
        <f>E9*S9</f>
        <v>0</v>
      </c>
      <c r="W9">
        <f>F9*S9</f>
        <v>0</v>
      </c>
      <c r="X9">
        <f>G9*S9</f>
        <v>0</v>
      </c>
      <c r="Y9">
        <f>H9*S9</f>
        <v>0</v>
      </c>
      <c r="Z9">
        <f>I9*S9</f>
        <v>0</v>
      </c>
      <c r="AA9">
        <f>J9*S9</f>
        <v>0</v>
      </c>
      <c r="AB9">
        <f>K9*S9</f>
        <v>0</v>
      </c>
      <c r="AC9">
        <f>L9*S9</f>
        <v>0</v>
      </c>
      <c r="AD9">
        <f>M9*S9</f>
        <v>0</v>
      </c>
    </row>
    <row r="10">
      <c r="A10">
        <v>3</v>
      </c>
      <c r="B10" t="str">
        <v>Paha Bawah</v>
      </c>
      <c r="C10" t="str">
        <f>'LAP. PENJUALAN '!C10</f>
        <v>Paha Bawah</v>
      </c>
      <c r="N10">
        <f>SUM(D10:M10)</f>
        <v>0</v>
      </c>
      <c r="O10">
        <f>N10*S10</f>
        <v>0</v>
      </c>
      <c r="P10" t="e">
        <f>(O10/O237)*100</f>
        <v>#DIV/0!</v>
      </c>
      <c r="R10" t="e">
        <f>P10*Q10</f>
        <v>#DIV/0!</v>
      </c>
      <c r="S10">
        <v>15960</v>
      </c>
      <c r="U10">
        <f>D10*S10</f>
        <v>0</v>
      </c>
      <c r="V10">
        <f>E10*S10</f>
        <v>0</v>
      </c>
      <c r="W10">
        <f>F10*S10</f>
        <v>0</v>
      </c>
      <c r="X10">
        <f>G10*S10</f>
        <v>0</v>
      </c>
      <c r="Y10">
        <f>H10*S10</f>
        <v>0</v>
      </c>
      <c r="Z10">
        <f>I10*S10</f>
        <v>0</v>
      </c>
      <c r="AA10">
        <f>J10*S10</f>
        <v>0</v>
      </c>
      <c r="AB10">
        <f>K10*S10</f>
        <v>0</v>
      </c>
      <c r="AC10">
        <f>L10*S10</f>
        <v>0</v>
      </c>
      <c r="AD10">
        <f>M10*S10</f>
        <v>0</v>
      </c>
    </row>
    <row r="11">
      <c r="A11">
        <v>4</v>
      </c>
      <c r="B11" t="str">
        <v>Sayap</v>
      </c>
      <c r="C11" t="str">
        <f>'LAP. PENJUALAN '!C11</f>
        <v>Sayap</v>
      </c>
      <c r="N11">
        <f>SUM(D11:M11)</f>
        <v>0</v>
      </c>
      <c r="O11">
        <f>N11*S11</f>
        <v>0</v>
      </c>
      <c r="P11" t="e">
        <f>(O11/O237)*100</f>
        <v>#DIV/0!</v>
      </c>
      <c r="R11" t="e">
        <f>P11*Q11</f>
        <v>#DIV/0!</v>
      </c>
      <c r="S11">
        <v>14630</v>
      </c>
      <c r="U11">
        <f>D11*S11</f>
        <v>0</v>
      </c>
      <c r="V11">
        <f>E11*S11</f>
        <v>0</v>
      </c>
      <c r="W11">
        <f>F11*S11</f>
        <v>0</v>
      </c>
      <c r="X11">
        <f>G11*S11</f>
        <v>0</v>
      </c>
      <c r="Y11">
        <f>H11*S11</f>
        <v>0</v>
      </c>
      <c r="Z11">
        <f>I11*S11</f>
        <v>0</v>
      </c>
      <c r="AA11">
        <f>J11*S11</f>
        <v>0</v>
      </c>
      <c r="AB11">
        <f>K11*S11</f>
        <v>0</v>
      </c>
      <c r="AC11">
        <f>L11*S11</f>
        <v>0</v>
      </c>
      <c r="AD11">
        <f>M11*S11</f>
        <v>0</v>
      </c>
    </row>
    <row r="12">
      <c r="A12">
        <v>5</v>
      </c>
      <c r="B12" t="str">
        <v>Chicken Strips</v>
      </c>
      <c r="C12" t="str">
        <f>'LAP. PENJUALAN '!C12</f>
        <v>Chicken Strips</v>
      </c>
      <c r="N12">
        <f>SUM(D12:M12)</f>
        <v>0</v>
      </c>
      <c r="O12">
        <f>N12*S12</f>
        <v>0</v>
      </c>
      <c r="P12" t="e">
        <f>(O12/O237)*100</f>
        <v>#DIV/0!</v>
      </c>
      <c r="R12" t="e">
        <f>P12*Q12</f>
        <v>#DIV/0!</v>
      </c>
      <c r="S12">
        <v>18620</v>
      </c>
      <c r="U12">
        <f>D12*S12</f>
        <v>0</v>
      </c>
      <c r="V12">
        <f>E12*S12</f>
        <v>0</v>
      </c>
      <c r="W12">
        <f>F12*S12</f>
        <v>0</v>
      </c>
      <c r="X12">
        <f>G12*S12</f>
        <v>0</v>
      </c>
      <c r="Y12">
        <f>H12*S12</f>
        <v>0</v>
      </c>
      <c r="Z12">
        <f>I12*S12</f>
        <v>0</v>
      </c>
      <c r="AA12">
        <f>J12*S12</f>
        <v>0</v>
      </c>
      <c r="AB12">
        <f>K12*S12</f>
        <v>0</v>
      </c>
      <c r="AC12">
        <f>L12*S12</f>
        <v>0</v>
      </c>
      <c r="AD12">
        <f>M12*S12</f>
        <v>0</v>
      </c>
    </row>
    <row r="13">
      <c r="A13">
        <v>6</v>
      </c>
      <c r="B13" t="str">
        <v>Chicken Steak</v>
      </c>
      <c r="C13" t="str">
        <f>'LAP. PENJUALAN '!C13</f>
        <v>Chicken Steak</v>
      </c>
      <c r="N13">
        <f>SUM(D13:M13)</f>
        <v>0</v>
      </c>
      <c r="O13">
        <f>N13*S13</f>
        <v>0</v>
      </c>
      <c r="P13" t="e">
        <f>(O13/O237)*100</f>
        <v>#DIV/0!</v>
      </c>
      <c r="R13" t="e">
        <f>P13*Q13</f>
        <v>#DIV/0!</v>
      </c>
      <c r="S13">
        <v>19950</v>
      </c>
      <c r="U13">
        <f>D13*S13</f>
        <v>0</v>
      </c>
      <c r="V13">
        <f>E13*S13</f>
        <v>0</v>
      </c>
      <c r="W13">
        <f>F13*S13</f>
        <v>0</v>
      </c>
      <c r="X13">
        <f>G13*S13</f>
        <v>0</v>
      </c>
      <c r="Y13">
        <f>H13*S13</f>
        <v>0</v>
      </c>
      <c r="Z13">
        <f>I13*S13</f>
        <v>0</v>
      </c>
      <c r="AA13">
        <f>J13*S13</f>
        <v>0</v>
      </c>
      <c r="AB13">
        <f>K13*S13</f>
        <v>0</v>
      </c>
      <c r="AC13">
        <f>L13*S13</f>
        <v>0</v>
      </c>
      <c r="AD13">
        <f>M13*S13</f>
        <v>0</v>
      </c>
    </row>
    <row r="14">
      <c r="N14">
        <f>SUM(D14:M14)</f>
        <v>0</v>
      </c>
      <c r="O14">
        <f>N14*S14</f>
        <v>0</v>
      </c>
      <c r="P14" t="e">
        <f>(O14/O237)*100</f>
        <v>#DIV/0!</v>
      </c>
      <c r="R14" t="e">
        <f>P14*Q14</f>
        <v>#DIV/0!</v>
      </c>
      <c r="U14">
        <f>D14*S14</f>
        <v>0</v>
      </c>
      <c r="V14">
        <f>E14*S14</f>
        <v>0</v>
      </c>
      <c r="W14">
        <f>F14*S14</f>
        <v>0</v>
      </c>
      <c r="X14">
        <f>G14*S14</f>
        <v>0</v>
      </c>
      <c r="Y14">
        <f>H14*S14</f>
        <v>0</v>
      </c>
      <c r="Z14">
        <f>I14*S14</f>
        <v>0</v>
      </c>
      <c r="AA14">
        <f>J14*S14</f>
        <v>0</v>
      </c>
      <c r="AB14">
        <f>K14*S14</f>
        <v>0</v>
      </c>
      <c r="AC14">
        <f>L14*S14</f>
        <v>0</v>
      </c>
      <c r="AD14">
        <f>M14*S14</f>
        <v>0</v>
      </c>
    </row>
    <row r="15">
      <c r="A15">
        <v>7</v>
      </c>
      <c r="B15" t="str">
        <v>French Fries</v>
      </c>
      <c r="C15" t="str">
        <f>'LAP. PENJUALAN '!C15</f>
        <v>French Fries</v>
      </c>
      <c r="N15">
        <f>SUM(D15:M15)</f>
        <v>0</v>
      </c>
      <c r="O15">
        <f>N15*S15</f>
        <v>0</v>
      </c>
      <c r="P15" t="e">
        <f>(O15/O237)*100</f>
        <v>#DIV/0!</v>
      </c>
      <c r="R15" t="e">
        <f>P15*Q15</f>
        <v>#DIV/0!</v>
      </c>
      <c r="S15">
        <v>13300</v>
      </c>
      <c r="U15">
        <f>D15*S15</f>
        <v>0</v>
      </c>
      <c r="V15">
        <f>E15*S15</f>
        <v>0</v>
      </c>
      <c r="W15">
        <f>F15*S15</f>
        <v>0</v>
      </c>
      <c r="X15">
        <f>G15*S15</f>
        <v>0</v>
      </c>
      <c r="Y15">
        <f>H15*S15</f>
        <v>0</v>
      </c>
      <c r="Z15">
        <f>I15*S15</f>
        <v>0</v>
      </c>
      <c r="AA15">
        <f>J15*S15</f>
        <v>0</v>
      </c>
      <c r="AB15">
        <f>K15*S15</f>
        <v>0</v>
      </c>
      <c r="AC15">
        <f>L15*S15</f>
        <v>0</v>
      </c>
      <c r="AD15">
        <f>M15*S15</f>
        <v>0</v>
      </c>
    </row>
    <row r="16">
      <c r="A16">
        <v>8</v>
      </c>
      <c r="B16" t="str">
        <v xml:space="preserve">Nasi </v>
      </c>
      <c r="C16" t="str">
        <f>'LAP. PENJUALAN '!C16</f>
        <v xml:space="preserve">Nasi </v>
      </c>
      <c r="N16">
        <f>SUM(D16:M16)</f>
        <v>0</v>
      </c>
      <c r="O16">
        <f>N16*S16</f>
        <v>0</v>
      </c>
      <c r="P16" t="e">
        <f>(O16/O237)*100</f>
        <v>#DIV/0!</v>
      </c>
      <c r="R16" t="e">
        <f>P16*Q16</f>
        <v>#DIV/0!</v>
      </c>
      <c r="S16">
        <v>6000</v>
      </c>
      <c r="U16">
        <f>D16*S16</f>
        <v>0</v>
      </c>
      <c r="V16">
        <f>E16*S16</f>
        <v>0</v>
      </c>
      <c r="W16">
        <f>F16*S16</f>
        <v>0</v>
      </c>
      <c r="X16">
        <f>G16*S16</f>
        <v>0</v>
      </c>
      <c r="Y16">
        <f>H16*S16</f>
        <v>0</v>
      </c>
      <c r="Z16">
        <f>I16*S16</f>
        <v>0</v>
      </c>
      <c r="AA16">
        <f>J16*S16</f>
        <v>0</v>
      </c>
      <c r="AB16">
        <f>K16*S16</f>
        <v>0</v>
      </c>
      <c r="AC16">
        <f>L16*S16</f>
        <v>0</v>
      </c>
      <c r="AD16">
        <f>M16*S16</f>
        <v>0</v>
      </c>
    </row>
    <row r="17">
      <c r="A17">
        <v>9</v>
      </c>
      <c r="B17" t="str">
        <v xml:space="preserve">Perkedel </v>
      </c>
      <c r="C17" t="str">
        <f>'LAP. PENJUALAN '!C17</f>
        <v xml:space="preserve">Perkedel </v>
      </c>
      <c r="N17">
        <f>SUM(D17:M17)</f>
        <v>0</v>
      </c>
      <c r="O17">
        <f>N17*S17</f>
        <v>0</v>
      </c>
      <c r="P17" t="e">
        <f>(O17/O237)*100</f>
        <v>#DIV/0!</v>
      </c>
      <c r="R17" t="e">
        <f>P17*Q17</f>
        <v>#DIV/0!</v>
      </c>
      <c r="S17">
        <v>6650</v>
      </c>
      <c r="U17">
        <f>D17*S17</f>
        <v>0</v>
      </c>
      <c r="V17">
        <f>E17*S17</f>
        <v>0</v>
      </c>
      <c r="W17">
        <f>F17*S17</f>
        <v>0</v>
      </c>
      <c r="X17">
        <f>G17*S17</f>
        <v>0</v>
      </c>
      <c r="Y17">
        <f>H17*S17</f>
        <v>0</v>
      </c>
      <c r="Z17">
        <f>I17*S17</f>
        <v>0</v>
      </c>
      <c r="AA17">
        <f>J17*S17</f>
        <v>0</v>
      </c>
      <c r="AB17">
        <f>K17*S17</f>
        <v>0</v>
      </c>
      <c r="AC17">
        <f>L17*S17</f>
        <v>0</v>
      </c>
      <c r="AD17">
        <f>M17*S17</f>
        <v>0</v>
      </c>
    </row>
    <row r="18">
      <c r="A18">
        <v>10</v>
      </c>
      <c r="B18" t="str">
        <v>Chicken Burger</v>
      </c>
      <c r="C18" t="str">
        <f>'LAP. PENJUALAN '!C18</f>
        <v>Chicken Burger</v>
      </c>
      <c r="N18">
        <f>SUM(D18:M18)</f>
        <v>0</v>
      </c>
      <c r="O18">
        <f>N18*S18</f>
        <v>0</v>
      </c>
      <c r="P18" t="e">
        <f>(O18/O237)*100</f>
        <v>#DIV/0!</v>
      </c>
      <c r="R18" t="e">
        <f>P18*Q18</f>
        <v>#DIV/0!</v>
      </c>
      <c r="S18">
        <v>19950</v>
      </c>
      <c r="U18">
        <f>D18*S18</f>
        <v>0</v>
      </c>
      <c r="V18">
        <f>E18*S18</f>
        <v>0</v>
      </c>
      <c r="W18">
        <f>F18*S18</f>
        <v>0</v>
      </c>
      <c r="X18">
        <f>G18*S18</f>
        <v>0</v>
      </c>
      <c r="Y18">
        <f>H18*S18</f>
        <v>0</v>
      </c>
      <c r="Z18">
        <f>I18*S18</f>
        <v>0</v>
      </c>
      <c r="AA18">
        <f>J18*S18</f>
        <v>0</v>
      </c>
      <c r="AB18">
        <f>K18*S18</f>
        <v>0</v>
      </c>
      <c r="AC18">
        <f>L18*S18</f>
        <v>0</v>
      </c>
      <c r="AD18">
        <f>M18*S18</f>
        <v>0</v>
      </c>
    </row>
    <row r="19">
      <c r="A19">
        <v>11</v>
      </c>
      <c r="B19" t="str">
        <v xml:space="preserve">Cheese Burger </v>
      </c>
      <c r="C19" t="str">
        <f>'LAP. PENJUALAN '!C19</f>
        <v xml:space="preserve">Cheese Burger </v>
      </c>
      <c r="N19">
        <f>SUM(D19:M19)</f>
        <v>0</v>
      </c>
      <c r="O19">
        <f>N19*S19</f>
        <v>0</v>
      </c>
      <c r="P19" t="e">
        <f>(O19/O237)*100</f>
        <v>#DIV/0!</v>
      </c>
      <c r="R19" t="e">
        <f>P19*Q19</f>
        <v>#DIV/0!</v>
      </c>
      <c r="S19">
        <v>22610</v>
      </c>
      <c r="U19">
        <f>D19*S19</f>
        <v>0</v>
      </c>
      <c r="V19">
        <f>E19*S19</f>
        <v>0</v>
      </c>
      <c r="W19">
        <f>F19*S19</f>
        <v>0</v>
      </c>
      <c r="X19">
        <f>G19*S19</f>
        <v>0</v>
      </c>
      <c r="Y19">
        <f>H19*S19</f>
        <v>0</v>
      </c>
      <c r="Z19">
        <f>I19*S19</f>
        <v>0</v>
      </c>
      <c r="AA19">
        <f>J19*S19</f>
        <v>0</v>
      </c>
      <c r="AB19">
        <f>K19*S19</f>
        <v>0</v>
      </c>
      <c r="AC19">
        <f>L19*S19</f>
        <v>0</v>
      </c>
      <c r="AD19">
        <f>M19*S19</f>
        <v>0</v>
      </c>
    </row>
    <row r="20">
      <c r="A20">
        <v>12</v>
      </c>
      <c r="B20" t="str">
        <v xml:space="preserve">Nasi Goreng </v>
      </c>
      <c r="C20" t="str">
        <f>'LAP. PENJUALAN '!C20</f>
        <v>Mix Platter</v>
      </c>
      <c r="N20">
        <f>SUM(D20:M20)</f>
        <v>0</v>
      </c>
      <c r="O20">
        <f>N20*S20</f>
        <v>0</v>
      </c>
      <c r="P20" t="e">
        <f>(O20/O237)*100</f>
        <v>#DIV/0!</v>
      </c>
      <c r="R20" t="e">
        <f>P20*Q20</f>
        <v>#DIV/0!</v>
      </c>
      <c r="U20">
        <f>D20*S20</f>
        <v>0</v>
      </c>
      <c r="V20">
        <f>E20*S20</f>
        <v>0</v>
      </c>
      <c r="W20">
        <f>F20*S20</f>
        <v>0</v>
      </c>
      <c r="X20">
        <f>G20*S20</f>
        <v>0</v>
      </c>
      <c r="Y20">
        <f>H20*S20</f>
        <v>0</v>
      </c>
      <c r="Z20">
        <f>I20*S20</f>
        <v>0</v>
      </c>
      <c r="AA20">
        <f>J20*S20</f>
        <v>0</v>
      </c>
      <c r="AB20">
        <f>K20*S20</f>
        <v>0</v>
      </c>
      <c r="AC20">
        <f>L20*S20</f>
        <v>0</v>
      </c>
      <c r="AD20">
        <f>M20*S20</f>
        <v>0</v>
      </c>
    </row>
    <row r="21">
      <c r="A21">
        <v>13</v>
      </c>
      <c r="B21" t="str">
        <v>Telor Ceplok</v>
      </c>
      <c r="C21" t="str">
        <f>'LAP. PENJUALAN '!C21</f>
        <v>Telur Ceplok</v>
      </c>
      <c r="N21">
        <f>SUM(D21:M21)</f>
        <v>0</v>
      </c>
      <c r="O21">
        <f>N21*S21</f>
        <v>0</v>
      </c>
      <c r="P21" t="e">
        <f>(O21/O237)*100</f>
        <v>#DIV/0!</v>
      </c>
      <c r="R21" t="e">
        <f>P21*Q21</f>
        <v>#DIV/0!</v>
      </c>
      <c r="U21">
        <f>D21*S21</f>
        <v>0</v>
      </c>
      <c r="V21">
        <f>E21*S21</f>
        <v>0</v>
      </c>
      <c r="W21">
        <f>F21*S21</f>
        <v>0</v>
      </c>
      <c r="X21">
        <f>G21*S21</f>
        <v>0</v>
      </c>
      <c r="Y21">
        <f>H21*S21</f>
        <v>0</v>
      </c>
      <c r="Z21">
        <f>I21*S21</f>
        <v>0</v>
      </c>
      <c r="AA21">
        <f>J21*S21</f>
        <v>0</v>
      </c>
      <c r="AB21">
        <f>K21*S21</f>
        <v>0</v>
      </c>
      <c r="AC21">
        <f>L21*S21</f>
        <v>0</v>
      </c>
      <c r="AD21">
        <f>M21*S21</f>
        <v>0</v>
      </c>
    </row>
    <row r="22">
      <c r="A22">
        <v>14</v>
      </c>
      <c r="B22" t="str">
        <v>Nasi Goreng Telor Ceplok</v>
      </c>
      <c r="C22" t="str">
        <f>'LAP. PENJUALAN '!C22</f>
        <v>Nasi Goreng Telur Ceplok</v>
      </c>
      <c r="N22">
        <f>SUM(D22:M22)</f>
        <v>0</v>
      </c>
      <c r="O22">
        <f>N22*S22</f>
        <v>0</v>
      </c>
      <c r="P22" t="e">
        <f>(O22/O237)*100</f>
        <v>#DIV/0!</v>
      </c>
      <c r="R22" t="e">
        <f>P22*Q22</f>
        <v>#DIV/0!</v>
      </c>
      <c r="S22">
        <v>21280</v>
      </c>
      <c r="U22">
        <f>D22*S22</f>
        <v>0</v>
      </c>
      <c r="V22">
        <f>E22*S22</f>
        <v>0</v>
      </c>
      <c r="W22">
        <f>F22*S22</f>
        <v>0</v>
      </c>
      <c r="X22">
        <f>G22*S22</f>
        <v>0</v>
      </c>
      <c r="Y22">
        <f>H22*S22</f>
        <v>0</v>
      </c>
      <c r="Z22">
        <f>I22*S22</f>
        <v>0</v>
      </c>
      <c r="AA22">
        <f>J22*S22</f>
        <v>0</v>
      </c>
      <c r="AB22">
        <f>K22*S22</f>
        <v>0</v>
      </c>
      <c r="AC22">
        <f>L22*S22</f>
        <v>0</v>
      </c>
      <c r="AD22">
        <f>M22*S22</f>
        <v>0</v>
      </c>
    </row>
    <row r="23">
      <c r="N23">
        <f>SUM(D23:M23)</f>
        <v>0</v>
      </c>
      <c r="O23">
        <f>N23*S23</f>
        <v>0</v>
      </c>
      <c r="P23" t="e">
        <f>(O23/O237)*100</f>
        <v>#DIV/0!</v>
      </c>
      <c r="R23" t="e">
        <f>P23*Q23</f>
        <v>#DIV/0!</v>
      </c>
      <c r="U23">
        <f>D23*S23</f>
        <v>0</v>
      </c>
      <c r="V23">
        <f>E23*S23</f>
        <v>0</v>
      </c>
      <c r="W23">
        <f>F23*S23</f>
        <v>0</v>
      </c>
      <c r="X23">
        <f>G23*S23</f>
        <v>0</v>
      </c>
      <c r="Y23">
        <f>H23*S23</f>
        <v>0</v>
      </c>
      <c r="Z23">
        <f>I23*S23</f>
        <v>0</v>
      </c>
      <c r="AA23">
        <f>J23*S23</f>
        <v>0</v>
      </c>
      <c r="AB23">
        <f>K23*S23</f>
        <v>0</v>
      </c>
      <c r="AC23">
        <f>L23*S23</f>
        <v>0</v>
      </c>
      <c r="AD23">
        <f>M23*S23</f>
        <v>0</v>
      </c>
    </row>
    <row r="24">
      <c r="A24">
        <v>15</v>
      </c>
      <c r="B24" t="str">
        <v>Paket Segar 1</v>
      </c>
      <c r="C24" t="str">
        <f>'LAP. PENJUALAN '!C24</f>
        <v>Paket Segar 1 Dine In (Es Teh / S-tee)</v>
      </c>
      <c r="N24">
        <f>SUM(D24:M24)</f>
        <v>0</v>
      </c>
      <c r="O24">
        <f>N24*S24</f>
        <v>0</v>
      </c>
      <c r="P24" t="e">
        <f>(O24/O237)*100</f>
        <v>#DIV/0!</v>
      </c>
      <c r="R24" t="e">
        <f>P24*Q24</f>
        <v>#DIV/0!</v>
      </c>
      <c r="U24">
        <f>D24*S24</f>
        <v>0</v>
      </c>
      <c r="V24">
        <f>E24*S24</f>
        <v>0</v>
      </c>
      <c r="W24">
        <f>F24*S24</f>
        <v>0</v>
      </c>
      <c r="X24">
        <f>G24*S24</f>
        <v>0</v>
      </c>
      <c r="Y24">
        <f>H24*S24</f>
        <v>0</v>
      </c>
      <c r="Z24">
        <f>I24*S24</f>
        <v>0</v>
      </c>
      <c r="AA24">
        <f>J24*S24</f>
        <v>0</v>
      </c>
      <c r="AB24">
        <f>K24*S24</f>
        <v>0</v>
      </c>
      <c r="AC24">
        <f>L24*S24</f>
        <v>0</v>
      </c>
      <c r="AD24">
        <f>M24*S24</f>
        <v>0</v>
      </c>
    </row>
    <row r="25">
      <c r="A25">
        <v>16</v>
      </c>
      <c r="B25" t="str">
        <v>Paket Segar 2</v>
      </c>
      <c r="C25" t="str">
        <f>'LAP. PENJUALAN '!C25</f>
        <v>Paket Segar 1 Take Away (Es Teh / S-tee)</v>
      </c>
      <c r="N25">
        <f>SUM(D25:M25)</f>
        <v>0</v>
      </c>
      <c r="O25">
        <f>N25*S25</f>
        <v>0</v>
      </c>
      <c r="P25" t="e">
        <f>(O25/O237)*100</f>
        <v>#DIV/0!</v>
      </c>
      <c r="R25" t="e">
        <f>P25*Q25</f>
        <v>#DIV/0!</v>
      </c>
      <c r="S25">
        <v>17500</v>
      </c>
      <c r="U25">
        <f>D25*S25</f>
        <v>0</v>
      </c>
      <c r="V25">
        <f>E25*S25</f>
        <v>0</v>
      </c>
      <c r="W25">
        <f>F25*S25</f>
        <v>0</v>
      </c>
      <c r="X25">
        <f>G25*S25</f>
        <v>0</v>
      </c>
      <c r="Y25">
        <f>H25*S25</f>
        <v>0</v>
      </c>
      <c r="Z25">
        <f>I25*S25</f>
        <v>0</v>
      </c>
      <c r="AA25">
        <f>J25*S25</f>
        <v>0</v>
      </c>
      <c r="AB25">
        <f>K25*S25</f>
        <v>0</v>
      </c>
      <c r="AC25">
        <f>L25*S25</f>
        <v>0</v>
      </c>
      <c r="AD25">
        <f>M25*S25</f>
        <v>0</v>
      </c>
    </row>
    <row r="26">
      <c r="A26">
        <v>17</v>
      </c>
      <c r="B26" t="str">
        <v>Paket Segar 3</v>
      </c>
      <c r="C26" t="str">
        <f>'LAP. PENJUALAN '!C26</f>
        <v>Paket Segar 2 (Es Teh / S-tee)</v>
      </c>
      <c r="N26">
        <f>SUM(D26:M26)</f>
        <v>0</v>
      </c>
      <c r="O26">
        <f>N26*S26</f>
        <v>0</v>
      </c>
      <c r="P26" t="e">
        <f>(O26/O237)*100</f>
        <v>#DIV/0!</v>
      </c>
      <c r="R26" t="e">
        <f>P26*Q26</f>
        <v>#DIV/0!</v>
      </c>
      <c r="S26">
        <v>26250</v>
      </c>
      <c r="U26">
        <f>D26*S26</f>
        <v>0</v>
      </c>
      <c r="V26">
        <f>E26*S26</f>
        <v>0</v>
      </c>
      <c r="W26">
        <f>F26*S26</f>
        <v>0</v>
      </c>
      <c r="X26">
        <f>G26*S26</f>
        <v>0</v>
      </c>
      <c r="Y26">
        <f>H26*S26</f>
        <v>0</v>
      </c>
      <c r="Z26">
        <f>I26*S26</f>
        <v>0</v>
      </c>
      <c r="AA26">
        <f>J26*S26</f>
        <v>0</v>
      </c>
      <c r="AB26">
        <f>K26*S26</f>
        <v>0</v>
      </c>
      <c r="AC26">
        <f>L26*S26</f>
        <v>0</v>
      </c>
      <c r="AD26">
        <f>M26*S26</f>
        <v>0</v>
      </c>
    </row>
    <row r="27">
      <c r="A27">
        <v>18</v>
      </c>
      <c r="B27" t="str">
        <v>Paket Segar 4</v>
      </c>
      <c r="C27" t="str">
        <f>'LAP. PENJUALAN '!C27</f>
        <v>Paket Segar 3 (Es Teh / S-tee)</v>
      </c>
      <c r="N27">
        <f>SUM(D27:M27)</f>
        <v>0</v>
      </c>
      <c r="O27">
        <f>N27*S27</f>
        <v>0</v>
      </c>
      <c r="P27" t="e">
        <f>(O27/O237)*100</f>
        <v>#DIV/0!</v>
      </c>
      <c r="R27" t="e">
        <f>P27*Q27</f>
        <v>#DIV/0!</v>
      </c>
      <c r="S27">
        <v>25000</v>
      </c>
      <c r="U27">
        <f>D27*S27</f>
        <v>0</v>
      </c>
      <c r="V27">
        <f>E27*S27</f>
        <v>0</v>
      </c>
      <c r="W27">
        <f>F27*S27</f>
        <v>0</v>
      </c>
      <c r="X27">
        <f>G27*S27</f>
        <v>0</v>
      </c>
      <c r="Y27">
        <f>H27*S27</f>
        <v>0</v>
      </c>
      <c r="Z27">
        <f>I27*S27</f>
        <v>0</v>
      </c>
      <c r="AA27">
        <f>J27*S27</f>
        <v>0</v>
      </c>
      <c r="AB27">
        <f>K27*S27</f>
        <v>0</v>
      </c>
      <c r="AC27">
        <f>L27*S27</f>
        <v>0</v>
      </c>
      <c r="AD27">
        <f>M27*S27</f>
        <v>0</v>
      </c>
    </row>
    <row r="28">
      <c r="A28">
        <v>19</v>
      </c>
      <c r="B28" t="str">
        <v>Paket Segar 5</v>
      </c>
      <c r="C28" t="str">
        <f>'LAP. PENJUALAN '!C28</f>
        <v>Paket Segar 4 (Es Teh / S-tee)</v>
      </c>
      <c r="N28">
        <f>SUM(D28:M28)</f>
        <v>0</v>
      </c>
      <c r="O28">
        <f>N28*S28</f>
        <v>0</v>
      </c>
      <c r="P28" t="e">
        <f>(O28/O237)*100</f>
        <v>#DIV/0!</v>
      </c>
      <c r="R28" t="e">
        <f>P28*Q28</f>
        <v>#DIV/0!</v>
      </c>
      <c r="S28">
        <v>18750</v>
      </c>
      <c r="U28">
        <f>D28*S28</f>
        <v>0</v>
      </c>
      <c r="V28">
        <f>E28*S28</f>
        <v>0</v>
      </c>
      <c r="W28">
        <f>F28*S28</f>
        <v>0</v>
      </c>
      <c r="X28">
        <f>G28*S28</f>
        <v>0</v>
      </c>
      <c r="Y28">
        <f>H28*S28</f>
        <v>0</v>
      </c>
      <c r="Z28">
        <f>I28*S28</f>
        <v>0</v>
      </c>
      <c r="AA28">
        <f>J28*S28</f>
        <v>0</v>
      </c>
      <c r="AB28">
        <f>K28*S28</f>
        <v>0</v>
      </c>
      <c r="AC28">
        <f>L28*S28</f>
        <v>0</v>
      </c>
      <c r="AD28">
        <f>M28*S28</f>
        <v>0</v>
      </c>
    </row>
    <row r="29">
      <c r="A29">
        <v>20</v>
      </c>
      <c r="B29" t="str">
        <v>Paket Segar 6</v>
      </c>
      <c r="C29" t="str">
        <f>'LAP. PENJUALAN '!C29</f>
        <v>Paket Segar 5 (Es Teh / S-tee)</v>
      </c>
      <c r="N29">
        <f>SUM(D29:M29)</f>
        <v>0</v>
      </c>
      <c r="O29">
        <f>N29*S29</f>
        <v>0</v>
      </c>
      <c r="P29" t="e">
        <f>(O29/O237)*100</f>
        <v>#DIV/0!</v>
      </c>
      <c r="R29" t="e">
        <f>P29*Q29</f>
        <v>#DIV/0!</v>
      </c>
      <c r="S29">
        <v>25000</v>
      </c>
      <c r="U29">
        <f>D29*S29</f>
        <v>0</v>
      </c>
      <c r="V29">
        <f>E29*S29</f>
        <v>0</v>
      </c>
      <c r="W29">
        <f>F29*S29</f>
        <v>0</v>
      </c>
      <c r="X29">
        <f>G29*S29</f>
        <v>0</v>
      </c>
      <c r="Y29">
        <f>H29*S29</f>
        <v>0</v>
      </c>
      <c r="Z29">
        <f>I29*S29</f>
        <v>0</v>
      </c>
      <c r="AA29">
        <f>J29*S29</f>
        <v>0</v>
      </c>
      <c r="AB29">
        <f>K29*S29</f>
        <v>0</v>
      </c>
      <c r="AC29">
        <f>L29*S29</f>
        <v>0</v>
      </c>
      <c r="AD29">
        <f>M29*S29</f>
        <v>0</v>
      </c>
    </row>
    <row r="30">
      <c r="A30">
        <v>21</v>
      </c>
      <c r="B30" t="str">
        <v>Paket Segar 7</v>
      </c>
      <c r="C30" t="str">
        <f>'LAP. PENJUALAN '!C30</f>
        <v>Paket Segar 6 (Es Teh / S-tee)</v>
      </c>
      <c r="N30">
        <f>SUM(D30:M30)</f>
        <v>0</v>
      </c>
      <c r="O30">
        <f>N30*S30</f>
        <v>0</v>
      </c>
      <c r="P30" t="e">
        <f>(O30/O237)*100</f>
        <v>#DIV/0!</v>
      </c>
      <c r="R30" t="e">
        <f>P30*Q30</f>
        <v>#DIV/0!</v>
      </c>
      <c r="S30">
        <v>25000</v>
      </c>
      <c r="U30">
        <f>D30*S30</f>
        <v>0</v>
      </c>
      <c r="V30">
        <f>E30*S30</f>
        <v>0</v>
      </c>
      <c r="W30">
        <f>F30*S30</f>
        <v>0</v>
      </c>
      <c r="X30">
        <f>G30*S30</f>
        <v>0</v>
      </c>
      <c r="Y30">
        <f>H30*S30</f>
        <v>0</v>
      </c>
      <c r="Z30">
        <f>I30*S30</f>
        <v>0</v>
      </c>
      <c r="AA30">
        <f>J30*S30</f>
        <v>0</v>
      </c>
      <c r="AB30">
        <f>K30*S30</f>
        <v>0</v>
      </c>
      <c r="AC30">
        <f>L30*S30</f>
        <v>0</v>
      </c>
      <c r="AD30">
        <f>M30*S30</f>
        <v>0</v>
      </c>
    </row>
    <row r="31">
      <c r="A31">
        <v>22</v>
      </c>
      <c r="C31" t="str">
        <f>'LAP. PENJUALAN '!C31</f>
        <v>Paket Segar 7 (Es Teh / S-tee)</v>
      </c>
      <c r="N31">
        <f>SUM(D31:M31)</f>
        <v>0</v>
      </c>
      <c r="O31">
        <f>N31*S31</f>
        <v>0</v>
      </c>
      <c r="P31" t="e">
        <f>(O31/O237)*100</f>
        <v>#DIV/0!</v>
      </c>
      <c r="R31" t="e">
        <f>P31*Q31</f>
        <v>#DIV/0!</v>
      </c>
      <c r="S31">
        <v>26250</v>
      </c>
      <c r="U31">
        <f>D31*S31</f>
        <v>0</v>
      </c>
      <c r="V31">
        <f>E31*S31</f>
        <v>0</v>
      </c>
      <c r="W31">
        <f>F31*S31</f>
        <v>0</v>
      </c>
      <c r="X31">
        <f>G31*S31</f>
        <v>0</v>
      </c>
      <c r="Y31">
        <f>H31*S31</f>
        <v>0</v>
      </c>
      <c r="Z31">
        <f>I31*S31</f>
        <v>0</v>
      </c>
      <c r="AA31">
        <f>J31*S31</f>
        <v>0</v>
      </c>
      <c r="AB31">
        <f>K31*S31</f>
        <v>0</v>
      </c>
      <c r="AC31">
        <f>L31*S31</f>
        <v>0</v>
      </c>
      <c r="AD31">
        <f>M31*S31</f>
        <v>0</v>
      </c>
    </row>
    <row r="32">
      <c r="C32">
        <f>'LAP. PENJUALAN '!C32</f>
        <v>0</v>
      </c>
      <c r="N32">
        <f>SUM(D32:M32)</f>
        <v>0</v>
      </c>
      <c r="O32">
        <f>N32*S32</f>
        <v>0</v>
      </c>
      <c r="P32" t="e">
        <f>(O32/O237)*100</f>
        <v>#DIV/0!</v>
      </c>
      <c r="R32" t="e">
        <f>P32*Q32</f>
        <v>#DIV/0!</v>
      </c>
      <c r="U32">
        <f>D32*S32</f>
        <v>0</v>
      </c>
      <c r="V32">
        <f>E32*S32</f>
        <v>0</v>
      </c>
      <c r="W32">
        <f>F32*S32</f>
        <v>0</v>
      </c>
      <c r="X32">
        <f>G32*S32</f>
        <v>0</v>
      </c>
      <c r="Y32">
        <f>H32*S32</f>
        <v>0</v>
      </c>
      <c r="Z32">
        <f>I32*S32</f>
        <v>0</v>
      </c>
      <c r="AA32">
        <f>J32*S32</f>
        <v>0</v>
      </c>
      <c r="AB32">
        <f>K32*S32</f>
        <v>0</v>
      </c>
      <c r="AC32">
        <f>L32*S32</f>
        <v>0</v>
      </c>
      <c r="AD32">
        <f>M32*S32</f>
        <v>0</v>
      </c>
    </row>
    <row r="33">
      <c r="A33">
        <v>23</v>
      </c>
      <c r="B33" t="str">
        <v>Paket Rocket 1</v>
      </c>
      <c r="C33" t="str">
        <f>'LAP. PENJUALAN '!C33</f>
        <v>Paket Rocket 1 Dine In</v>
      </c>
      <c r="N33">
        <f>SUM(D33:M33)</f>
        <v>0</v>
      </c>
      <c r="O33">
        <f>N33*S33</f>
        <v>0</v>
      </c>
      <c r="P33" t="e">
        <f>(O33/O237)*100</f>
        <v>#DIV/0!</v>
      </c>
      <c r="R33" t="e">
        <f>P33*Q33</f>
        <v>#DIV/0!</v>
      </c>
      <c r="S33">
        <v>18620</v>
      </c>
      <c r="U33">
        <f>D33*S33</f>
        <v>0</v>
      </c>
      <c r="V33">
        <f>E33*S33</f>
        <v>0</v>
      </c>
      <c r="W33">
        <f>F33*S33</f>
        <v>0</v>
      </c>
      <c r="X33">
        <f>G33*S33</f>
        <v>0</v>
      </c>
      <c r="Y33">
        <f>H33*S33</f>
        <v>0</v>
      </c>
      <c r="Z33">
        <f>I33*S33</f>
        <v>0</v>
      </c>
      <c r="AA33">
        <f>J33*S33</f>
        <v>0</v>
      </c>
      <c r="AB33">
        <f>K33*S33</f>
        <v>0</v>
      </c>
      <c r="AC33">
        <f>L33*S33</f>
        <v>0</v>
      </c>
      <c r="AD33">
        <f>M33*S33</f>
        <v>0</v>
      </c>
    </row>
    <row r="34">
      <c r="A34">
        <v>24</v>
      </c>
      <c r="B34" t="str">
        <v>Paket Rocket 2</v>
      </c>
      <c r="C34" t="str">
        <f>'LAP. PENJUALAN '!C34</f>
        <v>Paket Rocket 1 Take Away</v>
      </c>
      <c r="N34">
        <f>SUM(D34:M34)</f>
        <v>0</v>
      </c>
      <c r="O34">
        <f>N34*S34</f>
        <v>0</v>
      </c>
      <c r="P34" t="e">
        <f>(O34/O237)*100</f>
        <v>#DIV/0!</v>
      </c>
      <c r="R34" t="e">
        <f>P34*Q34</f>
        <v>#DIV/0!</v>
      </c>
      <c r="S34">
        <v>19950</v>
      </c>
      <c r="U34">
        <f>D34*S34</f>
        <v>0</v>
      </c>
      <c r="V34">
        <f>E34*S34</f>
        <v>0</v>
      </c>
      <c r="W34">
        <f>F34*S34</f>
        <v>0</v>
      </c>
      <c r="X34">
        <f>G34*S34</f>
        <v>0</v>
      </c>
      <c r="Y34">
        <f>H34*S34</f>
        <v>0</v>
      </c>
      <c r="Z34">
        <f>I34*S34</f>
        <v>0</v>
      </c>
      <c r="AA34">
        <f>J34*S34</f>
        <v>0</v>
      </c>
      <c r="AB34">
        <f>K34*S34</f>
        <v>0</v>
      </c>
      <c r="AC34">
        <f>L34*S34</f>
        <v>0</v>
      </c>
      <c r="AD34">
        <f>M34*S34</f>
        <v>0</v>
      </c>
    </row>
    <row r="35">
      <c r="A35">
        <v>25</v>
      </c>
      <c r="B35" t="str">
        <v>Paket Rocket 3</v>
      </c>
      <c r="C35" t="str">
        <f>'LAP. PENJUALAN '!C35</f>
        <v>Paket Rocket 2</v>
      </c>
      <c r="N35">
        <f>SUM(D35:M35)</f>
        <v>0</v>
      </c>
      <c r="O35">
        <f>N35*S35</f>
        <v>0</v>
      </c>
      <c r="P35" t="e">
        <f>(O35/O237)*100</f>
        <v>#DIV/0!</v>
      </c>
      <c r="R35" t="e">
        <f>P35*Q35</f>
        <v>#DIV/0!</v>
      </c>
      <c r="S35">
        <v>29260</v>
      </c>
      <c r="U35">
        <f>D35*S35</f>
        <v>0</v>
      </c>
      <c r="V35">
        <f>E35*S35</f>
        <v>0</v>
      </c>
      <c r="W35">
        <f>F35*S35</f>
        <v>0</v>
      </c>
      <c r="X35">
        <f>G35*S35</f>
        <v>0</v>
      </c>
      <c r="Y35">
        <f>H35*S35</f>
        <v>0</v>
      </c>
      <c r="Z35">
        <f>I35*S35</f>
        <v>0</v>
      </c>
      <c r="AA35">
        <f>J35*S35</f>
        <v>0</v>
      </c>
      <c r="AB35">
        <f>K35*S35</f>
        <v>0</v>
      </c>
      <c r="AC35">
        <f>L35*S35</f>
        <v>0</v>
      </c>
      <c r="AD35">
        <f>M35*S35</f>
        <v>0</v>
      </c>
    </row>
    <row r="36">
      <c r="A36">
        <v>26</v>
      </c>
      <c r="B36" t="str">
        <v>Paket Rocket 4</v>
      </c>
      <c r="C36" t="str">
        <f>'LAP. PENJUALAN '!C36</f>
        <v>Paket Rocket 3</v>
      </c>
      <c r="N36">
        <f>SUM(D36:M36)</f>
        <v>0</v>
      </c>
      <c r="O36">
        <f>N36*S36</f>
        <v>0</v>
      </c>
      <c r="P36" t="e">
        <f>(O36/O237)*100</f>
        <v>#DIV/0!</v>
      </c>
      <c r="R36" t="e">
        <f>P36*Q36</f>
        <v>#DIV/0!</v>
      </c>
      <c r="S36">
        <v>29260</v>
      </c>
      <c r="U36">
        <f>D36*S36</f>
        <v>0</v>
      </c>
      <c r="V36">
        <f>E36*S36</f>
        <v>0</v>
      </c>
      <c r="W36">
        <f>F36*S36</f>
        <v>0</v>
      </c>
      <c r="X36">
        <f>G36*S36</f>
        <v>0</v>
      </c>
      <c r="Y36">
        <f>H36*S36</f>
        <v>0</v>
      </c>
      <c r="Z36">
        <f>I36*S36</f>
        <v>0</v>
      </c>
      <c r="AA36">
        <f>J36*S36</f>
        <v>0</v>
      </c>
      <c r="AB36">
        <f>K36*S36</f>
        <v>0</v>
      </c>
      <c r="AC36">
        <f>L36*S36</f>
        <v>0</v>
      </c>
      <c r="AD36">
        <f>M36*S36</f>
        <v>0</v>
      </c>
    </row>
    <row r="37">
      <c r="A37">
        <v>27</v>
      </c>
      <c r="B37" t="str">
        <v>Paket Rocket 5</v>
      </c>
      <c r="C37" t="str">
        <f>'LAP. PENJUALAN '!C37</f>
        <v>Paket Rocket 4</v>
      </c>
      <c r="N37">
        <f>SUM(D37:M37)</f>
        <v>0</v>
      </c>
      <c r="O37">
        <f>N37*S37</f>
        <v>0</v>
      </c>
      <c r="P37" t="e">
        <f>(O37/O237)*100</f>
        <v>#DIV/0!</v>
      </c>
      <c r="R37" t="e">
        <f>P37*Q37</f>
        <v>#DIV/0!</v>
      </c>
      <c r="S37">
        <v>27930</v>
      </c>
      <c r="U37">
        <f>D37*S37</f>
        <v>0</v>
      </c>
      <c r="V37">
        <f>E37*S37</f>
        <v>0</v>
      </c>
      <c r="W37">
        <f>F37*S37</f>
        <v>0</v>
      </c>
      <c r="X37">
        <f>G37*S37</f>
        <v>0</v>
      </c>
      <c r="Y37">
        <f>H37*S37</f>
        <v>0</v>
      </c>
      <c r="Z37">
        <f>I37*S37</f>
        <v>0</v>
      </c>
      <c r="AA37">
        <f>J37*S37</f>
        <v>0</v>
      </c>
      <c r="AB37">
        <f>K37*S37</f>
        <v>0</v>
      </c>
      <c r="AC37">
        <f>L37*S37</f>
        <v>0</v>
      </c>
      <c r="AD37">
        <f>M37*S37</f>
        <v>0</v>
      </c>
    </row>
    <row r="38">
      <c r="A38">
        <v>28</v>
      </c>
      <c r="B38" t="str">
        <v>Paket Rocket 6</v>
      </c>
      <c r="C38" t="str">
        <f>'LAP. PENJUALAN '!C38</f>
        <v>Paket Rocket 5</v>
      </c>
      <c r="N38">
        <f>SUM(D38:M38)</f>
        <v>0</v>
      </c>
      <c r="O38">
        <f>N38*S38</f>
        <v>0</v>
      </c>
      <c r="P38" t="e">
        <f>(O38/O237)*100</f>
        <v>#DIV/0!</v>
      </c>
      <c r="R38" t="e">
        <f>P38*Q38</f>
        <v>#DIV/0!</v>
      </c>
      <c r="S38">
        <v>26666</v>
      </c>
      <c r="U38">
        <f>D38*S38</f>
        <v>0</v>
      </c>
      <c r="V38">
        <f>E38*S38</f>
        <v>0</v>
      </c>
      <c r="W38">
        <f>F38*S38</f>
        <v>0</v>
      </c>
      <c r="X38">
        <f>G38*S38</f>
        <v>0</v>
      </c>
      <c r="Y38">
        <f>H38*S38</f>
        <v>0</v>
      </c>
      <c r="Z38">
        <f>I38*S38</f>
        <v>0</v>
      </c>
      <c r="AA38">
        <f>J38*S38</f>
        <v>0</v>
      </c>
      <c r="AB38">
        <f>K38*S38</f>
        <v>0</v>
      </c>
      <c r="AC38">
        <f>L38*S38</f>
        <v>0</v>
      </c>
      <c r="AD38">
        <f>M38*S38</f>
        <v>0</v>
      </c>
    </row>
    <row r="39">
      <c r="A39">
        <v>29</v>
      </c>
      <c r="B39" t="str">
        <v>Paket Rocket 7</v>
      </c>
      <c r="C39" t="str">
        <f>'LAP. PENJUALAN '!C39</f>
        <v>Paket Rocket 6</v>
      </c>
      <c r="N39">
        <f>SUM(D39:M39)</f>
        <v>0</v>
      </c>
      <c r="O39">
        <f>N39*S39</f>
        <v>0</v>
      </c>
      <c r="P39" t="e">
        <f>(O39/O237)*100</f>
        <v>#DIV/0!</v>
      </c>
      <c r="R39" t="e">
        <f>P39*Q39</f>
        <v>#DIV/0!</v>
      </c>
      <c r="S39">
        <v>26666</v>
      </c>
      <c r="U39">
        <f>D39*S39</f>
        <v>0</v>
      </c>
      <c r="V39">
        <f>E39*S39</f>
        <v>0</v>
      </c>
      <c r="W39">
        <f>F39*S39</f>
        <v>0</v>
      </c>
      <c r="X39">
        <f>G39*S39</f>
        <v>0</v>
      </c>
      <c r="Y39">
        <f>H39*S39</f>
        <v>0</v>
      </c>
      <c r="Z39">
        <f>I39*S39</f>
        <v>0</v>
      </c>
      <c r="AA39">
        <f>J39*S39</f>
        <v>0</v>
      </c>
      <c r="AB39">
        <f>K39*S39</f>
        <v>0</v>
      </c>
      <c r="AC39">
        <f>L39*S39</f>
        <v>0</v>
      </c>
      <c r="AD39">
        <f>M39*S39</f>
        <v>0</v>
      </c>
    </row>
    <row r="40">
      <c r="A40">
        <v>30</v>
      </c>
      <c r="B40" t="str">
        <v>Paket Rocket 8</v>
      </c>
      <c r="C40" t="str">
        <f>'LAP. PENJUALAN '!C40</f>
        <v>Paket Rocket 7</v>
      </c>
      <c r="N40">
        <f>SUM(D40:M40)</f>
        <v>0</v>
      </c>
      <c r="O40">
        <f>N40*S40</f>
        <v>0</v>
      </c>
      <c r="P40" t="e">
        <f>(O40/O237)*100</f>
        <v>#DIV/0!</v>
      </c>
      <c r="R40" t="e">
        <f>P40*Q40</f>
        <v>#DIV/0!</v>
      </c>
      <c r="S40">
        <v>28000</v>
      </c>
      <c r="U40">
        <f>D40*S40</f>
        <v>0</v>
      </c>
      <c r="V40">
        <f>E40*S40</f>
        <v>0</v>
      </c>
      <c r="W40">
        <f>F40*S40</f>
        <v>0</v>
      </c>
      <c r="X40">
        <f>G40*S40</f>
        <v>0</v>
      </c>
      <c r="Y40">
        <f>H40*S40</f>
        <v>0</v>
      </c>
      <c r="Z40">
        <f>I40*S40</f>
        <v>0</v>
      </c>
      <c r="AA40">
        <f>J40*S40</f>
        <v>0</v>
      </c>
      <c r="AB40">
        <f>K40*S40</f>
        <v>0</v>
      </c>
      <c r="AC40">
        <f>L40*S40</f>
        <v>0</v>
      </c>
      <c r="AD40">
        <f>M40*S40</f>
        <v>0</v>
      </c>
    </row>
    <row r="41">
      <c r="A41">
        <v>31</v>
      </c>
      <c r="B41" t="str">
        <v>Paket Rocket 9</v>
      </c>
      <c r="C41" t="str">
        <f>'LAP. PENJUALAN '!C41</f>
        <v>Paket Rocket 8</v>
      </c>
      <c r="N41">
        <f>SUM(D41:M41)</f>
        <v>0</v>
      </c>
      <c r="O41">
        <f>N41*S41</f>
        <v>0</v>
      </c>
      <c r="P41" t="e">
        <f>(O41/O237)*100</f>
        <v>#DIV/0!</v>
      </c>
      <c r="R41" t="e">
        <f>P41*Q41</f>
        <v>#DIV/0!</v>
      </c>
      <c r="S41">
        <v>26666</v>
      </c>
      <c r="U41">
        <f>D41*S41</f>
        <v>0</v>
      </c>
      <c r="V41">
        <f>E41*S41</f>
        <v>0</v>
      </c>
      <c r="W41">
        <f>F41*S41</f>
        <v>0</v>
      </c>
      <c r="X41">
        <f>G41*S41</f>
        <v>0</v>
      </c>
      <c r="Y41">
        <f>H41*S41</f>
        <v>0</v>
      </c>
      <c r="Z41">
        <f>I41*S41</f>
        <v>0</v>
      </c>
      <c r="AA41">
        <f>J41*S41</f>
        <v>0</v>
      </c>
      <c r="AB41">
        <f>K41*S41</f>
        <v>0</v>
      </c>
      <c r="AC41">
        <f>L41*S41</f>
        <v>0</v>
      </c>
      <c r="AD41">
        <f>M41*S41</f>
        <v>0</v>
      </c>
    </row>
    <row r="42">
      <c r="A42">
        <v>32</v>
      </c>
      <c r="B42" t="str">
        <v>Paket Rocket 10</v>
      </c>
      <c r="C42" t="str">
        <f>'LAP. PENJUALAN '!C42</f>
        <v>Paket Rocket 9</v>
      </c>
      <c r="N42">
        <f>SUM(D42:M42)</f>
        <v>0</v>
      </c>
      <c r="O42">
        <f>N42*S42</f>
        <v>0</v>
      </c>
      <c r="P42" t="e">
        <f>(O42/O237)*100</f>
        <v>#DIV/0!</v>
      </c>
      <c r="R42" t="e">
        <f>P42*Q42</f>
        <v>#DIV/0!</v>
      </c>
      <c r="S42">
        <v>29260</v>
      </c>
      <c r="U42">
        <f>D42*S42</f>
        <v>0</v>
      </c>
      <c r="V42">
        <f>E42*S42</f>
        <v>0</v>
      </c>
      <c r="W42">
        <f>F42*S42</f>
        <v>0</v>
      </c>
      <c r="X42">
        <f>G42*S42</f>
        <v>0</v>
      </c>
      <c r="Y42">
        <f>H42*S42</f>
        <v>0</v>
      </c>
      <c r="Z42">
        <f>I42*S42</f>
        <v>0</v>
      </c>
      <c r="AA42">
        <f>J42*S42</f>
        <v>0</v>
      </c>
      <c r="AB42">
        <f>K42*S42</f>
        <v>0</v>
      </c>
      <c r="AC42">
        <f>L42*S42</f>
        <v>0</v>
      </c>
      <c r="AD42">
        <f>M42*S42</f>
        <v>0</v>
      </c>
    </row>
    <row r="43">
      <c r="A43">
        <v>33</v>
      </c>
      <c r="C43" t="str">
        <f>'LAP. PENJUALAN '!C43</f>
        <v>Paket Rocket 10</v>
      </c>
      <c r="N43">
        <f>SUM(D43:M43)</f>
        <v>0</v>
      </c>
      <c r="O43">
        <f>N43*S43</f>
        <v>0</v>
      </c>
      <c r="P43" t="e">
        <f>(O43/O237)*100</f>
        <v>#DIV/0!</v>
      </c>
      <c r="R43" t="e">
        <f>P43*Q43</f>
        <v>#DIV/0!</v>
      </c>
      <c r="S43">
        <v>28000</v>
      </c>
      <c r="U43">
        <f>D43*S43</f>
        <v>0</v>
      </c>
      <c r="V43">
        <f>E43*S43</f>
        <v>0</v>
      </c>
      <c r="W43">
        <f>F43*S43</f>
        <v>0</v>
      </c>
      <c r="X43">
        <f>G43*S43</f>
        <v>0</v>
      </c>
      <c r="Y43">
        <f>H43*S43</f>
        <v>0</v>
      </c>
      <c r="Z43">
        <f>I43*S43</f>
        <v>0</v>
      </c>
      <c r="AA43">
        <f>J43*S43</f>
        <v>0</v>
      </c>
      <c r="AB43">
        <f>K43*S43</f>
        <v>0</v>
      </c>
      <c r="AC43">
        <f>L43*S43</f>
        <v>0</v>
      </c>
      <c r="AD43">
        <f>M43*S43</f>
        <v>0</v>
      </c>
    </row>
    <row r="44">
      <c r="B44" t="str">
        <v>Paket Roma 1</v>
      </c>
      <c r="N44">
        <f>SUM(D44:M44)</f>
        <v>0</v>
      </c>
      <c r="O44">
        <f>N44*S44</f>
        <v>0</v>
      </c>
      <c r="P44" t="e">
        <f>(O44/O237)*100</f>
        <v>#DIV/0!</v>
      </c>
      <c r="R44" t="e">
        <f>P44*Q44</f>
        <v>#DIV/0!</v>
      </c>
      <c r="U44">
        <f>D44*S44</f>
        <v>0</v>
      </c>
      <c r="V44">
        <f>E44*S44</f>
        <v>0</v>
      </c>
      <c r="W44">
        <f>F44*S44</f>
        <v>0</v>
      </c>
      <c r="X44">
        <f>G44*S44</f>
        <v>0</v>
      </c>
      <c r="Y44">
        <f>H44*S44</f>
        <v>0</v>
      </c>
      <c r="Z44">
        <f>I44*S44</f>
        <v>0</v>
      </c>
      <c r="AA44">
        <f>J44*S44</f>
        <v>0</v>
      </c>
      <c r="AB44">
        <f>K44*S44</f>
        <v>0</v>
      </c>
      <c r="AC44">
        <f>L44*S44</f>
        <v>0</v>
      </c>
      <c r="AD44">
        <f>M44*S44</f>
        <v>0</v>
      </c>
    </row>
    <row r="45">
      <c r="A45">
        <v>34</v>
      </c>
      <c r="B45" t="str">
        <v>Paket Roma 2</v>
      </c>
      <c r="C45" t="str">
        <f>'LAP. PENJUALAN '!C45</f>
        <v>Paket Roma 1</v>
      </c>
      <c r="N45">
        <f>SUM(D45:M45)</f>
        <v>0</v>
      </c>
      <c r="O45">
        <f>N45*S45</f>
        <v>0</v>
      </c>
      <c r="P45" t="e">
        <f>(O45/O237)*100</f>
        <v>#DIV/0!</v>
      </c>
      <c r="R45" t="e">
        <f>P45*Q45</f>
        <v>#DIV/0!</v>
      </c>
      <c r="S45">
        <v>26666</v>
      </c>
      <c r="U45">
        <f>D45*S45</f>
        <v>0</v>
      </c>
      <c r="V45">
        <f>E45*S45</f>
        <v>0</v>
      </c>
      <c r="W45">
        <f>F45*S45</f>
        <v>0</v>
      </c>
      <c r="X45">
        <f>G45*S45</f>
        <v>0</v>
      </c>
      <c r="Y45">
        <f>H45*S45</f>
        <v>0</v>
      </c>
      <c r="Z45">
        <f>I45*S45</f>
        <v>0</v>
      </c>
      <c r="AA45">
        <f>J45*S45</f>
        <v>0</v>
      </c>
      <c r="AB45">
        <f>K45*S45</f>
        <v>0</v>
      </c>
      <c r="AC45">
        <f>L45*S45</f>
        <v>0</v>
      </c>
      <c r="AD45">
        <f>M45*S45</f>
        <v>0</v>
      </c>
    </row>
    <row r="46">
      <c r="A46">
        <v>35</v>
      </c>
      <c r="B46" t="str">
        <v>Paket Roma 3</v>
      </c>
      <c r="C46" t="str">
        <f>'LAP. PENJUALAN '!C46</f>
        <v>Paket Roma 2</v>
      </c>
      <c r="N46">
        <f>SUM(D46:M46)</f>
        <v>0</v>
      </c>
      <c r="O46">
        <f>N46*S46</f>
        <v>0</v>
      </c>
      <c r="P46" t="e">
        <f>(O46/O237)*100</f>
        <v>#DIV/0!</v>
      </c>
      <c r="R46" t="e">
        <f>P46*Q46</f>
        <v>#DIV/0!</v>
      </c>
      <c r="S46">
        <v>28000</v>
      </c>
      <c r="U46">
        <f>D46*S46</f>
        <v>0</v>
      </c>
      <c r="V46">
        <f>E46*S46</f>
        <v>0</v>
      </c>
      <c r="W46">
        <f>F46*S46</f>
        <v>0</v>
      </c>
      <c r="X46">
        <f>G46*S46</f>
        <v>0</v>
      </c>
      <c r="Y46">
        <f>H46*S46</f>
        <v>0</v>
      </c>
      <c r="Z46">
        <f>I46*S46</f>
        <v>0</v>
      </c>
      <c r="AA46">
        <f>J46*S46</f>
        <v>0</v>
      </c>
      <c r="AB46">
        <f>K46*S46</f>
        <v>0</v>
      </c>
      <c r="AC46">
        <f>L46*S46</f>
        <v>0</v>
      </c>
      <c r="AD46">
        <f>M46*S46</f>
        <v>0</v>
      </c>
    </row>
    <row r="47">
      <c r="A47">
        <v>36</v>
      </c>
      <c r="B47" t="str">
        <v>Paket Roma 4</v>
      </c>
      <c r="C47" t="str">
        <f>'LAP. PENJUALAN '!C47</f>
        <v>Paket Roma 3</v>
      </c>
      <c r="N47">
        <f>SUM(D47:M47)</f>
        <v>0</v>
      </c>
      <c r="O47">
        <f>N47*S47</f>
        <v>0</v>
      </c>
      <c r="P47" t="e">
        <f>(O47/O237)*100</f>
        <v>#DIV/0!</v>
      </c>
      <c r="R47" t="e">
        <f>P47*Q47</f>
        <v>#DIV/0!</v>
      </c>
      <c r="S47">
        <v>29333</v>
      </c>
      <c r="U47">
        <f>D47*S47</f>
        <v>0</v>
      </c>
      <c r="V47">
        <f>E47*S47</f>
        <v>0</v>
      </c>
      <c r="W47">
        <f>F47*S47</f>
        <v>0</v>
      </c>
      <c r="X47">
        <f>G47*S47</f>
        <v>0</v>
      </c>
      <c r="Y47">
        <f>H47*S47</f>
        <v>0</v>
      </c>
      <c r="Z47">
        <f>I47*S47</f>
        <v>0</v>
      </c>
      <c r="AA47">
        <f>J47*S47</f>
        <v>0</v>
      </c>
      <c r="AB47">
        <f>K47*S47</f>
        <v>0</v>
      </c>
      <c r="AC47">
        <f>L47*S47</f>
        <v>0</v>
      </c>
      <c r="AD47">
        <f>M47*S47</f>
        <v>0</v>
      </c>
    </row>
    <row r="48">
      <c r="A48">
        <v>37</v>
      </c>
      <c r="B48" t="str">
        <v>Paket Roma 5</v>
      </c>
      <c r="C48" t="str">
        <f>'LAP. PENJUALAN '!C48</f>
        <v>Paket Roma 4</v>
      </c>
      <c r="N48">
        <f>SUM(D48:M48)</f>
        <v>0</v>
      </c>
      <c r="O48">
        <f>N48*S48</f>
        <v>0</v>
      </c>
      <c r="P48" t="e">
        <f>(O48/O237)*100</f>
        <v>#DIV/0!</v>
      </c>
      <c r="R48" t="e">
        <f>P48*Q48</f>
        <v>#DIV/0!</v>
      </c>
      <c r="S48">
        <v>30666</v>
      </c>
      <c r="U48">
        <f>D48*S48</f>
        <v>0</v>
      </c>
      <c r="V48">
        <f>E48*S48</f>
        <v>0</v>
      </c>
      <c r="W48">
        <f>F48*S48</f>
        <v>0</v>
      </c>
      <c r="X48">
        <f>G48*S48</f>
        <v>0</v>
      </c>
      <c r="Y48">
        <f>H48*S48</f>
        <v>0</v>
      </c>
      <c r="Z48">
        <f>I48*S48</f>
        <v>0</v>
      </c>
      <c r="AA48">
        <f>J48*S48</f>
        <v>0</v>
      </c>
      <c r="AB48">
        <f>K48*S48</f>
        <v>0</v>
      </c>
      <c r="AC48">
        <f>L48*S48</f>
        <v>0</v>
      </c>
      <c r="AD48">
        <f>M48*S48</f>
        <v>0</v>
      </c>
    </row>
    <row r="49">
      <c r="A49">
        <v>38</v>
      </c>
      <c r="C49" t="str">
        <f>'LAP. PENJUALAN '!C49</f>
        <v>Paket Roma 5</v>
      </c>
      <c r="N49">
        <f>SUM(D49:M49)</f>
        <v>0</v>
      </c>
      <c r="O49">
        <f>N49*S49</f>
        <v>0</v>
      </c>
      <c r="P49" t="e">
        <f>(O49/O237)*100</f>
        <v>#DIV/0!</v>
      </c>
      <c r="R49" t="e">
        <f>P49*Q49</f>
        <v>#DIV/0!</v>
      </c>
      <c r="S49">
        <v>29333</v>
      </c>
      <c r="U49">
        <f>D49*S49</f>
        <v>0</v>
      </c>
      <c r="V49">
        <f>E49*S49</f>
        <v>0</v>
      </c>
      <c r="W49">
        <f>F49*S49</f>
        <v>0</v>
      </c>
      <c r="X49">
        <f>G49*S49</f>
        <v>0</v>
      </c>
      <c r="Y49">
        <f>H49*S49</f>
        <v>0</v>
      </c>
      <c r="Z49">
        <f>I49*S49</f>
        <v>0</v>
      </c>
      <c r="AA49">
        <f>J49*S49</f>
        <v>0</v>
      </c>
      <c r="AB49">
        <f>K49*S49</f>
        <v>0</v>
      </c>
      <c r="AC49">
        <f>L49*S49</f>
        <v>0</v>
      </c>
      <c r="AD49">
        <f>M49*S49</f>
        <v>0</v>
      </c>
    </row>
    <row r="50">
      <c r="B50" t="str">
        <v>Paket Geprek 1</v>
      </c>
      <c r="N50">
        <f>SUM(D50:M50)</f>
        <v>0</v>
      </c>
      <c r="O50">
        <f>N50*S50</f>
        <v>0</v>
      </c>
      <c r="P50" t="e">
        <f>(O50/O237)*100</f>
        <v>#DIV/0!</v>
      </c>
      <c r="R50" t="e">
        <f>P50*Q50</f>
        <v>#DIV/0!</v>
      </c>
      <c r="U50">
        <f>D50*S50</f>
        <v>0</v>
      </c>
      <c r="V50">
        <f>E50*S50</f>
        <v>0</v>
      </c>
      <c r="W50">
        <f>F50*S50</f>
        <v>0</v>
      </c>
      <c r="X50">
        <f>G50*S50</f>
        <v>0</v>
      </c>
      <c r="Y50">
        <f>H50*S50</f>
        <v>0</v>
      </c>
      <c r="Z50">
        <f>I50*S50</f>
        <v>0</v>
      </c>
      <c r="AA50">
        <f>J50*S50</f>
        <v>0</v>
      </c>
      <c r="AB50">
        <f>K50*S50</f>
        <v>0</v>
      </c>
      <c r="AC50">
        <f>L50*S50</f>
        <v>0</v>
      </c>
      <c r="AD50">
        <f>M50*S50</f>
        <v>0</v>
      </c>
    </row>
    <row r="51">
      <c r="A51">
        <v>39</v>
      </c>
      <c r="B51" t="str">
        <v>Paket Geprek 2</v>
      </c>
      <c r="C51" t="str">
        <f>'LAP. PENJUALAN '!C51</f>
        <v>Paket Geprek Bawang 1 (Es Teh / S-tee / Lemon Tea)</v>
      </c>
      <c r="N51">
        <f>SUM(D51:M51)</f>
        <v>0</v>
      </c>
      <c r="O51">
        <f>N51*S51</f>
        <v>0</v>
      </c>
      <c r="P51" t="e">
        <f>(O51/O237)*100</f>
        <v>#DIV/0!</v>
      </c>
      <c r="R51" t="e">
        <f>P51*Q51</f>
        <v>#DIV/0!</v>
      </c>
      <c r="S51">
        <v>27930</v>
      </c>
      <c r="U51">
        <f>D51*S51</f>
        <v>0</v>
      </c>
      <c r="V51">
        <f>E51*S51</f>
        <v>0</v>
      </c>
      <c r="W51">
        <f>F51*S51</f>
        <v>0</v>
      </c>
      <c r="X51">
        <f>G51*S51</f>
        <v>0</v>
      </c>
      <c r="Y51">
        <f>H51*S51</f>
        <v>0</v>
      </c>
      <c r="Z51">
        <f>I51*S51</f>
        <v>0</v>
      </c>
      <c r="AA51">
        <f>J51*S51</f>
        <v>0</v>
      </c>
      <c r="AB51">
        <f>K51*S51</f>
        <v>0</v>
      </c>
      <c r="AC51">
        <f>L51*S51</f>
        <v>0</v>
      </c>
      <c r="AD51">
        <f>M51*S51</f>
        <v>0</v>
      </c>
    </row>
    <row r="52">
      <c r="A52">
        <v>40</v>
      </c>
      <c r="B52" t="str">
        <v>Paket Geprek 3</v>
      </c>
      <c r="C52" t="str">
        <f>'LAP. PENJUALAN '!C52</f>
        <v>Paket Geprek Bawang 2 (Es Teh / S-tee / Lemon Tea)</v>
      </c>
      <c r="N52">
        <f>SUM(D52:M52)</f>
        <v>0</v>
      </c>
      <c r="O52">
        <f>N52*S52</f>
        <v>0</v>
      </c>
      <c r="P52" t="e">
        <f>(O52/O237)*100</f>
        <v>#DIV/0!</v>
      </c>
      <c r="R52" t="e">
        <f>P52*Q52</f>
        <v>#DIV/0!</v>
      </c>
      <c r="S52">
        <v>30666</v>
      </c>
      <c r="U52">
        <f>D52*S52</f>
        <v>0</v>
      </c>
      <c r="V52">
        <f>E52*S52</f>
        <v>0</v>
      </c>
      <c r="W52">
        <f>F52*S52</f>
        <v>0</v>
      </c>
      <c r="X52">
        <f>G52*S52</f>
        <v>0</v>
      </c>
      <c r="Y52">
        <f>H52*S52</f>
        <v>0</v>
      </c>
      <c r="Z52">
        <f>I52*S52</f>
        <v>0</v>
      </c>
      <c r="AA52">
        <f>J52*S52</f>
        <v>0</v>
      </c>
      <c r="AB52">
        <f>K52*S52</f>
        <v>0</v>
      </c>
      <c r="AC52">
        <f>L52*S52</f>
        <v>0</v>
      </c>
      <c r="AD52">
        <f>M52*S52</f>
        <v>0</v>
      </c>
    </row>
    <row r="53">
      <c r="A53">
        <v>41</v>
      </c>
      <c r="B53" t="str">
        <v>Geprek Sayap</v>
      </c>
      <c r="C53" t="str">
        <f>'LAP. PENJUALAN '!C53</f>
        <v>Paket Geprek Bawang 3 (Es Teh / S-tee / Lemon Tea)</v>
      </c>
      <c r="N53">
        <f>SUM(D53:M53)</f>
        <v>0</v>
      </c>
      <c r="O53">
        <f>N53*S53</f>
        <v>0</v>
      </c>
      <c r="P53" t="e">
        <f>(O53/O237)*100</f>
        <v>#DIV/0!</v>
      </c>
      <c r="R53" t="e">
        <f>P53*Q53</f>
        <v>#DIV/0!</v>
      </c>
      <c r="S53">
        <v>31920</v>
      </c>
      <c r="U53">
        <f>D53*S53</f>
        <v>0</v>
      </c>
      <c r="V53">
        <f>E53*S53</f>
        <v>0</v>
      </c>
      <c r="W53">
        <f>F53*S53</f>
        <v>0</v>
      </c>
      <c r="X53">
        <f>G53*S53</f>
        <v>0</v>
      </c>
      <c r="Y53">
        <f>H53*S53</f>
        <v>0</v>
      </c>
      <c r="Z53">
        <f>I53*S53</f>
        <v>0</v>
      </c>
      <c r="AA53">
        <f>J53*S53</f>
        <v>0</v>
      </c>
      <c r="AB53">
        <f>K53*S53</f>
        <v>0</v>
      </c>
      <c r="AC53">
        <f>L53*S53</f>
        <v>0</v>
      </c>
      <c r="AD53">
        <f>M53*S53</f>
        <v>0</v>
      </c>
    </row>
    <row r="54">
      <c r="A54">
        <v>42</v>
      </c>
      <c r="B54" t="str">
        <v>Geprek Paha Bawah</v>
      </c>
      <c r="C54" t="str">
        <f>'LAP. PENJUALAN '!C54</f>
        <v>Sayap Geprek Bawang</v>
      </c>
      <c r="N54">
        <f>SUM(D54:M54)</f>
        <v>0</v>
      </c>
      <c r="O54">
        <f>N54*S54</f>
        <v>0</v>
      </c>
      <c r="P54" t="e">
        <f>(O54/O237)*100</f>
        <v>#DIV/0!</v>
      </c>
      <c r="R54" t="e">
        <f>P54*Q54</f>
        <v>#DIV/0!</v>
      </c>
      <c r="S54">
        <v>18620</v>
      </c>
      <c r="U54">
        <f>D54*S54</f>
        <v>0</v>
      </c>
      <c r="V54">
        <f>E54*S54</f>
        <v>0</v>
      </c>
      <c r="W54">
        <f>F54*S54</f>
        <v>0</v>
      </c>
      <c r="X54">
        <f>G54*S54</f>
        <v>0</v>
      </c>
      <c r="Y54">
        <f>H54*S54</f>
        <v>0</v>
      </c>
      <c r="Z54">
        <f>I54*S54</f>
        <v>0</v>
      </c>
      <c r="AA54">
        <f>J54*S54</f>
        <v>0</v>
      </c>
      <c r="AB54">
        <f>K54*S54</f>
        <v>0</v>
      </c>
      <c r="AC54">
        <f>L54*S54</f>
        <v>0</v>
      </c>
      <c r="AD54">
        <f>M54*S54</f>
        <v>0</v>
      </c>
    </row>
    <row r="55">
      <c r="A55">
        <v>43</v>
      </c>
      <c r="B55" t="str">
        <v>Geprek Paha Atas / Dada</v>
      </c>
      <c r="C55" t="str">
        <f>'LAP. PENJUALAN '!C55</f>
        <v>Paha Bawah Geprek Bawang</v>
      </c>
      <c r="N55">
        <f>SUM(D55:M55)</f>
        <v>0</v>
      </c>
      <c r="O55">
        <f>N55*S55</f>
        <v>0</v>
      </c>
      <c r="P55" t="e">
        <f>(O55/O237)*100</f>
        <v>#DIV/0!</v>
      </c>
      <c r="R55" t="e">
        <f>P55*Q55</f>
        <v>#DIV/0!</v>
      </c>
      <c r="S55">
        <v>20000</v>
      </c>
      <c r="U55">
        <f>D55*S55</f>
        <v>0</v>
      </c>
      <c r="V55">
        <f>E55*S55</f>
        <v>0</v>
      </c>
      <c r="W55">
        <f>F55*S55</f>
        <v>0</v>
      </c>
      <c r="X55">
        <f>G55*S55</f>
        <v>0</v>
      </c>
      <c r="Y55">
        <f>H55*S55</f>
        <v>0</v>
      </c>
      <c r="Z55">
        <f>I55*S55</f>
        <v>0</v>
      </c>
      <c r="AA55">
        <f>J55*S55</f>
        <v>0</v>
      </c>
      <c r="AB55">
        <f>K55*S55</f>
        <v>0</v>
      </c>
      <c r="AC55">
        <f>L55*S55</f>
        <v>0</v>
      </c>
      <c r="AD55">
        <f>M55*S55</f>
        <v>0</v>
      </c>
    </row>
    <row r="56">
      <c r="A56">
        <v>44</v>
      </c>
      <c r="B56" t="str">
        <v>Sambal Geprek</v>
      </c>
      <c r="C56" t="str">
        <f>'LAP. PENJUALAN '!C56</f>
        <v>Paha Atas / Dada Geprek Bawang</v>
      </c>
      <c r="N56">
        <f>SUM(D56:M56)</f>
        <v>0</v>
      </c>
      <c r="O56">
        <f>N56*S56</f>
        <v>0</v>
      </c>
      <c r="P56" t="e">
        <f>(O56/O237)*100</f>
        <v>#DIV/0!</v>
      </c>
      <c r="R56" t="e">
        <f>P56*Q56</f>
        <v>#DIV/0!</v>
      </c>
      <c r="S56">
        <v>22610</v>
      </c>
      <c r="U56">
        <f>D56*S56</f>
        <v>0</v>
      </c>
      <c r="V56">
        <f>E56*S56</f>
        <v>0</v>
      </c>
      <c r="W56">
        <f>F56*S56</f>
        <v>0</v>
      </c>
      <c r="X56">
        <f>G56*S56</f>
        <v>0</v>
      </c>
      <c r="Y56">
        <f>H56*S56</f>
        <v>0</v>
      </c>
      <c r="Z56">
        <f>I56*S56</f>
        <v>0</v>
      </c>
      <c r="AA56">
        <f>J56*S56</f>
        <v>0</v>
      </c>
      <c r="AB56">
        <f>K56*S56</f>
        <v>0</v>
      </c>
      <c r="AC56">
        <f>L56*S56</f>
        <v>0</v>
      </c>
      <c r="AD56">
        <f>M56*S56</f>
        <v>0</v>
      </c>
    </row>
    <row r="57">
      <c r="A57">
        <v>45</v>
      </c>
      <c r="C57" t="str">
        <f>'LAP. PENJUALAN '!C57</f>
        <v>Sambal Geprek Bawang</v>
      </c>
      <c r="N57">
        <f>SUM(D57:M57)</f>
        <v>0</v>
      </c>
      <c r="O57">
        <f>N57*S57</f>
        <v>0</v>
      </c>
      <c r="P57" t="e">
        <f>(O57/O237)*100</f>
        <v>#DIV/0!</v>
      </c>
      <c r="R57" t="e">
        <f>P57*Q57</f>
        <v>#DIV/0!</v>
      </c>
      <c r="S57">
        <v>6000</v>
      </c>
      <c r="U57">
        <f>D57*S57</f>
        <v>0</v>
      </c>
      <c r="V57">
        <f>E57*S57</f>
        <v>0</v>
      </c>
      <c r="W57">
        <f>F57*S57</f>
        <v>0</v>
      </c>
      <c r="X57">
        <f>G57*S57</f>
        <v>0</v>
      </c>
      <c r="Y57">
        <f>H57*S57</f>
        <v>0</v>
      </c>
      <c r="Z57">
        <f>I57*S57</f>
        <v>0</v>
      </c>
      <c r="AA57">
        <f>J57*S57</f>
        <v>0</v>
      </c>
      <c r="AB57">
        <f>K57*S57</f>
        <v>0</v>
      </c>
      <c r="AC57">
        <f>L57*S57</f>
        <v>0</v>
      </c>
      <c r="AD57">
        <f>M57*S57</f>
        <v>0</v>
      </c>
    </row>
    <row r="58">
      <c r="B58" t="str">
        <v>Paket Geprek Matah 1</v>
      </c>
      <c r="N58">
        <f>SUM(D58:M58)</f>
        <v>0</v>
      </c>
      <c r="O58">
        <f>N58*S58</f>
        <v>0</v>
      </c>
      <c r="P58" t="e">
        <f>(O58/O237)*100</f>
        <v>#DIV/0!</v>
      </c>
      <c r="R58" t="e">
        <f>P58*Q58</f>
        <v>#DIV/0!</v>
      </c>
      <c r="U58">
        <f>D58*S58</f>
        <v>0</v>
      </c>
      <c r="V58">
        <f>E58*S58</f>
        <v>0</v>
      </c>
      <c r="W58">
        <f>F58*S58</f>
        <v>0</v>
      </c>
      <c r="X58">
        <f>G58*S58</f>
        <v>0</v>
      </c>
      <c r="Y58">
        <f>H58*S58</f>
        <v>0</v>
      </c>
      <c r="Z58">
        <f>I58*S58</f>
        <v>0</v>
      </c>
      <c r="AA58">
        <f>J58*S58</f>
        <v>0</v>
      </c>
      <c r="AB58">
        <f>K58*S58</f>
        <v>0</v>
      </c>
      <c r="AC58">
        <f>L58*S58</f>
        <v>0</v>
      </c>
      <c r="AD58">
        <f>M58*S58</f>
        <v>0</v>
      </c>
    </row>
    <row r="59">
      <c r="A59">
        <v>46</v>
      </c>
      <c r="B59" t="str">
        <v>Paket Geprek Matah 2</v>
      </c>
      <c r="C59" t="str">
        <f>'LAP. PENJUALAN '!C59</f>
        <v>Paket Matah 1 (Es Teh / S-tee / Lemon Tea)</v>
      </c>
      <c r="N59">
        <f>SUM(D59:M59)</f>
        <v>0</v>
      </c>
      <c r="O59">
        <f>N59*S59</f>
        <v>0</v>
      </c>
      <c r="P59" t="e">
        <f>(O59/O237)*100</f>
        <v>#DIV/0!</v>
      </c>
      <c r="R59" t="e">
        <f>P59*Q59</f>
        <v>#DIV/0!</v>
      </c>
      <c r="S59">
        <v>28000</v>
      </c>
      <c r="U59">
        <f>D59*S59</f>
        <v>0</v>
      </c>
      <c r="V59">
        <f>E59*S59</f>
        <v>0</v>
      </c>
      <c r="W59">
        <f>F59*S59</f>
        <v>0</v>
      </c>
      <c r="X59">
        <f>G59*S59</f>
        <v>0</v>
      </c>
      <c r="Y59">
        <f>H59*S59</f>
        <v>0</v>
      </c>
      <c r="Z59">
        <f>I59*S59</f>
        <v>0</v>
      </c>
      <c r="AA59">
        <f>J59*S59</f>
        <v>0</v>
      </c>
      <c r="AB59">
        <f>K59*S59</f>
        <v>0</v>
      </c>
      <c r="AC59">
        <f>L59*S59</f>
        <v>0</v>
      </c>
      <c r="AD59">
        <f>M59*S59</f>
        <v>0</v>
      </c>
    </row>
    <row r="60">
      <c r="A60">
        <v>47</v>
      </c>
      <c r="B60" t="str">
        <v>Paket Geprek Matah 3</v>
      </c>
      <c r="C60" t="str">
        <f>'LAP. PENJUALAN '!C60</f>
        <v>Paket Matah 2 (Es Teh / S-tee / Lemon Tea)</v>
      </c>
      <c r="N60">
        <f>SUM(D60:M60)</f>
        <v>0</v>
      </c>
      <c r="O60">
        <f>N60*S60</f>
        <v>0</v>
      </c>
      <c r="P60" t="e">
        <f>(O60/O237)*100</f>
        <v>#DIV/0!</v>
      </c>
      <c r="R60" t="e">
        <f>P60*Q60</f>
        <v>#DIV/0!</v>
      </c>
      <c r="S60">
        <v>30666</v>
      </c>
      <c r="U60">
        <f>D60*S60</f>
        <v>0</v>
      </c>
      <c r="V60">
        <f>E60*S60</f>
        <v>0</v>
      </c>
      <c r="W60">
        <f>F60*S60</f>
        <v>0</v>
      </c>
      <c r="X60">
        <f>G60*S60</f>
        <v>0</v>
      </c>
      <c r="Y60">
        <f>H60*S60</f>
        <v>0</v>
      </c>
      <c r="Z60">
        <f>I60*S60</f>
        <v>0</v>
      </c>
      <c r="AA60">
        <f>J60*S60</f>
        <v>0</v>
      </c>
      <c r="AB60">
        <f>K60*S60</f>
        <v>0</v>
      </c>
      <c r="AC60">
        <f>L60*S60</f>
        <v>0</v>
      </c>
      <c r="AD60">
        <f>M60*S60</f>
        <v>0</v>
      </c>
    </row>
    <row r="61">
      <c r="A61">
        <v>48</v>
      </c>
      <c r="B61" t="str">
        <v>Geprek Matah Sayap</v>
      </c>
      <c r="C61" t="str">
        <f>'LAP. PENJUALAN '!C61</f>
        <v>Paket Matah 3 (Es Teh / S-tee / Lemon Tea)</v>
      </c>
      <c r="N61">
        <f>SUM(D61:M61)</f>
        <v>0</v>
      </c>
      <c r="O61">
        <f>N61*S61</f>
        <v>0</v>
      </c>
      <c r="P61" t="e">
        <f>(O61/O237)*100</f>
        <v>#DIV/0!</v>
      </c>
      <c r="R61" t="e">
        <f>P61*Q61</f>
        <v>#DIV/0!</v>
      </c>
      <c r="S61">
        <v>32000</v>
      </c>
      <c r="U61">
        <f>D61*S61</f>
        <v>0</v>
      </c>
      <c r="V61">
        <f>E61*S61</f>
        <v>0</v>
      </c>
      <c r="W61">
        <f>F61*S61</f>
        <v>0</v>
      </c>
      <c r="X61">
        <f>G61*S61</f>
        <v>0</v>
      </c>
      <c r="Y61">
        <f>H61*S61</f>
        <v>0</v>
      </c>
      <c r="Z61">
        <f>I61*S61</f>
        <v>0</v>
      </c>
      <c r="AA61">
        <f>J61*S61</f>
        <v>0</v>
      </c>
      <c r="AB61">
        <f>K61*S61</f>
        <v>0</v>
      </c>
      <c r="AC61">
        <f>L61*S61</f>
        <v>0</v>
      </c>
      <c r="AD61">
        <f>M61*S61</f>
        <v>0</v>
      </c>
    </row>
    <row r="62">
      <c r="A62">
        <v>49</v>
      </c>
      <c r="B62" t="str">
        <v>Geprek Matah Paha Bawah</v>
      </c>
      <c r="C62" t="str">
        <f>'LAP. PENJUALAN '!C62</f>
        <v>Sayap Matah</v>
      </c>
      <c r="N62">
        <f>SUM(D62:M62)</f>
        <v>0</v>
      </c>
      <c r="O62">
        <f>N62*S62</f>
        <v>0</v>
      </c>
      <c r="P62" t="e">
        <f>(O62/O237)*100</f>
        <v>#DIV/0!</v>
      </c>
      <c r="R62" t="e">
        <f>P62*Q62</f>
        <v>#DIV/0!</v>
      </c>
      <c r="S62">
        <v>18620</v>
      </c>
      <c r="U62">
        <f>D62*S62</f>
        <v>0</v>
      </c>
      <c r="V62">
        <f>E62*S62</f>
        <v>0</v>
      </c>
      <c r="W62">
        <f>F62*S62</f>
        <v>0</v>
      </c>
      <c r="X62">
        <f>G62*S62</f>
        <v>0</v>
      </c>
      <c r="Y62">
        <f>H62*S62</f>
        <v>0</v>
      </c>
      <c r="Z62">
        <f>I62*S62</f>
        <v>0</v>
      </c>
      <c r="AA62">
        <f>J62*S62</f>
        <v>0</v>
      </c>
      <c r="AB62">
        <f>K62*S62</f>
        <v>0</v>
      </c>
      <c r="AC62">
        <f>L62*S62</f>
        <v>0</v>
      </c>
      <c r="AD62">
        <f>M62*S62</f>
        <v>0</v>
      </c>
    </row>
    <row r="63">
      <c r="A63">
        <v>50</v>
      </c>
      <c r="B63" t="str">
        <v>Geprek Matah Paha Atas / Dada</v>
      </c>
      <c r="C63" t="str">
        <f>'LAP. PENJUALAN '!C63</f>
        <v>Paha Bawah Matah</v>
      </c>
      <c r="N63">
        <f>SUM(D63:M63)</f>
        <v>0</v>
      </c>
      <c r="O63">
        <f>N63*S63</f>
        <v>0</v>
      </c>
      <c r="P63" t="e">
        <f>(O63/O237)*100</f>
        <v>#DIV/0!</v>
      </c>
      <c r="R63" t="e">
        <f>P63*Q63</f>
        <v>#DIV/0!</v>
      </c>
      <c r="S63">
        <v>20000</v>
      </c>
      <c r="U63">
        <f>D63*S63</f>
        <v>0</v>
      </c>
      <c r="V63">
        <f>E63*S63</f>
        <v>0</v>
      </c>
      <c r="W63">
        <f>F63*S63</f>
        <v>0</v>
      </c>
      <c r="X63">
        <f>G63*S63</f>
        <v>0</v>
      </c>
      <c r="Y63">
        <f>H63*S63</f>
        <v>0</v>
      </c>
      <c r="Z63">
        <f>I63*S63</f>
        <v>0</v>
      </c>
      <c r="AA63">
        <f>J63*S63</f>
        <v>0</v>
      </c>
      <c r="AB63">
        <f>K63*S63</f>
        <v>0</v>
      </c>
      <c r="AC63">
        <f>L63*S63</f>
        <v>0</v>
      </c>
      <c r="AD63">
        <f>M63*S63</f>
        <v>0</v>
      </c>
    </row>
    <row r="64">
      <c r="A64">
        <v>51</v>
      </c>
      <c r="B64" t="str">
        <v>Sambal Geprek Matah</v>
      </c>
      <c r="C64" t="str">
        <f>'LAP. PENJUALAN '!C64</f>
        <v>Paha Atas / Dada  Matah</v>
      </c>
      <c r="N64">
        <f>SUM(D64:M64)</f>
        <v>0</v>
      </c>
      <c r="O64">
        <f>N64*S64</f>
        <v>0</v>
      </c>
      <c r="P64" t="e">
        <f>(O64/O237)*100</f>
        <v>#DIV/0!</v>
      </c>
      <c r="R64" t="e">
        <f>P64*Q64</f>
        <v>#DIV/0!</v>
      </c>
      <c r="S64">
        <v>22610</v>
      </c>
      <c r="U64">
        <f>D64*S64</f>
        <v>0</v>
      </c>
      <c r="V64">
        <f>E64*S64</f>
        <v>0</v>
      </c>
      <c r="W64">
        <f>F64*S64</f>
        <v>0</v>
      </c>
      <c r="X64">
        <f>G64*S64</f>
        <v>0</v>
      </c>
      <c r="Y64">
        <f>H64*S64</f>
        <v>0</v>
      </c>
      <c r="Z64">
        <f>I64*S64</f>
        <v>0</v>
      </c>
      <c r="AA64">
        <f>J64*S64</f>
        <v>0</v>
      </c>
      <c r="AB64">
        <f>K64*S64</f>
        <v>0</v>
      </c>
      <c r="AC64">
        <f>L64*S64</f>
        <v>0</v>
      </c>
      <c r="AD64">
        <f>M64*S64</f>
        <v>0</v>
      </c>
    </row>
    <row r="65">
      <c r="A65">
        <v>52</v>
      </c>
      <c r="C65" t="str">
        <f>'LAP. PENJUALAN '!C65</f>
        <v>Sambal Matah</v>
      </c>
      <c r="N65">
        <f>SUM(D65:M65)</f>
        <v>0</v>
      </c>
      <c r="O65">
        <f>N65*S65</f>
        <v>0</v>
      </c>
      <c r="P65" t="e">
        <f>(O65/O237)*100</f>
        <v>#DIV/0!</v>
      </c>
      <c r="R65" t="e">
        <f>P65*Q65</f>
        <v>#DIV/0!</v>
      </c>
      <c r="S65">
        <v>6000</v>
      </c>
      <c r="U65">
        <f>D65*S65</f>
        <v>0</v>
      </c>
      <c r="V65">
        <f>E65*S65</f>
        <v>0</v>
      </c>
      <c r="W65">
        <f>F65*S65</f>
        <v>0</v>
      </c>
      <c r="X65">
        <f>G65*S65</f>
        <v>0</v>
      </c>
      <c r="Y65">
        <f>H65*S65</f>
        <v>0</v>
      </c>
      <c r="Z65">
        <f>I65*S65</f>
        <v>0</v>
      </c>
      <c r="AA65">
        <f>J65*S65</f>
        <v>0</v>
      </c>
      <c r="AB65">
        <f>K65*S65</f>
        <v>0</v>
      </c>
      <c r="AC65">
        <f>L65*S65</f>
        <v>0</v>
      </c>
      <c r="AD65">
        <f>M65*S65</f>
        <v>0</v>
      </c>
    </row>
    <row r="66">
      <c r="B66" t="str">
        <v>Paket Geprek Terasi 1</v>
      </c>
      <c r="N66">
        <f>SUM(D66:M66)</f>
        <v>0</v>
      </c>
      <c r="O66">
        <f>N66*S66</f>
        <v>0</v>
      </c>
      <c r="P66" t="e">
        <f>(O66/O237)*100</f>
        <v>#DIV/0!</v>
      </c>
      <c r="R66" t="e">
        <f>P66*Q66</f>
        <v>#DIV/0!</v>
      </c>
      <c r="U66">
        <f>D66*S66</f>
        <v>0</v>
      </c>
      <c r="V66">
        <f>E66*S66</f>
        <v>0</v>
      </c>
      <c r="W66">
        <f>F66*S66</f>
        <v>0</v>
      </c>
      <c r="X66">
        <f>G66*S66</f>
        <v>0</v>
      </c>
      <c r="Y66">
        <f>H66*S66</f>
        <v>0</v>
      </c>
      <c r="Z66">
        <f>I66*S66</f>
        <v>0</v>
      </c>
      <c r="AA66">
        <f>J66*S66</f>
        <v>0</v>
      </c>
      <c r="AB66">
        <f>K66*S66</f>
        <v>0</v>
      </c>
      <c r="AC66">
        <f>L66*S66</f>
        <v>0</v>
      </c>
      <c r="AD66">
        <f>M66*S66</f>
        <v>0</v>
      </c>
    </row>
    <row r="67">
      <c r="A67">
        <v>53</v>
      </c>
      <c r="B67" t="str">
        <v>Paket Geprek Terasi 2</v>
      </c>
      <c r="C67" t="str">
        <f>'LAP. PENJUALAN '!C67</f>
        <v>Paket Terasi 1 (Es Teh / S-tee / Lemon Tea)</v>
      </c>
      <c r="N67">
        <f>SUM(D67:M67)</f>
        <v>0</v>
      </c>
      <c r="O67">
        <f>N67*S67</f>
        <v>0</v>
      </c>
      <c r="P67" t="e">
        <f>(O67/O237)*100</f>
        <v>#DIV/0!</v>
      </c>
      <c r="R67" t="e">
        <f>P67*Q67</f>
        <v>#DIV/0!</v>
      </c>
      <c r="S67">
        <v>28000</v>
      </c>
      <c r="U67">
        <f>D67*S67</f>
        <v>0</v>
      </c>
      <c r="V67">
        <f>E67*S67</f>
        <v>0</v>
      </c>
      <c r="W67">
        <f>F67*S67</f>
        <v>0</v>
      </c>
      <c r="X67">
        <f>G67*S67</f>
        <v>0</v>
      </c>
      <c r="Y67">
        <f>H67*S67</f>
        <v>0</v>
      </c>
      <c r="Z67">
        <f>I67*S67</f>
        <v>0</v>
      </c>
      <c r="AA67">
        <f>J67*S67</f>
        <v>0</v>
      </c>
      <c r="AB67">
        <f>K67*S67</f>
        <v>0</v>
      </c>
      <c r="AC67">
        <f>L67*S67</f>
        <v>0</v>
      </c>
      <c r="AD67">
        <f>M67*S67</f>
        <v>0</v>
      </c>
    </row>
    <row r="68">
      <c r="A68">
        <v>54</v>
      </c>
      <c r="B68" t="str">
        <v>Paket Geprek Terasi 3</v>
      </c>
      <c r="C68" t="str">
        <f>'LAP. PENJUALAN '!C68</f>
        <v>Paket Terasi 2 (Es Teh / S-tee / Lemon Tea)</v>
      </c>
      <c r="N68">
        <f>SUM(D68:M68)</f>
        <v>0</v>
      </c>
      <c r="O68">
        <f>N68*S68</f>
        <v>0</v>
      </c>
      <c r="P68" t="e">
        <f>(O68/O237)*100</f>
        <v>#DIV/0!</v>
      </c>
      <c r="R68" t="e">
        <f>P68*Q68</f>
        <v>#DIV/0!</v>
      </c>
      <c r="S68">
        <v>30666</v>
      </c>
      <c r="U68">
        <f>D68*S68</f>
        <v>0</v>
      </c>
      <c r="V68">
        <f>E68*S68</f>
        <v>0</v>
      </c>
      <c r="W68">
        <f>F68*S68</f>
        <v>0</v>
      </c>
      <c r="X68">
        <f>G68*S68</f>
        <v>0</v>
      </c>
      <c r="Y68">
        <f>H68*S68</f>
        <v>0</v>
      </c>
      <c r="Z68">
        <f>I68*S68</f>
        <v>0</v>
      </c>
      <c r="AA68">
        <f>J68*S68</f>
        <v>0</v>
      </c>
      <c r="AB68">
        <f>K68*S68</f>
        <v>0</v>
      </c>
      <c r="AC68">
        <f>L68*S68</f>
        <v>0</v>
      </c>
      <c r="AD68">
        <f>M68*S68</f>
        <v>0</v>
      </c>
    </row>
    <row r="69">
      <c r="A69">
        <v>55</v>
      </c>
      <c r="B69" t="str">
        <v>Geprek Terasi Sayap</v>
      </c>
      <c r="C69" t="str">
        <f>'LAP. PENJUALAN '!C69</f>
        <v>Paket Terasi 3 (Es Teh / S-tee / Lemon Tea)</v>
      </c>
      <c r="N69">
        <f>SUM(D69:M69)</f>
        <v>0</v>
      </c>
      <c r="O69">
        <f>N69*S69</f>
        <v>0</v>
      </c>
      <c r="P69" t="e">
        <f>(O69/O237)*100</f>
        <v>#DIV/0!</v>
      </c>
      <c r="R69" t="e">
        <f>P69*Q69</f>
        <v>#DIV/0!</v>
      </c>
      <c r="S69">
        <v>32000</v>
      </c>
      <c r="U69">
        <f>D69*S69</f>
        <v>0</v>
      </c>
      <c r="V69">
        <f>E69*S69</f>
        <v>0</v>
      </c>
      <c r="W69">
        <f>F69*S69</f>
        <v>0</v>
      </c>
      <c r="X69">
        <f>G69*S69</f>
        <v>0</v>
      </c>
      <c r="Y69">
        <f>H69*S69</f>
        <v>0</v>
      </c>
      <c r="Z69">
        <f>I69*S69</f>
        <v>0</v>
      </c>
      <c r="AA69">
        <f>J69*S69</f>
        <v>0</v>
      </c>
      <c r="AB69">
        <f>K69*S69</f>
        <v>0</v>
      </c>
      <c r="AC69">
        <f>L69*S69</f>
        <v>0</v>
      </c>
      <c r="AD69">
        <f>M69*S69</f>
        <v>0</v>
      </c>
    </row>
    <row r="70">
      <c r="A70">
        <v>56</v>
      </c>
      <c r="B70" t="str">
        <v>Geprek Terasi Paha Bawah</v>
      </c>
      <c r="C70" t="str">
        <f>'LAP. PENJUALAN '!C70</f>
        <v xml:space="preserve">Sayap Terasi  </v>
      </c>
      <c r="N70">
        <f>SUM(D70:M70)</f>
        <v>0</v>
      </c>
      <c r="O70">
        <f>N70*S70</f>
        <v>0</v>
      </c>
      <c r="P70" t="e">
        <f>(O70/O237)*100</f>
        <v>#DIV/0!</v>
      </c>
      <c r="R70" t="e">
        <f>P70*Q70</f>
        <v>#DIV/0!</v>
      </c>
      <c r="S70">
        <v>18620</v>
      </c>
      <c r="U70">
        <f>D70*S70</f>
        <v>0</v>
      </c>
      <c r="V70">
        <f>E70*S70</f>
        <v>0</v>
      </c>
      <c r="W70">
        <f>F70*S70</f>
        <v>0</v>
      </c>
      <c r="X70">
        <f>G70*S70</f>
        <v>0</v>
      </c>
      <c r="Y70">
        <f>H70*S70</f>
        <v>0</v>
      </c>
      <c r="Z70">
        <f>I70*S70</f>
        <v>0</v>
      </c>
      <c r="AA70">
        <f>J70*S70</f>
        <v>0</v>
      </c>
      <c r="AB70">
        <f>K70*S70</f>
        <v>0</v>
      </c>
      <c r="AC70">
        <f>L70*S70</f>
        <v>0</v>
      </c>
      <c r="AD70">
        <f>M70*S70</f>
        <v>0</v>
      </c>
    </row>
    <row r="71">
      <c r="A71">
        <v>57</v>
      </c>
      <c r="B71" t="str">
        <v>Geprek Terasi Paha Atas / Dada</v>
      </c>
      <c r="C71" t="str">
        <f>'LAP. PENJUALAN '!C71</f>
        <v xml:space="preserve">Paha Bawah Terasi </v>
      </c>
      <c r="N71">
        <f>SUM(D71:M71)</f>
        <v>0</v>
      </c>
      <c r="O71">
        <f>N71*S71</f>
        <v>0</v>
      </c>
      <c r="P71" t="e">
        <f>(O71/O237)*100</f>
        <v>#DIV/0!</v>
      </c>
      <c r="R71" t="e">
        <f>P71*Q71</f>
        <v>#DIV/0!</v>
      </c>
      <c r="S71">
        <v>20000</v>
      </c>
      <c r="U71">
        <f>D71*S71</f>
        <v>0</v>
      </c>
      <c r="V71">
        <f>E71*S71</f>
        <v>0</v>
      </c>
      <c r="W71">
        <f>F71*S71</f>
        <v>0</v>
      </c>
      <c r="X71">
        <f>G71*S71</f>
        <v>0</v>
      </c>
      <c r="Y71">
        <f>H71*S71</f>
        <v>0</v>
      </c>
      <c r="Z71">
        <f>I71*S71</f>
        <v>0</v>
      </c>
      <c r="AA71">
        <f>J71*S71</f>
        <v>0</v>
      </c>
      <c r="AB71">
        <f>K71*S71</f>
        <v>0</v>
      </c>
      <c r="AC71">
        <f>L71*S71</f>
        <v>0</v>
      </c>
      <c r="AD71">
        <f>M71*S71</f>
        <v>0</v>
      </c>
    </row>
    <row r="72">
      <c r="A72">
        <v>58</v>
      </c>
      <c r="B72" t="str">
        <v>Sambal Geprek Terasi</v>
      </c>
      <c r="C72" t="str">
        <f>'LAP. PENJUALAN '!C72</f>
        <v xml:space="preserve">Paha Atas / Dada Terasi </v>
      </c>
      <c r="N72">
        <f>SUM(D72:M72)</f>
        <v>0</v>
      </c>
      <c r="O72">
        <f>N72*S72</f>
        <v>0</v>
      </c>
      <c r="P72" t="e">
        <f>(O72/O237)*100</f>
        <v>#DIV/0!</v>
      </c>
      <c r="R72" t="e">
        <f>P72*Q72</f>
        <v>#DIV/0!</v>
      </c>
      <c r="S72">
        <v>22610</v>
      </c>
      <c r="U72">
        <f>D72*S72</f>
        <v>0</v>
      </c>
      <c r="V72">
        <f>E72*S72</f>
        <v>0</v>
      </c>
      <c r="W72">
        <f>F72*S72</f>
        <v>0</v>
      </c>
      <c r="X72">
        <f>G72*S72</f>
        <v>0</v>
      </c>
      <c r="Y72">
        <f>H72*S72</f>
        <v>0</v>
      </c>
      <c r="Z72">
        <f>I72*S72</f>
        <v>0</v>
      </c>
      <c r="AA72">
        <f>J72*S72</f>
        <v>0</v>
      </c>
      <c r="AB72">
        <f>K72*S72</f>
        <v>0</v>
      </c>
      <c r="AC72">
        <f>L72*S72</f>
        <v>0</v>
      </c>
      <c r="AD72">
        <f>M72*S72</f>
        <v>0</v>
      </c>
    </row>
    <row r="73">
      <c r="A73">
        <v>59</v>
      </c>
      <c r="C73" t="str">
        <f>'LAP. PENJUALAN '!C73</f>
        <v>Sambal  Terasi</v>
      </c>
      <c r="N73">
        <f>SUM(D73:M73)</f>
        <v>0</v>
      </c>
      <c r="O73">
        <f>N73*S73</f>
        <v>0</v>
      </c>
      <c r="P73" t="e">
        <f>(O73/O237)*100</f>
        <v>#DIV/0!</v>
      </c>
      <c r="R73" t="e">
        <f>P73*Q73</f>
        <v>#DIV/0!</v>
      </c>
      <c r="S73">
        <v>6000</v>
      </c>
      <c r="U73">
        <f>D73*S73</f>
        <v>0</v>
      </c>
      <c r="V73">
        <f>E73*S73</f>
        <v>0</v>
      </c>
      <c r="W73">
        <f>F73*S73</f>
        <v>0</v>
      </c>
      <c r="X73">
        <f>G73*S73</f>
        <v>0</v>
      </c>
      <c r="Y73">
        <f>H73*S73</f>
        <v>0</v>
      </c>
      <c r="Z73">
        <f>I73*S73</f>
        <v>0</v>
      </c>
      <c r="AA73">
        <f>J73*S73</f>
        <v>0</v>
      </c>
      <c r="AB73">
        <f>K73*S73</f>
        <v>0</v>
      </c>
      <c r="AC73">
        <f>L73*S73</f>
        <v>0</v>
      </c>
      <c r="AD73">
        <f>M73*S73</f>
        <v>0</v>
      </c>
    </row>
    <row r="74">
      <c r="B74" t="str">
        <v>Paket Rocket Kids 1</v>
      </c>
      <c r="N74">
        <f>SUM(D74:M74)</f>
        <v>0</v>
      </c>
      <c r="O74">
        <f>N74*S74</f>
        <v>0</v>
      </c>
      <c r="P74" t="e">
        <f>(O74/O237)*100</f>
        <v>#DIV/0!</v>
      </c>
      <c r="R74" t="e">
        <f>P74*Q74</f>
        <v>#DIV/0!</v>
      </c>
      <c r="U74">
        <f>D74*S74</f>
        <v>0</v>
      </c>
      <c r="V74">
        <f>E74*S74</f>
        <v>0</v>
      </c>
      <c r="W74">
        <f>F74*S74</f>
        <v>0</v>
      </c>
      <c r="X74">
        <f>G74*S74</f>
        <v>0</v>
      </c>
      <c r="Y74">
        <f>H74*S74</f>
        <v>0</v>
      </c>
      <c r="Z74">
        <f>I74*S74</f>
        <v>0</v>
      </c>
      <c r="AA74">
        <f>J74*S74</f>
        <v>0</v>
      </c>
      <c r="AB74">
        <f>K74*S74</f>
        <v>0</v>
      </c>
      <c r="AC74">
        <f>L74*S74</f>
        <v>0</v>
      </c>
      <c r="AD74">
        <f>M74*S74</f>
        <v>0</v>
      </c>
    </row>
    <row r="75">
      <c r="A75">
        <v>60</v>
      </c>
      <c r="B75" t="str">
        <v>Paket Rocket Kids 2</v>
      </c>
      <c r="C75" t="str">
        <f>'LAP. PENJUALAN '!C75</f>
        <v>Paket 1 Hot Cheesy (Es Teh / S-tee / Lemon Tea)</v>
      </c>
      <c r="N75">
        <f>SUM(D75:M75)</f>
        <v>0</v>
      </c>
      <c r="O75">
        <f>N75*S75</f>
        <v>0</v>
      </c>
      <c r="P75" t="e">
        <f>(O75/O237)*100</f>
        <v>#DIV/0!</v>
      </c>
      <c r="R75" t="e">
        <f>P75*Q75</f>
        <v>#DIV/0!</v>
      </c>
      <c r="S75">
        <v>28000</v>
      </c>
      <c r="U75">
        <f>D75*S75</f>
        <v>0</v>
      </c>
      <c r="V75">
        <f>E75*S75</f>
        <v>0</v>
      </c>
      <c r="W75">
        <f>F75*S75</f>
        <v>0</v>
      </c>
      <c r="X75">
        <f>G75*S75</f>
        <v>0</v>
      </c>
      <c r="Y75">
        <f>H75*S75</f>
        <v>0</v>
      </c>
      <c r="Z75">
        <f>I75*S75</f>
        <v>0</v>
      </c>
      <c r="AA75">
        <f>J75*S75</f>
        <v>0</v>
      </c>
      <c r="AB75">
        <f>K75*S75</f>
        <v>0</v>
      </c>
      <c r="AC75">
        <f>L75*S75</f>
        <v>0</v>
      </c>
      <c r="AD75">
        <f>M75*S75</f>
        <v>0</v>
      </c>
    </row>
    <row r="76">
      <c r="A76">
        <v>61</v>
      </c>
      <c r="C76" t="str">
        <f>'LAP. PENJUALAN '!C76</f>
        <v>Paket 2 Hot Cheesy (Es Teh / S-tee / Lemon Tea)</v>
      </c>
      <c r="N76">
        <f>SUM(D76:M76)</f>
        <v>0</v>
      </c>
      <c r="O76">
        <f>N76*S76</f>
        <v>0</v>
      </c>
      <c r="P76" t="e">
        <f>(O76/O237)*100</f>
        <v>#DIV/0!</v>
      </c>
      <c r="R76" t="e">
        <f>P76*Q76</f>
        <v>#DIV/0!</v>
      </c>
      <c r="S76">
        <v>30666</v>
      </c>
      <c r="U76">
        <f>D76*S76</f>
        <v>0</v>
      </c>
      <c r="V76">
        <f>E76*S76</f>
        <v>0</v>
      </c>
      <c r="W76">
        <f>F76*S76</f>
        <v>0</v>
      </c>
      <c r="X76">
        <f>G76*S76</f>
        <v>0</v>
      </c>
      <c r="Y76">
        <f>H76*S76</f>
        <v>0</v>
      </c>
      <c r="Z76">
        <f>I76*S76</f>
        <v>0</v>
      </c>
      <c r="AA76">
        <f>J76*S76</f>
        <v>0</v>
      </c>
      <c r="AB76">
        <f>K76*S76</f>
        <v>0</v>
      </c>
      <c r="AC76">
        <f>L76*S76</f>
        <v>0</v>
      </c>
      <c r="AD76">
        <f>M76*S76</f>
        <v>0</v>
      </c>
    </row>
    <row r="77">
      <c r="A77">
        <v>62</v>
      </c>
      <c r="B77" t="str">
        <v xml:space="preserve">Paket 1 Cheesy Level </v>
      </c>
      <c r="C77" t="str">
        <f>'LAP. PENJUALAN '!C77</f>
        <v>Paket 3 Hot Cheesy (Es Teh / S-tee / Lemon Tea)</v>
      </c>
      <c r="N77">
        <f>SUM(D77:M77)</f>
        <v>0</v>
      </c>
      <c r="O77">
        <f>N77*S77</f>
        <v>0</v>
      </c>
      <c r="P77" t="e">
        <f>(O77/O237)*100</f>
        <v>#DIV/0!</v>
      </c>
      <c r="R77" t="e">
        <f>P77*Q77</f>
        <v>#DIV/0!</v>
      </c>
      <c r="S77">
        <v>32000</v>
      </c>
      <c r="U77">
        <f>D77*S77</f>
        <v>0</v>
      </c>
      <c r="V77">
        <f>E77*S77</f>
        <v>0</v>
      </c>
      <c r="W77">
        <f>F77*S77</f>
        <v>0</v>
      </c>
      <c r="X77">
        <f>G77*S77</f>
        <v>0</v>
      </c>
      <c r="Y77">
        <f>H77*S77</f>
        <v>0</v>
      </c>
      <c r="Z77">
        <f>I77*S77</f>
        <v>0</v>
      </c>
      <c r="AA77">
        <f>J77*S77</f>
        <v>0</v>
      </c>
      <c r="AB77">
        <f>K77*S77</f>
        <v>0</v>
      </c>
      <c r="AC77">
        <f>L77*S77</f>
        <v>0</v>
      </c>
      <c r="AD77">
        <f>M77*S77</f>
        <v>0</v>
      </c>
    </row>
    <row r="78">
      <c r="A78">
        <v>63</v>
      </c>
      <c r="B78" t="str">
        <v xml:space="preserve">Paket 2 Chessy Level </v>
      </c>
      <c r="C78" t="str">
        <f>'LAP. PENJUALAN '!C78</f>
        <v>Sayap Hot Cheesy</v>
      </c>
      <c r="N78">
        <f>SUM(D78:M78)</f>
        <v>0</v>
      </c>
      <c r="O78">
        <f>N78*S78</f>
        <v>0</v>
      </c>
      <c r="P78" t="e">
        <f>(O78/O237)*100</f>
        <v>#DIV/0!</v>
      </c>
      <c r="R78" t="e">
        <f>P78*Q78</f>
        <v>#DIV/0!</v>
      </c>
      <c r="S78">
        <v>18620</v>
      </c>
      <c r="U78">
        <f>D78*S78</f>
        <v>0</v>
      </c>
      <c r="V78">
        <f>E78*S78</f>
        <v>0</v>
      </c>
      <c r="W78">
        <f>F78*S78</f>
        <v>0</v>
      </c>
      <c r="X78">
        <f>G78*S78</f>
        <v>0</v>
      </c>
      <c r="Y78">
        <f>H78*S78</f>
        <v>0</v>
      </c>
      <c r="Z78">
        <f>I78*S78</f>
        <v>0</v>
      </c>
      <c r="AA78">
        <f>J78*S78</f>
        <v>0</v>
      </c>
      <c r="AB78">
        <f>K78*S78</f>
        <v>0</v>
      </c>
      <c r="AC78">
        <f>L78*S78</f>
        <v>0</v>
      </c>
      <c r="AD78">
        <f>M78*S78</f>
        <v>0</v>
      </c>
    </row>
    <row r="79">
      <c r="A79">
        <v>64</v>
      </c>
      <c r="B79" t="str">
        <v xml:space="preserve">Paket 3 Chessy Level </v>
      </c>
      <c r="C79" t="str">
        <f>'LAP. PENJUALAN '!C79</f>
        <v>Paha Bawah Hot Cheesy</v>
      </c>
      <c r="N79">
        <f>SUM(D79:M79)</f>
        <v>0</v>
      </c>
      <c r="O79">
        <f>N79*S79</f>
        <v>0</v>
      </c>
      <c r="P79" t="e">
        <f>(O79/O237)*100</f>
        <v>#DIV/0!</v>
      </c>
      <c r="R79" t="e">
        <f>P79*Q79</f>
        <v>#DIV/0!</v>
      </c>
      <c r="S79">
        <v>20000</v>
      </c>
      <c r="U79">
        <f>D79*S79</f>
        <v>0</v>
      </c>
      <c r="V79">
        <f>E79*S79</f>
        <v>0</v>
      </c>
      <c r="W79">
        <f>F79*S79</f>
        <v>0</v>
      </c>
      <c r="X79">
        <f>G79*S79</f>
        <v>0</v>
      </c>
      <c r="Y79">
        <f>H79*S79</f>
        <v>0</v>
      </c>
      <c r="Z79">
        <f>I79*S79</f>
        <v>0</v>
      </c>
      <c r="AA79">
        <f>J79*S79</f>
        <v>0</v>
      </c>
      <c r="AB79">
        <f>K79*S79</f>
        <v>0</v>
      </c>
      <c r="AC79">
        <f>L79*S79</f>
        <v>0</v>
      </c>
      <c r="AD79">
        <f>M79*S79</f>
        <v>0</v>
      </c>
    </row>
    <row r="80">
      <c r="A80">
        <v>65</v>
      </c>
      <c r="B80" t="str">
        <v>Cheese Level Sayap</v>
      </c>
      <c r="C80" t="str">
        <f>'LAP. PENJUALAN '!C80</f>
        <v>Paha Atas / Dada Hot Cheesy</v>
      </c>
      <c r="N80">
        <f>SUM(D80:M80)</f>
        <v>0</v>
      </c>
      <c r="O80">
        <f>N80*S80</f>
        <v>0</v>
      </c>
      <c r="P80" t="e">
        <f>(O80/O237)*100</f>
        <v>#DIV/0!</v>
      </c>
      <c r="R80" t="e">
        <f>P80*Q80</f>
        <v>#DIV/0!</v>
      </c>
      <c r="S80">
        <v>21610</v>
      </c>
      <c r="U80">
        <f>D80*S80</f>
        <v>0</v>
      </c>
      <c r="V80">
        <f>E80*S80</f>
        <v>0</v>
      </c>
      <c r="W80">
        <f>F80*S80</f>
        <v>0</v>
      </c>
      <c r="X80">
        <f>G80*S80</f>
        <v>0</v>
      </c>
      <c r="Y80">
        <f>H80*S80</f>
        <v>0</v>
      </c>
      <c r="Z80">
        <f>I80*S80</f>
        <v>0</v>
      </c>
      <c r="AA80">
        <f>J80*S80</f>
        <v>0</v>
      </c>
      <c r="AB80">
        <f>K80*S80</f>
        <v>0</v>
      </c>
      <c r="AC80">
        <f>L80*S80</f>
        <v>0</v>
      </c>
      <c r="AD80">
        <f>M80*S80</f>
        <v>0</v>
      </c>
    </row>
    <row r="81">
      <c r="A81">
        <v>66</v>
      </c>
      <c r="B81" t="str">
        <v>Cheese Level Paha Bawah</v>
      </c>
      <c r="C81" t="str">
        <f>'LAP. PENJUALAN '!C81</f>
        <v>Saos  Hot Cheesy</v>
      </c>
      <c r="N81">
        <f>SUM(D81:M81)</f>
        <v>0</v>
      </c>
      <c r="O81">
        <f>N81*S81</f>
        <v>0</v>
      </c>
      <c r="P81" t="e">
        <f>(O81/O237)*100</f>
        <v>#DIV/0!</v>
      </c>
      <c r="R81" t="e">
        <f>P81*Q81</f>
        <v>#DIV/0!</v>
      </c>
      <c r="S81">
        <v>6250</v>
      </c>
      <c r="U81">
        <f>D81*S81</f>
        <v>0</v>
      </c>
      <c r="V81">
        <f>E81*S81</f>
        <v>0</v>
      </c>
      <c r="W81">
        <f>F81*S81</f>
        <v>0</v>
      </c>
      <c r="X81">
        <f>G81*S81</f>
        <v>0</v>
      </c>
      <c r="Y81">
        <f>H81*S81</f>
        <v>0</v>
      </c>
      <c r="Z81">
        <f>I81*S81</f>
        <v>0</v>
      </c>
      <c r="AA81">
        <f>J81*S81</f>
        <v>0</v>
      </c>
      <c r="AB81">
        <f>K81*S81</f>
        <v>0</v>
      </c>
      <c r="AC81">
        <f>L81*S81</f>
        <v>0</v>
      </c>
      <c r="AD81">
        <f>M81*S81</f>
        <v>0</v>
      </c>
    </row>
    <row r="82">
      <c r="B82" t="str">
        <v>Cheese Level Paha Atas / Dada</v>
      </c>
      <c r="N82">
        <f>SUM(D82:M82)</f>
        <v>0</v>
      </c>
      <c r="O82">
        <f>N82*S82</f>
        <v>0</v>
      </c>
      <c r="P82" t="e">
        <f>(O82/O237)*100</f>
        <v>#DIV/0!</v>
      </c>
      <c r="R82" t="e">
        <f>P82*Q82</f>
        <v>#DIV/0!</v>
      </c>
      <c r="U82">
        <f>D82*S82</f>
        <v>0</v>
      </c>
      <c r="V82">
        <f>E82*S82</f>
        <v>0</v>
      </c>
      <c r="W82">
        <f>F82*S82</f>
        <v>0</v>
      </c>
      <c r="X82">
        <f>G82*S82</f>
        <v>0</v>
      </c>
      <c r="Y82">
        <f>H82*S82</f>
        <v>0</v>
      </c>
      <c r="Z82">
        <f>I82*S82</f>
        <v>0</v>
      </c>
      <c r="AA82">
        <f>J82*S82</f>
        <v>0</v>
      </c>
      <c r="AB82">
        <f>K82*S82</f>
        <v>0</v>
      </c>
      <c r="AC82">
        <f>L82*S82</f>
        <v>0</v>
      </c>
      <c r="AD82">
        <f>M82*S82</f>
        <v>0</v>
      </c>
    </row>
    <row r="83">
      <c r="A83">
        <v>67</v>
      </c>
      <c r="C83" t="str">
        <f>'LAP. PENJUALAN '!C83</f>
        <v>Paket Sehat 1</v>
      </c>
      <c r="N83">
        <f>SUM(D83:M83)</f>
        <v>0</v>
      </c>
      <c r="O83">
        <f>N83*S83</f>
        <v>0</v>
      </c>
      <c r="P83" t="e">
        <f>(O83/O237)*100</f>
        <v>#DIV/0!</v>
      </c>
      <c r="R83" t="e">
        <f>P83*Q83</f>
        <v>#DIV/0!</v>
      </c>
      <c r="S83">
        <v>26666</v>
      </c>
      <c r="U83">
        <f>D83*S83</f>
        <v>0</v>
      </c>
      <c r="V83">
        <f>E83*S83</f>
        <v>0</v>
      </c>
      <c r="W83">
        <f>F83*S83</f>
        <v>0</v>
      </c>
      <c r="X83">
        <f>G83*S83</f>
        <v>0</v>
      </c>
      <c r="Y83">
        <f>H83*S83</f>
        <v>0</v>
      </c>
      <c r="Z83">
        <f>I83*S83</f>
        <v>0</v>
      </c>
      <c r="AA83">
        <f>J83*S83</f>
        <v>0</v>
      </c>
      <c r="AB83">
        <f>K83*S83</f>
        <v>0</v>
      </c>
      <c r="AC83">
        <f>L83*S83</f>
        <v>0</v>
      </c>
      <c r="AD83">
        <f>M83*S83</f>
        <v>0</v>
      </c>
    </row>
    <row r="84">
      <c r="A84">
        <v>68</v>
      </c>
      <c r="B84" t="str">
        <v>Paket Mie Goreng</v>
      </c>
      <c r="C84" t="str">
        <f>'LAP. PENJUALAN '!C84</f>
        <v>Paket Sehat 2</v>
      </c>
      <c r="N84">
        <f>SUM(D84:M84)</f>
        <v>0</v>
      </c>
      <c r="O84">
        <f>N84*S84</f>
        <v>0</v>
      </c>
      <c r="P84" t="e">
        <f>(O84/O237)*100</f>
        <v>#DIV/0!</v>
      </c>
      <c r="R84" t="e">
        <f>P84*Q84</f>
        <v>#DIV/0!</v>
      </c>
      <c r="S84">
        <v>29333</v>
      </c>
      <c r="U84">
        <f>D84*S84</f>
        <v>0</v>
      </c>
      <c r="V84">
        <f>E84*S84</f>
        <v>0</v>
      </c>
      <c r="W84">
        <f>F84*S84</f>
        <v>0</v>
      </c>
      <c r="X84">
        <f>G84*S84</f>
        <v>0</v>
      </c>
      <c r="Y84">
        <f>H84*S84</f>
        <v>0</v>
      </c>
      <c r="Z84">
        <f>I84*S84</f>
        <v>0</v>
      </c>
      <c r="AA84">
        <f>J84*S84</f>
        <v>0</v>
      </c>
      <c r="AB84">
        <f>K84*S84</f>
        <v>0</v>
      </c>
      <c r="AC84">
        <f>L84*S84</f>
        <v>0</v>
      </c>
      <c r="AD84">
        <f>M84*S84</f>
        <v>0</v>
      </c>
    </row>
    <row r="85">
      <c r="A85">
        <v>69</v>
      </c>
      <c r="B85" t="str">
        <v>Paket Spaghetti Goreng</v>
      </c>
      <c r="C85" t="str">
        <f>'LAP. PENJUALAN '!C85</f>
        <v>Paket Sehat 3</v>
      </c>
      <c r="N85">
        <f>SUM(D85:M85)</f>
        <v>0</v>
      </c>
      <c r="O85">
        <f>N85*S85</f>
        <v>0</v>
      </c>
      <c r="P85" t="e">
        <f>(O85/O237)*100</f>
        <v>#DIV/0!</v>
      </c>
      <c r="R85" t="e">
        <f>P85*Q85</f>
        <v>#DIV/0!</v>
      </c>
      <c r="S85">
        <v>32000</v>
      </c>
      <c r="U85">
        <f>D85*S85</f>
        <v>0</v>
      </c>
      <c r="V85">
        <f>E85*S85</f>
        <v>0</v>
      </c>
      <c r="W85">
        <f>F85*S85</f>
        <v>0</v>
      </c>
      <c r="X85">
        <f>G85*S85</f>
        <v>0</v>
      </c>
      <c r="Y85">
        <f>H85*S85</f>
        <v>0</v>
      </c>
      <c r="Z85">
        <f>I85*S85</f>
        <v>0</v>
      </c>
      <c r="AA85">
        <f>J85*S85</f>
        <v>0</v>
      </c>
      <c r="AB85">
        <f>K85*S85</f>
        <v>0</v>
      </c>
      <c r="AC85">
        <f>L85*S85</f>
        <v>0</v>
      </c>
      <c r="AD85">
        <f>M85*S85</f>
        <v>0</v>
      </c>
    </row>
    <row r="86">
      <c r="A86">
        <v>70</v>
      </c>
      <c r="B86" t="str">
        <v>Paket Spaghetti Biasa</v>
      </c>
      <c r="C86" t="str">
        <f>'LAP. PENJUALAN '!C86</f>
        <v>Paket Sehat 4</v>
      </c>
      <c r="N86">
        <f>SUM(D86:M86)</f>
        <v>0</v>
      </c>
      <c r="O86">
        <f>N86*S86</f>
        <v>0</v>
      </c>
      <c r="P86" t="e">
        <f>(O86/O237)*100</f>
        <v>#DIV/0!</v>
      </c>
      <c r="R86" t="e">
        <f>P86*Q86</f>
        <v>#DIV/0!</v>
      </c>
      <c r="S86">
        <v>30666</v>
      </c>
      <c r="U86">
        <f>D86*S86</f>
        <v>0</v>
      </c>
      <c r="V86">
        <f>E86*S86</f>
        <v>0</v>
      </c>
      <c r="W86">
        <f>F86*S86</f>
        <v>0</v>
      </c>
      <c r="X86">
        <f>G86*S86</f>
        <v>0</v>
      </c>
      <c r="Y86">
        <f>H86*S86</f>
        <v>0</v>
      </c>
      <c r="Z86">
        <f>I86*S86</f>
        <v>0</v>
      </c>
      <c r="AA86">
        <f>J86*S86</f>
        <v>0</v>
      </c>
      <c r="AB86">
        <f>K86*S86</f>
        <v>0</v>
      </c>
      <c r="AC86">
        <f>L86*S86</f>
        <v>0</v>
      </c>
      <c r="AD86">
        <f>M86*S86</f>
        <v>0</v>
      </c>
    </row>
    <row r="87">
      <c r="B87" t="str">
        <v>Mie Goreng</v>
      </c>
      <c r="N87">
        <f>SUM(D87:M87)</f>
        <v>0</v>
      </c>
      <c r="O87">
        <f>N87*S87</f>
        <v>0</v>
      </c>
      <c r="P87" t="e">
        <f>(O87/O237)*100</f>
        <v>#DIV/0!</v>
      </c>
      <c r="R87" t="e">
        <f>P87*Q87</f>
        <v>#DIV/0!</v>
      </c>
      <c r="U87">
        <f>D87*S87</f>
        <v>0</v>
      </c>
      <c r="V87">
        <f>E87*S87</f>
        <v>0</v>
      </c>
      <c r="W87">
        <f>F87*S87</f>
        <v>0</v>
      </c>
      <c r="X87">
        <f>G87*S87</f>
        <v>0</v>
      </c>
      <c r="Y87">
        <f>H87*S87</f>
        <v>0</v>
      </c>
      <c r="Z87">
        <f>I87*S87</f>
        <v>0</v>
      </c>
      <c r="AA87">
        <f>J87*S87</f>
        <v>0</v>
      </c>
      <c r="AB87">
        <f>K87*S87</f>
        <v>0</v>
      </c>
      <c r="AC87">
        <f>L87*S87</f>
        <v>0</v>
      </c>
      <c r="AD87">
        <f>M87*S87</f>
        <v>0</v>
      </c>
    </row>
    <row r="88">
      <c r="A88">
        <v>71</v>
      </c>
      <c r="B88" t="str">
        <v>Spaghetti Goreng</v>
      </c>
      <c r="C88" t="str">
        <f>'LAP. PENJUALAN '!C88</f>
        <v>Paket Catering 1</v>
      </c>
      <c r="N88">
        <f>SUM(D88:M88)</f>
        <v>0</v>
      </c>
      <c r="O88">
        <f>N88*S88</f>
        <v>0</v>
      </c>
      <c r="P88" t="e">
        <f>(O88/O237)*100</f>
        <v>#DIV/0!</v>
      </c>
      <c r="R88" t="e">
        <f>P88*Q88</f>
        <v>#DIV/0!</v>
      </c>
      <c r="U88">
        <f>D88*S88</f>
        <v>0</v>
      </c>
      <c r="V88">
        <f>E88*S88</f>
        <v>0</v>
      </c>
      <c r="W88">
        <f>F88*S88</f>
        <v>0</v>
      </c>
      <c r="X88">
        <f>G88*S88</f>
        <v>0</v>
      </c>
      <c r="Y88">
        <f>H88*S88</f>
        <v>0</v>
      </c>
      <c r="Z88">
        <f>I88*S88</f>
        <v>0</v>
      </c>
      <c r="AA88">
        <f>J88*S88</f>
        <v>0</v>
      </c>
      <c r="AB88">
        <f>K88*S88</f>
        <v>0</v>
      </c>
      <c r="AC88">
        <f>L88*S88</f>
        <v>0</v>
      </c>
      <c r="AD88">
        <f>M88*S88</f>
        <v>0</v>
      </c>
    </row>
    <row r="89">
      <c r="A89">
        <v>72</v>
      </c>
      <c r="B89" t="str">
        <v>Spaghetti Biasa</v>
      </c>
      <c r="C89" t="str">
        <f>'LAP. PENJUALAN '!C89</f>
        <v>Paket Catering 2</v>
      </c>
      <c r="N89">
        <f>SUM(D89:M89)</f>
        <v>0</v>
      </c>
      <c r="O89">
        <f>N89*S89</f>
        <v>0</v>
      </c>
      <c r="P89" t="e">
        <f>(O89/O237)*100</f>
        <v>#DIV/0!</v>
      </c>
      <c r="R89" t="e">
        <f>P89*Q89</f>
        <v>#DIV/0!</v>
      </c>
      <c r="U89">
        <f>D89*S89</f>
        <v>0</v>
      </c>
      <c r="V89">
        <f>E89*S89</f>
        <v>0</v>
      </c>
      <c r="W89">
        <f>F89*S89</f>
        <v>0</v>
      </c>
      <c r="X89">
        <f>G89*S89</f>
        <v>0</v>
      </c>
      <c r="Y89">
        <f>H89*S89</f>
        <v>0</v>
      </c>
      <c r="Z89">
        <f>I89*S89</f>
        <v>0</v>
      </c>
      <c r="AA89">
        <f>J89*S89</f>
        <v>0</v>
      </c>
      <c r="AB89">
        <f>K89*S89</f>
        <v>0</v>
      </c>
      <c r="AC89">
        <f>L89*S89</f>
        <v>0</v>
      </c>
      <c r="AD89">
        <f>M89*S89</f>
        <v>0</v>
      </c>
    </row>
    <row r="90">
      <c r="A90">
        <v>73</v>
      </c>
      <c r="C90" t="str">
        <f>'LAP. PENJUALAN '!C90</f>
        <v>Paket Catering 3</v>
      </c>
      <c r="N90">
        <f>SUM(D90:M90)</f>
        <v>0</v>
      </c>
      <c r="O90">
        <f>N90*S90</f>
        <v>0</v>
      </c>
      <c r="P90" t="e">
        <f>(O90/O237)*100</f>
        <v>#DIV/0!</v>
      </c>
      <c r="R90" t="e">
        <f>P90*Q90</f>
        <v>#DIV/0!</v>
      </c>
      <c r="U90">
        <f>D90*S90</f>
        <v>0</v>
      </c>
      <c r="V90">
        <f>E90*S90</f>
        <v>0</v>
      </c>
      <c r="W90">
        <f>F90*S90</f>
        <v>0</v>
      </c>
      <c r="X90">
        <f>G90*S90</f>
        <v>0</v>
      </c>
      <c r="Y90">
        <f>H90*S90</f>
        <v>0</v>
      </c>
      <c r="Z90">
        <f>I90*S90</f>
        <v>0</v>
      </c>
      <c r="AA90">
        <f>J90*S90</f>
        <v>0</v>
      </c>
      <c r="AB90">
        <f>K90*S90</f>
        <v>0</v>
      </c>
      <c r="AC90">
        <f>L90*S90</f>
        <v>0</v>
      </c>
      <c r="AD90">
        <f>M90*S90</f>
        <v>0</v>
      </c>
    </row>
    <row r="91">
      <c r="A91">
        <v>74</v>
      </c>
      <c r="B91" t="str">
        <v>Paket Cattering 1</v>
      </c>
      <c r="C91" t="str">
        <f>'LAP. PENJUALAN '!C91</f>
        <v>Paket Catering 4</v>
      </c>
      <c r="N91">
        <f>SUM(D91:M91)</f>
        <v>0</v>
      </c>
      <c r="O91">
        <f>N91*S91</f>
        <v>0</v>
      </c>
      <c r="P91" t="e">
        <f>(O91/O237)*100</f>
        <v>#DIV/0!</v>
      </c>
      <c r="R91" t="e">
        <f>P91*Q91</f>
        <v>#DIV/0!</v>
      </c>
      <c r="U91">
        <f>D91*S91</f>
        <v>0</v>
      </c>
      <c r="V91">
        <f>E91*S91</f>
        <v>0</v>
      </c>
      <c r="W91">
        <f>F91*S91</f>
        <v>0</v>
      </c>
      <c r="X91">
        <f>G91*S91</f>
        <v>0</v>
      </c>
      <c r="Y91">
        <f>H91*S91</f>
        <v>0</v>
      </c>
      <c r="Z91">
        <f>I91*S91</f>
        <v>0</v>
      </c>
      <c r="AA91">
        <f>J91*S91</f>
        <v>0</v>
      </c>
      <c r="AB91">
        <f>K91*S91</f>
        <v>0</v>
      </c>
      <c r="AC91">
        <f>L91*S91</f>
        <v>0</v>
      </c>
      <c r="AD91">
        <f>M91*S91</f>
        <v>0</v>
      </c>
    </row>
    <row r="92">
      <c r="B92" t="str">
        <v>Paket Cattering 2</v>
      </c>
      <c r="N92">
        <f>SUM(D92:M92)</f>
        <v>0</v>
      </c>
      <c r="O92">
        <f>N92*S92</f>
        <v>0</v>
      </c>
      <c r="P92" t="e">
        <f>(O92/O237)*100</f>
        <v>#DIV/0!</v>
      </c>
      <c r="R92" t="e">
        <f>P92*Q92</f>
        <v>#DIV/0!</v>
      </c>
      <c r="U92">
        <f>D92*S92</f>
        <v>0</v>
      </c>
      <c r="V92">
        <f>E92*S92</f>
        <v>0</v>
      </c>
      <c r="W92">
        <f>F92*S92</f>
        <v>0</v>
      </c>
      <c r="X92">
        <f>G92*S92</f>
        <v>0</v>
      </c>
      <c r="Y92">
        <f>H92*S92</f>
        <v>0</v>
      </c>
      <c r="Z92">
        <f>I92*S92</f>
        <v>0</v>
      </c>
      <c r="AA92">
        <f>J92*S92</f>
        <v>0</v>
      </c>
      <c r="AB92">
        <f>K92*S92</f>
        <v>0</v>
      </c>
      <c r="AC92">
        <f>L92*S92</f>
        <v>0</v>
      </c>
      <c r="AD92">
        <f>M92*S92</f>
        <v>0</v>
      </c>
    </row>
    <row r="93">
      <c r="A93">
        <v>73</v>
      </c>
      <c r="B93" t="str">
        <v>Paket Cattering 3</v>
      </c>
      <c r="C93" t="str">
        <f>'LAP. PENJUALAN '!C93</f>
        <v>Paket Takjil 1</v>
      </c>
      <c r="N93">
        <f>SUM(D93:M93)</f>
        <v>0</v>
      </c>
      <c r="O93">
        <f>N93*S93</f>
        <v>0</v>
      </c>
      <c r="P93" t="e">
        <f>(O93/O237)*100</f>
        <v>#DIV/0!</v>
      </c>
      <c r="R93" t="e">
        <f>P93*Q93</f>
        <v>#DIV/0!</v>
      </c>
      <c r="U93">
        <f>D93*S93</f>
        <v>0</v>
      </c>
      <c r="V93">
        <f>E93*S93</f>
        <v>0</v>
      </c>
      <c r="W93">
        <f>F93*S93</f>
        <v>0</v>
      </c>
      <c r="X93">
        <f>G93*S93</f>
        <v>0</v>
      </c>
      <c r="Y93">
        <f>H93*S93</f>
        <v>0</v>
      </c>
      <c r="Z93">
        <f>I93*S93</f>
        <v>0</v>
      </c>
      <c r="AA93">
        <f>J93*S93</f>
        <v>0</v>
      </c>
      <c r="AB93">
        <f>K93*S93</f>
        <v>0</v>
      </c>
      <c r="AC93">
        <f>L93*S93</f>
        <v>0</v>
      </c>
      <c r="AD93">
        <f>M93*S93</f>
        <v>0</v>
      </c>
    </row>
    <row r="94">
      <c r="A94">
        <v>74</v>
      </c>
      <c r="C94" t="str">
        <f>'LAP. PENJUALAN '!C94</f>
        <v>Paket Takjil 2</v>
      </c>
      <c r="N94">
        <f>SUM(D94:M94)</f>
        <v>0</v>
      </c>
      <c r="O94">
        <f>N94*S94</f>
        <v>0</v>
      </c>
      <c r="P94" t="e">
        <f>(O94/O237)*100</f>
        <v>#DIV/0!</v>
      </c>
      <c r="R94" t="e">
        <f>P94*Q94</f>
        <v>#DIV/0!</v>
      </c>
      <c r="U94">
        <f>D94*S94</f>
        <v>0</v>
      </c>
      <c r="V94">
        <f>E94*S94</f>
        <v>0</v>
      </c>
      <c r="W94">
        <f>F94*S94</f>
        <v>0</v>
      </c>
      <c r="X94">
        <f>G94*S94</f>
        <v>0</v>
      </c>
      <c r="Y94">
        <f>H94*S94</f>
        <v>0</v>
      </c>
      <c r="Z94">
        <f>I94*S94</f>
        <v>0</v>
      </c>
      <c r="AA94">
        <f>J94*S94</f>
        <v>0</v>
      </c>
      <c r="AB94">
        <f>K94*S94</f>
        <v>0</v>
      </c>
      <c r="AC94">
        <f>L94*S94</f>
        <v>0</v>
      </c>
      <c r="AD94">
        <f>M94*S94</f>
        <v>0</v>
      </c>
    </row>
    <row r="95">
      <c r="A95">
        <v>75</v>
      </c>
      <c r="B95" t="str">
        <v>Paket Ultah 1</v>
      </c>
      <c r="C95" t="str">
        <f>'LAP. PENJUALAN '!C95</f>
        <v>Paket Takjil 3</v>
      </c>
      <c r="N95">
        <f>SUM(D95:M95)</f>
        <v>0</v>
      </c>
      <c r="O95">
        <f>N95*S95</f>
        <v>0</v>
      </c>
      <c r="P95" t="e">
        <f>(O95/O237)*100</f>
        <v>#DIV/0!</v>
      </c>
      <c r="R95" t="e">
        <f>P95*Q95</f>
        <v>#DIV/0!</v>
      </c>
      <c r="U95">
        <f>D95*S95</f>
        <v>0</v>
      </c>
      <c r="V95">
        <f>E95*S95</f>
        <v>0</v>
      </c>
      <c r="W95">
        <f>F95*S95</f>
        <v>0</v>
      </c>
      <c r="X95">
        <f>G95*S95</f>
        <v>0</v>
      </c>
      <c r="Y95">
        <f>H95*S95</f>
        <v>0</v>
      </c>
      <c r="Z95">
        <f>I95*S95</f>
        <v>0</v>
      </c>
      <c r="AA95">
        <f>J95*S95</f>
        <v>0</v>
      </c>
      <c r="AB95">
        <f>K95*S95</f>
        <v>0</v>
      </c>
      <c r="AC95">
        <f>L95*S95</f>
        <v>0</v>
      </c>
      <c r="AD95">
        <f>M95*S95</f>
        <v>0</v>
      </c>
    </row>
    <row r="96">
      <c r="A96">
        <v>76</v>
      </c>
      <c r="B96" t="str">
        <v>Paket Ultah 2</v>
      </c>
      <c r="C96" t="str">
        <f>'LAP. PENJUALAN '!C96</f>
        <v>Paket Takjil 4</v>
      </c>
      <c r="N96">
        <f>SUM(D96:M96)</f>
        <v>0</v>
      </c>
      <c r="O96">
        <f>N96*S96</f>
        <v>0</v>
      </c>
      <c r="P96" t="e">
        <f>(O96/O237)*100</f>
        <v>#DIV/0!</v>
      </c>
      <c r="R96" t="e">
        <f>P96*Q96</f>
        <v>#DIV/0!</v>
      </c>
      <c r="U96">
        <f>D96*S96</f>
        <v>0</v>
      </c>
      <c r="V96">
        <f>E96*S96</f>
        <v>0</v>
      </c>
      <c r="W96">
        <f>F96*S96</f>
        <v>0</v>
      </c>
      <c r="X96">
        <f>G96*S96</f>
        <v>0</v>
      </c>
      <c r="Y96">
        <f>H96*S96</f>
        <v>0</v>
      </c>
      <c r="Z96">
        <f>I96*S96</f>
        <v>0</v>
      </c>
      <c r="AA96">
        <f>J96*S96</f>
        <v>0</v>
      </c>
      <c r="AB96">
        <f>K96*S96</f>
        <v>0</v>
      </c>
      <c r="AC96">
        <f>L96*S96</f>
        <v>0</v>
      </c>
      <c r="AD96">
        <f>M96*S96</f>
        <v>0</v>
      </c>
    </row>
    <row r="97">
      <c r="A97">
        <v>77</v>
      </c>
      <c r="C97" t="str">
        <f>'LAP. PENJUALAN '!C97</f>
        <v>Paket Takjil 5</v>
      </c>
      <c r="N97">
        <f>SUM(D97:M97)</f>
        <v>0</v>
      </c>
      <c r="O97">
        <f>N97*S97</f>
        <v>0</v>
      </c>
      <c r="P97" t="e">
        <f>(O97/O237)*100</f>
        <v>#DIV/0!</v>
      </c>
      <c r="R97" t="e">
        <f>P97*Q97</f>
        <v>#DIV/0!</v>
      </c>
      <c r="U97">
        <f>D97*S97</f>
        <v>0</v>
      </c>
      <c r="V97">
        <f>E97*S97</f>
        <v>0</v>
      </c>
      <c r="W97">
        <f>F97*S97</f>
        <v>0</v>
      </c>
      <c r="X97">
        <f>G97*S97</f>
        <v>0</v>
      </c>
      <c r="Y97">
        <f>H97*S97</f>
        <v>0</v>
      </c>
      <c r="Z97">
        <f>I97*S97</f>
        <v>0</v>
      </c>
      <c r="AA97">
        <f>J97*S97</f>
        <v>0</v>
      </c>
      <c r="AB97">
        <f>K97*S97</f>
        <v>0</v>
      </c>
      <c r="AC97">
        <f>L97*S97</f>
        <v>0</v>
      </c>
      <c r="AD97">
        <f>M97*S97</f>
        <v>0</v>
      </c>
    </row>
    <row r="98">
      <c r="A98">
        <v>78</v>
      </c>
      <c r="B98" t="str">
        <v>Paket Sehat 1</v>
      </c>
      <c r="C98" t="str">
        <f>'LAP. PENJUALAN '!C98</f>
        <v>Paket Takjil 6</v>
      </c>
      <c r="N98">
        <f>SUM(D98:M98)</f>
        <v>0</v>
      </c>
      <c r="O98">
        <f>N98*S98</f>
        <v>0</v>
      </c>
      <c r="P98" t="e">
        <f>(O98/O237)*100</f>
        <v>#DIV/0!</v>
      </c>
      <c r="R98" t="e">
        <f>P98*Q98</f>
        <v>#DIV/0!</v>
      </c>
      <c r="U98">
        <f>D98*S98</f>
        <v>0</v>
      </c>
      <c r="V98">
        <f>E98*S98</f>
        <v>0</v>
      </c>
      <c r="W98">
        <f>F98*S98</f>
        <v>0</v>
      </c>
      <c r="X98">
        <f>G98*S98</f>
        <v>0</v>
      </c>
      <c r="Y98">
        <f>H98*S98</f>
        <v>0</v>
      </c>
      <c r="Z98">
        <f>I98*S98</f>
        <v>0</v>
      </c>
      <c r="AA98">
        <f>J98*S98</f>
        <v>0</v>
      </c>
      <c r="AB98">
        <f>K98*S98</f>
        <v>0</v>
      </c>
      <c r="AC98">
        <f>L98*S98</f>
        <v>0</v>
      </c>
      <c r="AD98">
        <f>M98*S98</f>
        <v>0</v>
      </c>
    </row>
    <row r="99">
      <c r="A99">
        <v>79</v>
      </c>
      <c r="B99" t="str">
        <v>Paket Sehat 2</v>
      </c>
      <c r="C99" t="str">
        <f>'LAP. PENJUALAN '!C99</f>
        <v>Paket Takjil 7</v>
      </c>
      <c r="N99">
        <f>SUM(D99:M99)</f>
        <v>0</v>
      </c>
      <c r="O99">
        <f>N99*S99</f>
        <v>0</v>
      </c>
      <c r="P99" t="e">
        <f>(O99/O237)*100</f>
        <v>#DIV/0!</v>
      </c>
      <c r="R99" t="e">
        <f>P99*Q99</f>
        <v>#DIV/0!</v>
      </c>
      <c r="U99">
        <f>D99*S99</f>
        <v>0</v>
      </c>
      <c r="V99">
        <f>E99*S99</f>
        <v>0</v>
      </c>
      <c r="W99">
        <f>F99*S99</f>
        <v>0</v>
      </c>
      <c r="X99">
        <f>G99*S99</f>
        <v>0</v>
      </c>
      <c r="Y99">
        <f>H99*S99</f>
        <v>0</v>
      </c>
      <c r="Z99">
        <f>I99*S99</f>
        <v>0</v>
      </c>
      <c r="AA99">
        <f>J99*S99</f>
        <v>0</v>
      </c>
      <c r="AB99">
        <f>K99*S99</f>
        <v>0</v>
      </c>
      <c r="AC99">
        <f>L99*S99</f>
        <v>0</v>
      </c>
      <c r="AD99">
        <f>M99*S99</f>
        <v>0</v>
      </c>
    </row>
    <row r="100">
      <c r="A100">
        <v>80</v>
      </c>
      <c r="B100" t="str">
        <v>Paket Sehat 3</v>
      </c>
      <c r="C100" t="str">
        <f>'LAP. PENJUALAN '!C100</f>
        <v>Paket Takjil 8</v>
      </c>
      <c r="N100">
        <f>SUM(D100:M100)</f>
        <v>0</v>
      </c>
      <c r="O100">
        <f>N100*S100</f>
        <v>0</v>
      </c>
      <c r="P100" t="e">
        <f>(O100/O237)*100</f>
        <v>#DIV/0!</v>
      </c>
      <c r="R100" t="e">
        <f>P100*Q100</f>
        <v>#DIV/0!</v>
      </c>
      <c r="U100">
        <f>D100*S100</f>
        <v>0</v>
      </c>
      <c r="V100">
        <f>E100*S100</f>
        <v>0</v>
      </c>
      <c r="W100">
        <f>F100*S100</f>
        <v>0</v>
      </c>
      <c r="X100">
        <f>G100*S100</f>
        <v>0</v>
      </c>
      <c r="Y100">
        <f>H100*S100</f>
        <v>0</v>
      </c>
      <c r="Z100">
        <f>I100*S100</f>
        <v>0</v>
      </c>
      <c r="AA100">
        <f>J100*S100</f>
        <v>0</v>
      </c>
      <c r="AB100">
        <f>K100*S100</f>
        <v>0</v>
      </c>
      <c r="AC100">
        <f>L100*S100</f>
        <v>0</v>
      </c>
      <c r="AD100">
        <f>M100*S100</f>
        <v>0</v>
      </c>
    </row>
    <row r="101">
      <c r="B101" t="str">
        <v>Paket Sehat 4</v>
      </c>
      <c r="N101">
        <f>SUM(D101:M101)</f>
        <v>0</v>
      </c>
      <c r="O101">
        <f>N101*S101</f>
        <v>0</v>
      </c>
      <c r="P101" t="e">
        <f>(O101/O237)*100</f>
        <v>#DIV/0!</v>
      </c>
      <c r="R101" t="e">
        <f>P101*Q101</f>
        <v>#DIV/0!</v>
      </c>
      <c r="U101">
        <f>D101*S101</f>
        <v>0</v>
      </c>
      <c r="V101">
        <f>E101*S101</f>
        <v>0</v>
      </c>
      <c r="W101">
        <f>F101*S101</f>
        <v>0</v>
      </c>
      <c r="X101">
        <f>G101*S101</f>
        <v>0</v>
      </c>
      <c r="Y101">
        <f>H101*S101</f>
        <v>0</v>
      </c>
      <c r="Z101">
        <f>I101*S101</f>
        <v>0</v>
      </c>
      <c r="AA101">
        <f>J101*S101</f>
        <v>0</v>
      </c>
      <c r="AB101">
        <f>K101*S101</f>
        <v>0</v>
      </c>
      <c r="AC101">
        <f>L101*S101</f>
        <v>0</v>
      </c>
      <c r="AD101">
        <f>M101*S101</f>
        <v>0</v>
      </c>
    </row>
    <row r="102">
      <c r="A102">
        <v>81</v>
      </c>
      <c r="C102" t="str">
        <f>'LAP. PENJUALAN '!C102</f>
        <v>Ayam Utuh Original</v>
      </c>
      <c r="N102">
        <f>SUM(D102:M102)</f>
        <v>0</v>
      </c>
      <c r="O102">
        <f>N102*S102</f>
        <v>0</v>
      </c>
      <c r="P102" t="e">
        <f>(O102/O237)*100</f>
        <v>#DIV/0!</v>
      </c>
      <c r="R102" t="e">
        <f>P102*Q102</f>
        <v>#DIV/0!</v>
      </c>
      <c r="S102">
        <v>93333</v>
      </c>
      <c r="U102">
        <f>D102*S102</f>
        <v>0</v>
      </c>
      <c r="V102">
        <f>E102*S102</f>
        <v>0</v>
      </c>
      <c r="W102">
        <f>F102*S102</f>
        <v>0</v>
      </c>
      <c r="X102">
        <f>G102*S102</f>
        <v>0</v>
      </c>
      <c r="Y102">
        <f>H102*S102</f>
        <v>0</v>
      </c>
      <c r="Z102">
        <f>I102*S102</f>
        <v>0</v>
      </c>
      <c r="AA102">
        <f>J102*S102</f>
        <v>0</v>
      </c>
      <c r="AB102">
        <f>K102*S102</f>
        <v>0</v>
      </c>
      <c r="AC102">
        <f>L102*S102</f>
        <v>0</v>
      </c>
      <c r="AD102">
        <f>M102*S102</f>
        <v>0</v>
      </c>
    </row>
    <row r="103">
      <c r="A103">
        <v>82</v>
      </c>
      <c r="B103" t="str">
        <v>Koin Kiddy Ride</v>
      </c>
      <c r="C103" t="str">
        <f>'LAP. PENJUALAN '!C103</f>
        <v xml:space="preserve">Ayam Utuh Hot Cheesy </v>
      </c>
      <c r="N103">
        <f>SUM(D103:M103)</f>
        <v>0</v>
      </c>
      <c r="O103">
        <f>N103*S103</f>
        <v>0</v>
      </c>
      <c r="P103" t="e">
        <f>(O103/O237)*100</f>
        <v>#DIV/0!</v>
      </c>
      <c r="R103" t="e">
        <f>P103*Q103</f>
        <v>#DIV/0!</v>
      </c>
      <c r="S103">
        <v>106666</v>
      </c>
      <c r="U103">
        <f>D103*S103</f>
        <v>0</v>
      </c>
      <c r="V103">
        <f>E103*S103</f>
        <v>0</v>
      </c>
      <c r="W103">
        <f>F103*S103</f>
        <v>0</v>
      </c>
      <c r="X103">
        <f>G103*S103</f>
        <v>0</v>
      </c>
      <c r="Y103">
        <f>H103*S103</f>
        <v>0</v>
      </c>
      <c r="Z103">
        <f>I103*S103</f>
        <v>0</v>
      </c>
      <c r="AA103">
        <f>J103*S103</f>
        <v>0</v>
      </c>
      <c r="AB103">
        <f>K103*S103</f>
        <v>0</v>
      </c>
      <c r="AC103">
        <f>L103*S103</f>
        <v>0</v>
      </c>
      <c r="AD103">
        <f>M103*S103</f>
        <v>0</v>
      </c>
    </row>
    <row r="104">
      <c r="A104">
        <v>83</v>
      </c>
      <c r="C104" t="str">
        <f>'LAP. PENJUALAN '!C104</f>
        <v>Ayam Utuh Geprek</v>
      </c>
      <c r="N104">
        <f>SUM(D104:M104)</f>
        <v>0</v>
      </c>
      <c r="O104">
        <f>N104*S104</f>
        <v>0</v>
      </c>
      <c r="P104" t="e">
        <f>(O104/O237)*100</f>
        <v>#DIV/0!</v>
      </c>
      <c r="R104" t="e">
        <f>P104*Q104</f>
        <v>#DIV/0!</v>
      </c>
      <c r="S104">
        <v>106666</v>
      </c>
      <c r="U104">
        <f>D104*S104</f>
        <v>0</v>
      </c>
      <c r="V104">
        <f>E104*S104</f>
        <v>0</v>
      </c>
      <c r="W104">
        <f>F104*S104</f>
        <v>0</v>
      </c>
      <c r="X104">
        <f>G104*S104</f>
        <v>0</v>
      </c>
      <c r="Y104">
        <f>H104*S104</f>
        <v>0</v>
      </c>
      <c r="Z104">
        <f>I104*S104</f>
        <v>0</v>
      </c>
      <c r="AA104">
        <f>J104*S104</f>
        <v>0</v>
      </c>
      <c r="AB104">
        <f>K104*S104</f>
        <v>0</v>
      </c>
      <c r="AC104">
        <f>L104*S104</f>
        <v>0</v>
      </c>
      <c r="AD104">
        <f>M104*S104</f>
        <v>0</v>
      </c>
    </row>
    <row r="105">
      <c r="A105">
        <v>84</v>
      </c>
      <c r="C105" t="str">
        <f>'LAP. PENJUALAN '!C105</f>
        <v>P. Ayam Utuh Original</v>
      </c>
      <c r="N105">
        <f>SUM(D105:M105)</f>
        <v>0</v>
      </c>
      <c r="O105">
        <f>N105*S105</f>
        <v>0</v>
      </c>
      <c r="P105" t="e">
        <f>(O105/O237)*100</f>
        <v>#DIV/0!</v>
      </c>
      <c r="R105" t="e">
        <f>P105*Q105</f>
        <v>#DIV/0!</v>
      </c>
      <c r="S105">
        <v>126666</v>
      </c>
      <c r="U105">
        <f>D105*S105</f>
        <v>0</v>
      </c>
      <c r="V105">
        <f>E105*S105</f>
        <v>0</v>
      </c>
      <c r="W105">
        <f>F105*S105</f>
        <v>0</v>
      </c>
      <c r="X105">
        <f>G105*S105</f>
        <v>0</v>
      </c>
      <c r="Y105">
        <f>H105*S105</f>
        <v>0</v>
      </c>
      <c r="Z105">
        <f>I105*S105</f>
        <v>0</v>
      </c>
      <c r="AA105">
        <f>J105*S105</f>
        <v>0</v>
      </c>
      <c r="AB105">
        <f>K105*S105</f>
        <v>0</v>
      </c>
      <c r="AC105">
        <f>L105*S105</f>
        <v>0</v>
      </c>
      <c r="AD105">
        <f>M105*S105</f>
        <v>0</v>
      </c>
    </row>
    <row r="106">
      <c r="A106">
        <v>85</v>
      </c>
      <c r="C106" t="str">
        <f>'LAP. PENJUALAN '!C106</f>
        <v>P. Ayam Utuh Hot Cheesy</v>
      </c>
      <c r="N106">
        <f>SUM(D106:M106)</f>
        <v>0</v>
      </c>
      <c r="O106">
        <f>N106*S106</f>
        <v>0</v>
      </c>
      <c r="P106" t="e">
        <f>(O106/O237)*100</f>
        <v>#DIV/0!</v>
      </c>
      <c r="R106" t="e">
        <f>P106*Q106</f>
        <v>#DIV/0!</v>
      </c>
      <c r="S106">
        <v>140000</v>
      </c>
      <c r="U106">
        <f>D106*S106</f>
        <v>0</v>
      </c>
      <c r="V106">
        <f>E106*S106</f>
        <v>0</v>
      </c>
      <c r="W106">
        <f>F106*S106</f>
        <v>0</v>
      </c>
      <c r="X106">
        <f>G106*S106</f>
        <v>0</v>
      </c>
      <c r="Y106">
        <f>H106*S106</f>
        <v>0</v>
      </c>
      <c r="Z106">
        <f>I106*S106</f>
        <v>0</v>
      </c>
      <c r="AA106">
        <f>J106*S106</f>
        <v>0</v>
      </c>
      <c r="AB106">
        <f>K106*S106</f>
        <v>0</v>
      </c>
      <c r="AC106">
        <f>L106*S106</f>
        <v>0</v>
      </c>
      <c r="AD106">
        <f>M106*S106</f>
        <v>0</v>
      </c>
    </row>
    <row r="107">
      <c r="A107">
        <v>86</v>
      </c>
      <c r="C107" t="str">
        <f>'LAP. PENJUALAN '!C107</f>
        <v>P. Ayam Utuh Geprek</v>
      </c>
      <c r="N107">
        <f>SUM(D107:M107)</f>
        <v>0</v>
      </c>
      <c r="O107">
        <f>N107*S107</f>
        <v>0</v>
      </c>
      <c r="P107" t="e">
        <f>(O107/O237)*100</f>
        <v>#DIV/0!</v>
      </c>
      <c r="R107" t="e">
        <f>P107*Q107</f>
        <v>#DIV/0!</v>
      </c>
      <c r="S107">
        <v>140000</v>
      </c>
      <c r="U107">
        <f>D107*S107</f>
        <v>0</v>
      </c>
      <c r="V107">
        <f>E107*S107</f>
        <v>0</v>
      </c>
      <c r="W107">
        <f>F107*S107</f>
        <v>0</v>
      </c>
      <c r="X107">
        <f>G107*S107</f>
        <v>0</v>
      </c>
      <c r="Y107">
        <f>H107*S107</f>
        <v>0</v>
      </c>
      <c r="Z107">
        <f>I107*S107</f>
        <v>0</v>
      </c>
      <c r="AA107">
        <f>J107*S107</f>
        <v>0</v>
      </c>
      <c r="AB107">
        <f>K107*S107</f>
        <v>0</v>
      </c>
      <c r="AC107">
        <f>L107*S107</f>
        <v>0</v>
      </c>
      <c r="AD107">
        <f>M107*S107</f>
        <v>0</v>
      </c>
    </row>
    <row r="108">
      <c r="A108">
        <v>87</v>
      </c>
      <c r="C108" t="str">
        <f>'LAP. PENJUALAN '!C108</f>
        <v>Ayam Utuh Hot Spicy</v>
      </c>
      <c r="N108">
        <f>SUM(D108:M108)</f>
        <v>0</v>
      </c>
      <c r="O108">
        <f>N108*S108</f>
        <v>0</v>
      </c>
      <c r="P108" t="e">
        <f>(O108/O237)*100</f>
        <v>#DIV/0!</v>
      </c>
      <c r="R108" t="e">
        <f>P108*Q108</f>
        <v>#DIV/0!</v>
      </c>
      <c r="U108">
        <f>D108*S108</f>
        <v>0</v>
      </c>
      <c r="V108">
        <f>E108*S108</f>
        <v>0</v>
      </c>
      <c r="W108">
        <f>F108*S108</f>
        <v>0</v>
      </c>
      <c r="X108">
        <f>G108*S108</f>
        <v>0</v>
      </c>
      <c r="Y108">
        <f>H108*S108</f>
        <v>0</v>
      </c>
      <c r="Z108">
        <f>I108*S108</f>
        <v>0</v>
      </c>
      <c r="AA108">
        <f>J108*S108</f>
        <v>0</v>
      </c>
      <c r="AB108">
        <f>K108*S108</f>
        <v>0</v>
      </c>
      <c r="AC108">
        <f>L108*S108</f>
        <v>0</v>
      </c>
      <c r="AD108">
        <f>M108*S108</f>
        <v>0</v>
      </c>
    </row>
    <row r="109">
      <c r="A109">
        <v>88</v>
      </c>
      <c r="C109" t="str">
        <f>'LAP. PENJUALAN '!C109</f>
        <v>Paket Ayam Utuh Hot Spicy</v>
      </c>
      <c r="N109">
        <f>SUM(D109:M109)</f>
        <v>0</v>
      </c>
      <c r="O109">
        <f>N109*S109</f>
        <v>0</v>
      </c>
      <c r="P109" t="e">
        <f>(O109/O237)*100</f>
        <v>#DIV/0!</v>
      </c>
      <c r="R109" t="e">
        <f>P109*Q109</f>
        <v>#DIV/0!</v>
      </c>
      <c r="U109">
        <f>D109*S109</f>
        <v>0</v>
      </c>
      <c r="V109">
        <f>E109*S109</f>
        <v>0</v>
      </c>
      <c r="W109">
        <f>F109*S109</f>
        <v>0</v>
      </c>
      <c r="X109">
        <f>G109*S109</f>
        <v>0</v>
      </c>
      <c r="Y109">
        <f>H109*S109</f>
        <v>0</v>
      </c>
      <c r="Z109">
        <f>I109*S109</f>
        <v>0</v>
      </c>
      <c r="AA109">
        <f>J109*S109</f>
        <v>0</v>
      </c>
      <c r="AB109">
        <f>K109*S109</f>
        <v>0</v>
      </c>
      <c r="AC109">
        <f>L109*S109</f>
        <v>0</v>
      </c>
      <c r="AD109">
        <f>M109*S109</f>
        <v>0</v>
      </c>
    </row>
    <row r="110">
      <c r="N110">
        <f>SUM(D110:M110)</f>
        <v>0</v>
      </c>
      <c r="O110">
        <f>N110*S110</f>
        <v>0</v>
      </c>
      <c r="P110" t="e">
        <f>(O110/O237)*100</f>
        <v>#DIV/0!</v>
      </c>
      <c r="R110" t="e">
        <f>P110*Q110</f>
        <v>#DIV/0!</v>
      </c>
      <c r="U110">
        <f>D110*S110</f>
        <v>0</v>
      </c>
      <c r="V110">
        <f>E110*S110</f>
        <v>0</v>
      </c>
      <c r="W110">
        <f>F110*S110</f>
        <v>0</v>
      </c>
      <c r="X110">
        <f>G110*S110</f>
        <v>0</v>
      </c>
      <c r="Y110">
        <f>H110*S110</f>
        <v>0</v>
      </c>
      <c r="Z110">
        <f>I110*S110</f>
        <v>0</v>
      </c>
      <c r="AA110">
        <f>J110*S110</f>
        <v>0</v>
      </c>
      <c r="AB110">
        <f>K110*S110</f>
        <v>0</v>
      </c>
      <c r="AC110">
        <f>L110*S110</f>
        <v>0</v>
      </c>
      <c r="AD110">
        <f>M110*S110</f>
        <v>0</v>
      </c>
    </row>
    <row r="111">
      <c r="A111">
        <v>89</v>
      </c>
      <c r="C111" t="str">
        <f>'LAP. PENJUALAN '!C111</f>
        <v>Beef Burger</v>
      </c>
      <c r="N111">
        <f>SUM(D111:M111)</f>
        <v>0</v>
      </c>
      <c r="O111">
        <f>N111*S111</f>
        <v>0</v>
      </c>
      <c r="P111" t="e">
        <f>(O111/O237)*100</f>
        <v>#DIV/0!</v>
      </c>
      <c r="R111" t="e">
        <f>P111*Q111</f>
        <v>#DIV/0!</v>
      </c>
      <c r="U111">
        <f>D111*S111</f>
        <v>0</v>
      </c>
      <c r="V111">
        <f>E111*S111</f>
        <v>0</v>
      </c>
      <c r="W111">
        <f>F111*S111</f>
        <v>0</v>
      </c>
      <c r="X111">
        <f>G111*S111</f>
        <v>0</v>
      </c>
      <c r="Y111">
        <f>H111*S111</f>
        <v>0</v>
      </c>
      <c r="Z111">
        <f>I111*S111</f>
        <v>0</v>
      </c>
      <c r="AA111">
        <f>J111*S111</f>
        <v>0</v>
      </c>
      <c r="AB111">
        <f>K111*S111</f>
        <v>0</v>
      </c>
      <c r="AC111">
        <f>L111*S111</f>
        <v>0</v>
      </c>
      <c r="AD111">
        <f>M111*S111</f>
        <v>0</v>
      </c>
    </row>
    <row r="112">
      <c r="A112">
        <v>90</v>
      </c>
      <c r="C112" t="str">
        <f>'LAP. PENJUALAN '!C112</f>
        <v>Beef Burger + Lemon Tea</v>
      </c>
      <c r="N112">
        <f>SUM(D112:M112)</f>
        <v>0</v>
      </c>
      <c r="O112">
        <f>N112*S112</f>
        <v>0</v>
      </c>
      <c r="P112" t="e">
        <f>(O112/O237)*100</f>
        <v>#DIV/0!</v>
      </c>
      <c r="R112" t="e">
        <f>P112*Q112</f>
        <v>#DIV/0!</v>
      </c>
      <c r="U112">
        <f>D112*S112</f>
        <v>0</v>
      </c>
      <c r="V112">
        <f>E112*S112</f>
        <v>0</v>
      </c>
      <c r="W112">
        <f>F112*S112</f>
        <v>0</v>
      </c>
      <c r="X112">
        <f>G112*S112</f>
        <v>0</v>
      </c>
      <c r="Y112">
        <f>H112*S112</f>
        <v>0</v>
      </c>
      <c r="Z112">
        <f>I112*S112</f>
        <v>0</v>
      </c>
      <c r="AA112">
        <f>J112*S112</f>
        <v>0</v>
      </c>
      <c r="AB112">
        <f>K112*S112</f>
        <v>0</v>
      </c>
      <c r="AC112">
        <f>L112*S112</f>
        <v>0</v>
      </c>
      <c r="AD112">
        <f>M112*S112</f>
        <v>0</v>
      </c>
    </row>
    <row r="113">
      <c r="A113">
        <v>91</v>
      </c>
      <c r="C113" t="str">
        <f>'LAP. PENJUALAN '!C113</f>
        <v>Beef cheese Burger</v>
      </c>
      <c r="N113">
        <f>SUM(D113:M113)</f>
        <v>0</v>
      </c>
      <c r="O113">
        <f>N113*S113</f>
        <v>0</v>
      </c>
      <c r="P113" t="e">
        <f>(O113/O237)*100</f>
        <v>#DIV/0!</v>
      </c>
      <c r="R113" t="e">
        <f>P113*Q113</f>
        <v>#DIV/0!</v>
      </c>
      <c r="U113">
        <f>D113*S113</f>
        <v>0</v>
      </c>
      <c r="V113">
        <f>E113*S113</f>
        <v>0</v>
      </c>
      <c r="W113">
        <f>F113*S113</f>
        <v>0</v>
      </c>
      <c r="X113">
        <f>G113*S113</f>
        <v>0</v>
      </c>
      <c r="Y113">
        <f>H113*S113</f>
        <v>0</v>
      </c>
      <c r="Z113">
        <f>I113*S113</f>
        <v>0</v>
      </c>
      <c r="AA113">
        <f>J113*S113</f>
        <v>0</v>
      </c>
      <c r="AB113">
        <f>K113*S113</f>
        <v>0</v>
      </c>
      <c r="AC113">
        <f>L113*S113</f>
        <v>0</v>
      </c>
      <c r="AD113">
        <f>M113*S113</f>
        <v>0</v>
      </c>
    </row>
    <row r="114">
      <c r="A114">
        <v>92</v>
      </c>
      <c r="C114" t="str">
        <f>'LAP. PENJUALAN '!C114</f>
        <v xml:space="preserve">Beef cheese Burger + Lemon Tea </v>
      </c>
      <c r="N114">
        <f>SUM(D114:M114)</f>
        <v>0</v>
      </c>
      <c r="O114">
        <f>N114*S114</f>
        <v>0</v>
      </c>
      <c r="P114" t="e">
        <f>(O114/O237)*100</f>
        <v>#DIV/0!</v>
      </c>
      <c r="R114" t="e">
        <f>P114*Q114</f>
        <v>#DIV/0!</v>
      </c>
      <c r="U114">
        <f>D114*S114</f>
        <v>0</v>
      </c>
      <c r="V114">
        <f>E114*S114</f>
        <v>0</v>
      </c>
      <c r="W114">
        <f>F114*S114</f>
        <v>0</v>
      </c>
      <c r="X114">
        <f>G114*S114</f>
        <v>0</v>
      </c>
      <c r="Y114">
        <f>H114*S114</f>
        <v>0</v>
      </c>
      <c r="Z114">
        <f>I114*S114</f>
        <v>0</v>
      </c>
      <c r="AA114">
        <f>J114*S114</f>
        <v>0</v>
      </c>
      <c r="AB114">
        <f>K114*S114</f>
        <v>0</v>
      </c>
      <c r="AC114">
        <f>L114*S114</f>
        <v>0</v>
      </c>
      <c r="AD114">
        <f>M114*S114</f>
        <v>0</v>
      </c>
    </row>
    <row r="115">
      <c r="A115">
        <v>93</v>
      </c>
      <c r="C115" t="str">
        <f>'LAP. PENJUALAN '!C115</f>
        <v xml:space="preserve">Beef Steak </v>
      </c>
      <c r="N115">
        <f>SUM(D115:M115)</f>
        <v>0</v>
      </c>
      <c r="O115">
        <f>N115*S115</f>
        <v>0</v>
      </c>
      <c r="P115" t="e">
        <f>(O115/O237)*100</f>
        <v>#DIV/0!</v>
      </c>
      <c r="R115" t="e">
        <f>P115*Q115</f>
        <v>#DIV/0!</v>
      </c>
      <c r="U115">
        <f>D115*S115</f>
        <v>0</v>
      </c>
      <c r="V115">
        <f>E115*S115</f>
        <v>0</v>
      </c>
      <c r="W115">
        <f>F115*S115</f>
        <v>0</v>
      </c>
      <c r="X115">
        <f>G115*S115</f>
        <v>0</v>
      </c>
      <c r="Y115">
        <f>H115*S115</f>
        <v>0</v>
      </c>
      <c r="Z115">
        <f>I115*S115</f>
        <v>0</v>
      </c>
      <c r="AA115">
        <f>J115*S115</f>
        <v>0</v>
      </c>
      <c r="AB115">
        <f>K115*S115</f>
        <v>0</v>
      </c>
      <c r="AC115">
        <f>L115*S115</f>
        <v>0</v>
      </c>
      <c r="AD115">
        <f>M115*S115</f>
        <v>0</v>
      </c>
    </row>
    <row r="116">
      <c r="A116">
        <v>94</v>
      </c>
      <c r="C116" t="str">
        <f>'LAP. PENJUALAN '!C116</f>
        <v>Beef Steak + Lemon Tea</v>
      </c>
      <c r="N116">
        <f>SUM(D116:M116)</f>
        <v>0</v>
      </c>
      <c r="O116">
        <f>N116*S116</f>
        <v>0</v>
      </c>
      <c r="P116" t="e">
        <f>(O116/O237)*100</f>
        <v>#DIV/0!</v>
      </c>
      <c r="R116" t="e">
        <f>P116*Q116</f>
        <v>#DIV/0!</v>
      </c>
      <c r="U116">
        <f>D116*S116</f>
        <v>0</v>
      </c>
      <c r="V116">
        <f>E116*S116</f>
        <v>0</v>
      </c>
      <c r="W116">
        <f>F116*S116</f>
        <v>0</v>
      </c>
      <c r="X116">
        <f>G116*S116</f>
        <v>0</v>
      </c>
      <c r="Y116">
        <f>H116*S116</f>
        <v>0</v>
      </c>
      <c r="Z116">
        <f>I116*S116</f>
        <v>0</v>
      </c>
      <c r="AA116">
        <f>J116*S116</f>
        <v>0</v>
      </c>
      <c r="AB116">
        <f>K116*S116</f>
        <v>0</v>
      </c>
      <c r="AC116">
        <f>L116*S116</f>
        <v>0</v>
      </c>
      <c r="AD116">
        <f>M116*S116</f>
        <v>0</v>
      </c>
    </row>
    <row r="117">
      <c r="A117">
        <v>95</v>
      </c>
      <c r="C117" t="str">
        <f>'LAP. PENJUALAN '!C117</f>
        <v>Beef Steak + Lemon Tea + Nasi</v>
      </c>
      <c r="N117">
        <f>SUM(D117:M117)</f>
        <v>0</v>
      </c>
      <c r="O117">
        <f>N117*S117</f>
        <v>0</v>
      </c>
      <c r="P117" t="e">
        <f>(O117/O237)*100</f>
        <v>#DIV/0!</v>
      </c>
      <c r="R117" t="e">
        <f>P117*Q117</f>
        <v>#DIV/0!</v>
      </c>
      <c r="U117">
        <f>D117*S117</f>
        <v>0</v>
      </c>
      <c r="V117">
        <f>E117*S117</f>
        <v>0</v>
      </c>
      <c r="W117">
        <f>F117*S117</f>
        <v>0</v>
      </c>
      <c r="X117">
        <f>G117*S117</f>
        <v>0</v>
      </c>
      <c r="Y117">
        <f>H117*S117</f>
        <v>0</v>
      </c>
      <c r="Z117">
        <f>I117*S117</f>
        <v>0</v>
      </c>
      <c r="AA117">
        <f>J117*S117</f>
        <v>0</v>
      </c>
      <c r="AB117">
        <f>K117*S117</f>
        <v>0</v>
      </c>
      <c r="AC117">
        <f>L117*S117</f>
        <v>0</v>
      </c>
      <c r="AD117">
        <f>M117*S117</f>
        <v>0</v>
      </c>
    </row>
    <row r="118">
      <c r="N118">
        <f>SUM(D118:M118)</f>
        <v>0</v>
      </c>
      <c r="O118">
        <f>N118*S118</f>
        <v>0</v>
      </c>
      <c r="P118" t="e">
        <f>(O118/O237)*100</f>
        <v>#DIV/0!</v>
      </c>
      <c r="R118" t="e">
        <f>P118*Q118</f>
        <v>#DIV/0!</v>
      </c>
      <c r="U118">
        <f>D118*S118</f>
        <v>0</v>
      </c>
      <c r="V118">
        <f>E118*S118</f>
        <v>0</v>
      </c>
      <c r="W118">
        <f>F118*S118</f>
        <v>0</v>
      </c>
      <c r="X118">
        <f>G118*S118</f>
        <v>0</v>
      </c>
      <c r="Y118">
        <f>H118*S118</f>
        <v>0</v>
      </c>
      <c r="Z118">
        <f>I118*S118</f>
        <v>0</v>
      </c>
      <c r="AA118">
        <f>J118*S118</f>
        <v>0</v>
      </c>
      <c r="AB118">
        <f>K118*S118</f>
        <v>0</v>
      </c>
      <c r="AC118">
        <f>L118*S118</f>
        <v>0</v>
      </c>
      <c r="AD118">
        <f>M118*S118</f>
        <v>0</v>
      </c>
    </row>
    <row r="119">
      <c r="A119">
        <v>96</v>
      </c>
      <c r="C119" t="str">
        <f>'LAP. PENJUALAN '!C119</f>
        <v>Dada / Paha Atas Hot Spicy</v>
      </c>
      <c r="N119">
        <f>SUM(D119:M119)</f>
        <v>0</v>
      </c>
      <c r="O119">
        <f>N119*S119</f>
        <v>0</v>
      </c>
      <c r="P119" t="e">
        <f>(O119/O237)*100</f>
        <v>#DIV/0!</v>
      </c>
      <c r="R119" t="e">
        <f>P119*Q119</f>
        <v>#DIV/0!</v>
      </c>
      <c r="S119">
        <v>21333</v>
      </c>
      <c r="U119">
        <f>D119*S119</f>
        <v>0</v>
      </c>
      <c r="V119">
        <f>E119*S119</f>
        <v>0</v>
      </c>
      <c r="W119">
        <f>F119*S119</f>
        <v>0</v>
      </c>
      <c r="X119">
        <f>G119*S119</f>
        <v>0</v>
      </c>
      <c r="Y119">
        <f>H119*S119</f>
        <v>0</v>
      </c>
      <c r="Z119">
        <f>I119*S119</f>
        <v>0</v>
      </c>
      <c r="AA119">
        <f>J119*S119</f>
        <v>0</v>
      </c>
      <c r="AB119">
        <f>K119*S119</f>
        <v>0</v>
      </c>
      <c r="AC119">
        <f>L119*S119</f>
        <v>0</v>
      </c>
      <c r="AD119">
        <f>M119*S119</f>
        <v>0</v>
      </c>
    </row>
    <row r="120">
      <c r="A120">
        <v>97</v>
      </c>
      <c r="C120" t="str">
        <f>'LAP. PENJUALAN '!C120</f>
        <v>Paha Bawah Hot Spicy</v>
      </c>
      <c r="N120">
        <f>SUM(D120:M120)</f>
        <v>0</v>
      </c>
      <c r="O120">
        <f>N120*S120</f>
        <v>0</v>
      </c>
      <c r="P120" t="e">
        <f>(O120/O237)*100</f>
        <v>#DIV/0!</v>
      </c>
      <c r="R120" t="e">
        <f>P120*Q120</f>
        <v>#DIV/0!</v>
      </c>
      <c r="S120">
        <v>28000</v>
      </c>
      <c r="U120">
        <f>D120*S120</f>
        <v>0</v>
      </c>
      <c r="V120">
        <f>E120*S120</f>
        <v>0</v>
      </c>
      <c r="W120">
        <f>F120*S120</f>
        <v>0</v>
      </c>
      <c r="X120">
        <f>G120*S120</f>
        <v>0</v>
      </c>
      <c r="Y120">
        <f>H120*S120</f>
        <v>0</v>
      </c>
      <c r="Z120">
        <f>I120*S120</f>
        <v>0</v>
      </c>
      <c r="AA120">
        <f>J120*S120</f>
        <v>0</v>
      </c>
      <c r="AB120">
        <f>K120*S120</f>
        <v>0</v>
      </c>
      <c r="AC120">
        <f>L120*S120</f>
        <v>0</v>
      </c>
      <c r="AD120">
        <f>M120*S120</f>
        <v>0</v>
      </c>
    </row>
    <row r="121">
      <c r="A121">
        <v>98</v>
      </c>
      <c r="C121" t="str">
        <f>'LAP. PENJUALAN '!C121</f>
        <v>Sayap Hot Spicy</v>
      </c>
      <c r="N121">
        <f>SUM(D121:M121)</f>
        <v>0</v>
      </c>
      <c r="O121">
        <f>N121*S121</f>
        <v>0</v>
      </c>
      <c r="P121" t="e">
        <f>(O121/O237)*100</f>
        <v>#DIV/0!</v>
      </c>
      <c r="R121" t="e">
        <f>P121*Q121</f>
        <v>#DIV/0!</v>
      </c>
      <c r="S121">
        <v>16000</v>
      </c>
      <c r="U121">
        <f>D121*S121</f>
        <v>0</v>
      </c>
      <c r="V121">
        <f>E121*S121</f>
        <v>0</v>
      </c>
      <c r="W121">
        <f>F121*S121</f>
        <v>0</v>
      </c>
      <c r="X121">
        <f>G121*S121</f>
        <v>0</v>
      </c>
      <c r="Y121">
        <f>H121*S121</f>
        <v>0</v>
      </c>
      <c r="Z121">
        <f>I121*S121</f>
        <v>0</v>
      </c>
      <c r="AA121">
        <f>J121*S121</f>
        <v>0</v>
      </c>
      <c r="AB121">
        <f>K121*S121</f>
        <v>0</v>
      </c>
      <c r="AC121">
        <f>L121*S121</f>
        <v>0</v>
      </c>
      <c r="AD121">
        <f>M121*S121</f>
        <v>0</v>
      </c>
    </row>
    <row r="122">
      <c r="A122">
        <v>99</v>
      </c>
      <c r="C122" t="str">
        <f>'LAP. PENJUALAN '!C122</f>
        <v>P. Hot Spicy 1 (Lemon Tea)</v>
      </c>
      <c r="N122">
        <f>SUM(D122:M122)</f>
        <v>0</v>
      </c>
      <c r="O122">
        <f>N122*S122</f>
        <v>0</v>
      </c>
      <c r="P122" t="e">
        <f>(O122/O237)*100</f>
        <v>#DIV/0!</v>
      </c>
      <c r="R122" t="e">
        <f>P122*Q122</f>
        <v>#DIV/0!</v>
      </c>
      <c r="S122">
        <v>26666</v>
      </c>
      <c r="U122">
        <f>D122*S122</f>
        <v>0</v>
      </c>
      <c r="V122">
        <f>E122*S122</f>
        <v>0</v>
      </c>
      <c r="W122">
        <f>F122*S122</f>
        <v>0</v>
      </c>
      <c r="X122">
        <f>G122*S122</f>
        <v>0</v>
      </c>
      <c r="Y122">
        <f>H122*S122</f>
        <v>0</v>
      </c>
      <c r="Z122">
        <f>I122*S122</f>
        <v>0</v>
      </c>
      <c r="AA122">
        <f>J122*S122</f>
        <v>0</v>
      </c>
      <c r="AB122">
        <f>K122*S122</f>
        <v>0</v>
      </c>
      <c r="AC122">
        <f>L122*S122</f>
        <v>0</v>
      </c>
      <c r="AD122">
        <f>M122*S122</f>
        <v>0</v>
      </c>
    </row>
    <row r="123">
      <c r="A123">
        <v>100</v>
      </c>
      <c r="C123" t="str">
        <f>'LAP. PENJUALAN '!C123</f>
        <v>P. Hot Spicy 2 (Lemon Tea)</v>
      </c>
      <c r="N123">
        <f>SUM(D123:M123)</f>
        <v>0</v>
      </c>
      <c r="O123">
        <f>N123*S123</f>
        <v>0</v>
      </c>
      <c r="P123" t="e">
        <f>(O123/O237)*100</f>
        <v>#DIV/0!</v>
      </c>
      <c r="R123" t="e">
        <f>P123*Q123</f>
        <v>#DIV/0!</v>
      </c>
      <c r="S123">
        <v>17333</v>
      </c>
      <c r="U123">
        <f>D123*S123</f>
        <v>0</v>
      </c>
      <c r="V123">
        <f>E123*S123</f>
        <v>0</v>
      </c>
      <c r="W123">
        <f>F123*S123</f>
        <v>0</v>
      </c>
      <c r="X123">
        <f>G123*S123</f>
        <v>0</v>
      </c>
      <c r="Y123">
        <f>H123*S123</f>
        <v>0</v>
      </c>
      <c r="Z123">
        <f>I123*S123</f>
        <v>0</v>
      </c>
      <c r="AA123">
        <f>J123*S123</f>
        <v>0</v>
      </c>
      <c r="AB123">
        <f>K123*S123</f>
        <v>0</v>
      </c>
      <c r="AC123">
        <f>L123*S123</f>
        <v>0</v>
      </c>
      <c r="AD123">
        <f>M123*S123</f>
        <v>0</v>
      </c>
    </row>
    <row r="124">
      <c r="A124">
        <v>101</v>
      </c>
      <c r="C124" t="str">
        <f>'LAP. PENJUALAN '!C124</f>
        <v>P. Hot Spicy 3 (Lemon Tea)</v>
      </c>
      <c r="N124">
        <f>SUM(D124:M124)</f>
        <v>0</v>
      </c>
      <c r="O124">
        <f>N124*S124</f>
        <v>0</v>
      </c>
      <c r="P124" t="e">
        <f>(O124/O237)*100</f>
        <v>#DIV/0!</v>
      </c>
      <c r="R124" t="e">
        <f>P124*Q124</f>
        <v>#DIV/0!</v>
      </c>
      <c r="S124">
        <v>21333</v>
      </c>
      <c r="U124">
        <f>D124*S124</f>
        <v>0</v>
      </c>
      <c r="V124">
        <f>E124*S124</f>
        <v>0</v>
      </c>
      <c r="W124">
        <f>F124*S124</f>
        <v>0</v>
      </c>
      <c r="X124">
        <f>G124*S124</f>
        <v>0</v>
      </c>
      <c r="Y124">
        <f>H124*S124</f>
        <v>0</v>
      </c>
      <c r="Z124">
        <f>I124*S124</f>
        <v>0</v>
      </c>
      <c r="AA124">
        <f>J124*S124</f>
        <v>0</v>
      </c>
      <c r="AB124">
        <f>K124*S124</f>
        <v>0</v>
      </c>
      <c r="AC124">
        <f>L124*S124</f>
        <v>0</v>
      </c>
      <c r="AD124">
        <f>M124*S124</f>
        <v>0</v>
      </c>
    </row>
    <row r="125">
      <c r="A125">
        <v>102</v>
      </c>
      <c r="C125" t="str">
        <f>'LAP. PENJUALAN '!C125</f>
        <v>P. Hot Spicy 1 Green Crispy (Es Teh / S-tee)</v>
      </c>
      <c r="N125">
        <f>SUM(D125:M125)</f>
        <v>0</v>
      </c>
      <c r="O125">
        <f>N125*S125</f>
        <v>0</v>
      </c>
      <c r="P125" t="e">
        <f>(O125/O237)*100</f>
        <v>#DIV/0!</v>
      </c>
      <c r="R125" t="e">
        <f>P125*Q125</f>
        <v>#DIV/0!</v>
      </c>
      <c r="U125">
        <f>D125*S125</f>
        <v>0</v>
      </c>
      <c r="V125">
        <f>E125*S125</f>
        <v>0</v>
      </c>
      <c r="W125">
        <f>F125*S125</f>
        <v>0</v>
      </c>
      <c r="X125">
        <f>G125*S125</f>
        <v>0</v>
      </c>
      <c r="Y125">
        <f>H125*S125</f>
        <v>0</v>
      </c>
      <c r="Z125">
        <f>I125*S125</f>
        <v>0</v>
      </c>
      <c r="AA125">
        <f>J125*S125</f>
        <v>0</v>
      </c>
      <c r="AB125">
        <f>K125*S125</f>
        <v>0</v>
      </c>
      <c r="AC125">
        <f>L125*S125</f>
        <v>0</v>
      </c>
      <c r="AD125">
        <f>M125*S125</f>
        <v>0</v>
      </c>
    </row>
    <row r="126">
      <c r="A126">
        <v>103</v>
      </c>
      <c r="C126" t="str">
        <f>'LAP. PENJUALAN '!C126</f>
        <v>P. Hot Spicy 2 Green Crispy (Es Teh / S-tee)</v>
      </c>
      <c r="N126">
        <f>SUM(D126:M126)</f>
        <v>0</v>
      </c>
      <c r="O126">
        <f>N126*S126</f>
        <v>0</v>
      </c>
      <c r="P126" t="e">
        <f>(O126/O237)*100</f>
        <v>#DIV/0!</v>
      </c>
      <c r="R126" t="e">
        <f>P126*Q126</f>
        <v>#DIV/0!</v>
      </c>
      <c r="U126">
        <f>D126*S126</f>
        <v>0</v>
      </c>
      <c r="V126">
        <f>E126*S126</f>
        <v>0</v>
      </c>
      <c r="W126">
        <f>F126*S126</f>
        <v>0</v>
      </c>
      <c r="X126">
        <f>G126*S126</f>
        <v>0</v>
      </c>
      <c r="Y126">
        <f>H126*S126</f>
        <v>0</v>
      </c>
      <c r="Z126">
        <f>I126*S126</f>
        <v>0</v>
      </c>
      <c r="AA126">
        <f>J126*S126</f>
        <v>0</v>
      </c>
      <c r="AB126">
        <f>K126*S126</f>
        <v>0</v>
      </c>
      <c r="AC126">
        <f>L126*S126</f>
        <v>0</v>
      </c>
      <c r="AD126">
        <f>M126*S126</f>
        <v>0</v>
      </c>
    </row>
    <row r="127">
      <c r="A127">
        <v>104</v>
      </c>
      <c r="C127" t="str">
        <f>'LAP. PENJUALAN '!C127</f>
        <v>P. Hot Spicy 3 Green Crispy (Es Teh / S-tee)</v>
      </c>
      <c r="N127">
        <f>SUM(D127:M127)</f>
        <v>0</v>
      </c>
      <c r="O127">
        <f>N127*S127</f>
        <v>0</v>
      </c>
      <c r="P127" t="e">
        <f>(O127/O237)*100</f>
        <v>#DIV/0!</v>
      </c>
      <c r="R127" t="e">
        <f>P127*Q127</f>
        <v>#DIV/0!</v>
      </c>
      <c r="U127">
        <f>D127*S127</f>
        <v>0</v>
      </c>
      <c r="V127">
        <f>E127*S127</f>
        <v>0</v>
      </c>
      <c r="W127">
        <f>F127*S127</f>
        <v>0</v>
      </c>
      <c r="X127">
        <f>G127*S127</f>
        <v>0</v>
      </c>
      <c r="Y127">
        <f>H127*S127</f>
        <v>0</v>
      </c>
      <c r="Z127">
        <f>I127*S127</f>
        <v>0</v>
      </c>
      <c r="AA127">
        <f>J127*S127</f>
        <v>0</v>
      </c>
      <c r="AB127">
        <f>K127*S127</f>
        <v>0</v>
      </c>
      <c r="AC127">
        <f>L127*S127</f>
        <v>0</v>
      </c>
      <c r="AD127">
        <f>M127*S127</f>
        <v>0</v>
      </c>
    </row>
    <row r="128">
      <c r="N128">
        <f>SUM(D128:M128)</f>
        <v>0</v>
      </c>
      <c r="O128">
        <f>N128*S128</f>
        <v>0</v>
      </c>
      <c r="P128" t="e">
        <f>(O128/O237)*100</f>
        <v>#DIV/0!</v>
      </c>
      <c r="R128" t="e">
        <f>P128*Q128</f>
        <v>#DIV/0!</v>
      </c>
      <c r="U128">
        <f>D128*S128</f>
        <v>0</v>
      </c>
      <c r="V128">
        <f>E128*S128</f>
        <v>0</v>
      </c>
      <c r="W128">
        <f>F128*S128</f>
        <v>0</v>
      </c>
      <c r="X128">
        <f>G128*S128</f>
        <v>0</v>
      </c>
      <c r="Y128">
        <f>H128*S128</f>
        <v>0</v>
      </c>
      <c r="Z128">
        <f>I128*S128</f>
        <v>0</v>
      </c>
      <c r="AA128">
        <f>J128*S128</f>
        <v>0</v>
      </c>
      <c r="AB128">
        <f>K128*S128</f>
        <v>0</v>
      </c>
      <c r="AC128">
        <f>L128*S128</f>
        <v>0</v>
      </c>
      <c r="AD128">
        <f>M128*S128</f>
        <v>0</v>
      </c>
    </row>
    <row r="129">
      <c r="A129">
        <v>105</v>
      </c>
      <c r="C129" t="str">
        <f>'LAP. PENJUALAN '!C129</f>
        <v>P. Hot Cheesy 1 Green Crispy  (Es Teh / S-tee)</v>
      </c>
      <c r="N129">
        <f>SUM(D129:M129)</f>
        <v>0</v>
      </c>
      <c r="O129">
        <f>N129*S129</f>
        <v>0</v>
      </c>
      <c r="P129" t="e">
        <f>(O129/O237)*100</f>
        <v>#DIV/0!</v>
      </c>
      <c r="R129" t="e">
        <f>P129*Q129</f>
        <v>#DIV/0!</v>
      </c>
      <c r="U129">
        <f>D129*S129</f>
        <v>0</v>
      </c>
      <c r="V129">
        <f>E129*S129</f>
        <v>0</v>
      </c>
      <c r="W129">
        <f>F129*S129</f>
        <v>0</v>
      </c>
      <c r="X129">
        <f>G129*S129</f>
        <v>0</v>
      </c>
      <c r="Y129">
        <f>H129*S129</f>
        <v>0</v>
      </c>
      <c r="Z129">
        <f>I129*S129</f>
        <v>0</v>
      </c>
      <c r="AA129">
        <f>J129*S129</f>
        <v>0</v>
      </c>
      <c r="AB129">
        <f>K129*S129</f>
        <v>0</v>
      </c>
      <c r="AC129">
        <f>L129*S129</f>
        <v>0</v>
      </c>
      <c r="AD129">
        <f>M129*S129</f>
        <v>0</v>
      </c>
    </row>
    <row r="130">
      <c r="A130">
        <v>106</v>
      </c>
      <c r="C130" t="str">
        <f>'LAP. PENJUALAN '!C130</f>
        <v>P. Hot Cheesy 2 Green Crispy (Es Teh / S-tee)</v>
      </c>
      <c r="N130">
        <f>SUM(D130:M130)</f>
        <v>0</v>
      </c>
      <c r="O130">
        <f>N130*S130</f>
        <v>0</v>
      </c>
      <c r="P130" t="e">
        <f>(O130/O237)*100</f>
        <v>#DIV/0!</v>
      </c>
      <c r="R130" t="e">
        <f>P130*Q130</f>
        <v>#DIV/0!</v>
      </c>
      <c r="U130">
        <f>D130*S130</f>
        <v>0</v>
      </c>
      <c r="V130">
        <f>E130*S130</f>
        <v>0</v>
      </c>
      <c r="W130">
        <f>F130*S130</f>
        <v>0</v>
      </c>
      <c r="X130">
        <f>G130*S130</f>
        <v>0</v>
      </c>
      <c r="Y130">
        <f>H130*S130</f>
        <v>0</v>
      </c>
      <c r="Z130">
        <f>I130*S130</f>
        <v>0</v>
      </c>
      <c r="AA130">
        <f>J130*S130</f>
        <v>0</v>
      </c>
      <c r="AB130">
        <f>K130*S130</f>
        <v>0</v>
      </c>
      <c r="AC130">
        <f>L130*S130</f>
        <v>0</v>
      </c>
      <c r="AD130">
        <f>M130*S130</f>
        <v>0</v>
      </c>
    </row>
    <row r="131">
      <c r="A131">
        <v>107</v>
      </c>
      <c r="C131" t="str">
        <f>'LAP. PENJUALAN '!C131</f>
        <v>P. Hot Cheesy 3 Green Crispy (Es Teh / S-tee)</v>
      </c>
      <c r="N131">
        <f>SUM(D131:M131)</f>
        <v>0</v>
      </c>
      <c r="O131">
        <f>N131*S131</f>
        <v>0</v>
      </c>
      <c r="P131" t="e">
        <f>(O131/O237)*100</f>
        <v>#DIV/0!</v>
      </c>
      <c r="R131" t="e">
        <f>P131*Q131</f>
        <v>#DIV/0!</v>
      </c>
      <c r="U131">
        <f>D131*S131</f>
        <v>0</v>
      </c>
      <c r="V131">
        <f>E131*S131</f>
        <v>0</v>
      </c>
      <c r="W131">
        <f>F131*S131</f>
        <v>0</v>
      </c>
      <c r="X131">
        <f>G131*S131</f>
        <v>0</v>
      </c>
      <c r="Y131">
        <f>H131*S131</f>
        <v>0</v>
      </c>
      <c r="Z131">
        <f>I131*S131</f>
        <v>0</v>
      </c>
      <c r="AA131">
        <f>J131*S131</f>
        <v>0</v>
      </c>
      <c r="AB131">
        <f>K131*S131</f>
        <v>0</v>
      </c>
      <c r="AC131">
        <f>L131*S131</f>
        <v>0</v>
      </c>
      <c r="AD131">
        <f>M131*S131</f>
        <v>0</v>
      </c>
    </row>
    <row r="132">
      <c r="A132">
        <v>108</v>
      </c>
      <c r="C132" t="str">
        <f>'LAP. PENJUALAN '!C132</f>
        <v>Green Crispy</v>
      </c>
      <c r="N132">
        <f>SUM(D132:M132)</f>
        <v>0</v>
      </c>
      <c r="O132">
        <f>N132*S132</f>
        <v>0</v>
      </c>
      <c r="P132" t="e">
        <f>(O132/O237)*100</f>
        <v>#DIV/0!</v>
      </c>
      <c r="R132" t="e">
        <f>P132*Q132</f>
        <v>#DIV/0!</v>
      </c>
      <c r="U132">
        <f>D132*S132</f>
        <v>0</v>
      </c>
      <c r="V132">
        <f>E132*S132</f>
        <v>0</v>
      </c>
      <c r="W132">
        <f>F132*S132</f>
        <v>0</v>
      </c>
      <c r="X132">
        <f>G132*S132</f>
        <v>0</v>
      </c>
      <c r="Y132">
        <f>H132*S132</f>
        <v>0</v>
      </c>
      <c r="Z132">
        <f>I132*S132</f>
        <v>0</v>
      </c>
      <c r="AA132">
        <f>J132*S132</f>
        <v>0</v>
      </c>
      <c r="AB132">
        <f>K132*S132</f>
        <v>0</v>
      </c>
      <c r="AC132">
        <f>L132*S132</f>
        <v>0</v>
      </c>
      <c r="AD132">
        <f>M132*S132</f>
        <v>0</v>
      </c>
    </row>
    <row r="133">
      <c r="N133">
        <f>SUM(D133:M133)</f>
        <v>0</v>
      </c>
      <c r="O133">
        <f>N133*S133</f>
        <v>0</v>
      </c>
      <c r="P133" t="e">
        <f>(O133/O237)*100</f>
        <v>#DIV/0!</v>
      </c>
      <c r="R133" t="e">
        <f>P133*Q133</f>
        <v>#DIV/0!</v>
      </c>
      <c r="U133">
        <f>D133*S133</f>
        <v>0</v>
      </c>
      <c r="V133">
        <f>E133*S133</f>
        <v>0</v>
      </c>
      <c r="W133">
        <f>F133*S133</f>
        <v>0</v>
      </c>
      <c r="X133">
        <f>G133*S133</f>
        <v>0</v>
      </c>
      <c r="Y133">
        <f>H133*S133</f>
        <v>0</v>
      </c>
      <c r="Z133">
        <f>I133*S133</f>
        <v>0</v>
      </c>
      <c r="AA133">
        <f>J133*S133</f>
        <v>0</v>
      </c>
      <c r="AB133">
        <f>K133*S133</f>
        <v>0</v>
      </c>
      <c r="AC133">
        <f>L133*S133</f>
        <v>0</v>
      </c>
      <c r="AD133">
        <f>M133*S133</f>
        <v>0</v>
      </c>
    </row>
    <row r="134">
      <c r="A134">
        <v>109</v>
      </c>
      <c r="C134" t="str">
        <f>'LAP. PENJUALAN '!C134</f>
        <v>Paket Bucket 1</v>
      </c>
      <c r="N134">
        <f>SUM(D134:M134)</f>
        <v>0</v>
      </c>
      <c r="O134">
        <f>N134*S134</f>
        <v>0</v>
      </c>
      <c r="P134" t="e">
        <f>(O134/O237)*100</f>
        <v>#DIV/0!</v>
      </c>
      <c r="R134" t="e">
        <f>P134*Q134</f>
        <v>#DIV/0!</v>
      </c>
      <c r="U134">
        <f>D134*S134</f>
        <v>0</v>
      </c>
      <c r="V134">
        <f>E134*S134</f>
        <v>0</v>
      </c>
      <c r="W134">
        <f>F134*S134</f>
        <v>0</v>
      </c>
      <c r="X134">
        <f>G134*S134</f>
        <v>0</v>
      </c>
      <c r="Y134">
        <f>H134*S134</f>
        <v>0</v>
      </c>
      <c r="Z134">
        <f>I134*S134</f>
        <v>0</v>
      </c>
      <c r="AA134">
        <f>J134*S134</f>
        <v>0</v>
      </c>
      <c r="AB134">
        <f>K134*S134</f>
        <v>0</v>
      </c>
      <c r="AC134">
        <f>L134*S134</f>
        <v>0</v>
      </c>
      <c r="AD134">
        <f>M134*S134</f>
        <v>0</v>
      </c>
    </row>
    <row r="135">
      <c r="A135">
        <v>110</v>
      </c>
      <c r="C135" t="str">
        <f>'LAP. PENJUALAN '!C135</f>
        <v>Paket Bucket 2</v>
      </c>
      <c r="N135">
        <f>SUM(D135:M135)</f>
        <v>0</v>
      </c>
      <c r="O135">
        <f>N135*S135</f>
        <v>0</v>
      </c>
      <c r="P135" t="e">
        <f>(O135/O237)*100</f>
        <v>#DIV/0!</v>
      </c>
      <c r="R135" t="e">
        <f>P135*Q135</f>
        <v>#DIV/0!</v>
      </c>
      <c r="U135">
        <f>D135*S135</f>
        <v>0</v>
      </c>
      <c r="V135">
        <f>E135*S135</f>
        <v>0</v>
      </c>
      <c r="W135">
        <f>F135*S135</f>
        <v>0</v>
      </c>
      <c r="X135">
        <f>G135*S135</f>
        <v>0</v>
      </c>
      <c r="Y135">
        <f>H135*S135</f>
        <v>0</v>
      </c>
      <c r="Z135">
        <f>I135*S135</f>
        <v>0</v>
      </c>
      <c r="AA135">
        <f>J135*S135</f>
        <v>0</v>
      </c>
      <c r="AB135">
        <f>K135*S135</f>
        <v>0</v>
      </c>
      <c r="AC135">
        <f>L135*S135</f>
        <v>0</v>
      </c>
      <c r="AD135">
        <f>M135*S135</f>
        <v>0</v>
      </c>
    </row>
    <row r="136">
      <c r="A136">
        <v>111</v>
      </c>
      <c r="C136" t="str">
        <f>'LAP. PENJUALAN '!C136</f>
        <v>Paket Bucket 3</v>
      </c>
      <c r="N136">
        <f>SUM(D136:M136)</f>
        <v>0</v>
      </c>
      <c r="O136">
        <f>N136*S136</f>
        <v>0</v>
      </c>
      <c r="P136" t="e">
        <f>(O136/O237)*100</f>
        <v>#DIV/0!</v>
      </c>
      <c r="R136" t="e">
        <f>P136*Q136</f>
        <v>#DIV/0!</v>
      </c>
      <c r="U136">
        <f>D136*S136</f>
        <v>0</v>
      </c>
      <c r="V136">
        <f>E136*S136</f>
        <v>0</v>
      </c>
      <c r="W136">
        <f>F136*S136</f>
        <v>0</v>
      </c>
      <c r="X136">
        <f>G136*S136</f>
        <v>0</v>
      </c>
      <c r="Y136">
        <f>H136*S136</f>
        <v>0</v>
      </c>
      <c r="Z136">
        <f>I136*S136</f>
        <v>0</v>
      </c>
      <c r="AA136">
        <f>J136*S136</f>
        <v>0</v>
      </c>
      <c r="AB136">
        <f>K136*S136</f>
        <v>0</v>
      </c>
      <c r="AC136">
        <f>L136*S136</f>
        <v>0</v>
      </c>
      <c r="AD136">
        <f>M136*S136</f>
        <v>0</v>
      </c>
    </row>
    <row r="137">
      <c r="A137">
        <v>112</v>
      </c>
      <c r="C137" t="str">
        <f>'LAP. PENJUALAN '!C137</f>
        <v>Paket Bucket 4 (Sambal Geprek)</v>
      </c>
      <c r="N137">
        <f>SUM(D137:M137)</f>
        <v>0</v>
      </c>
      <c r="O137">
        <f>N137*S137</f>
        <v>0</v>
      </c>
      <c r="P137" t="e">
        <f>(O137/O237)*100</f>
        <v>#DIV/0!</v>
      </c>
      <c r="R137" t="e">
        <f>P137*Q137</f>
        <v>#DIV/0!</v>
      </c>
      <c r="U137">
        <f>D137*S137</f>
        <v>0</v>
      </c>
      <c r="V137">
        <f>E137*S137</f>
        <v>0</v>
      </c>
      <c r="W137">
        <f>F137*S137</f>
        <v>0</v>
      </c>
      <c r="X137">
        <f>G137*S137</f>
        <v>0</v>
      </c>
      <c r="Y137">
        <f>H137*S137</f>
        <v>0</v>
      </c>
      <c r="Z137">
        <f>I137*S137</f>
        <v>0</v>
      </c>
      <c r="AA137">
        <f>J137*S137</f>
        <v>0</v>
      </c>
      <c r="AB137">
        <f>K137*S137</f>
        <v>0</v>
      </c>
      <c r="AC137">
        <f>L137*S137</f>
        <v>0</v>
      </c>
      <c r="AD137">
        <f>M137*S137</f>
        <v>0</v>
      </c>
    </row>
    <row r="138">
      <c r="A138">
        <v>113</v>
      </c>
      <c r="C138" t="str">
        <f>'LAP. PENJUALAN '!C138</f>
        <v>Paket Bucket 4 (Hot Cheesy)</v>
      </c>
      <c r="N138">
        <f>SUM(D138:M138)</f>
        <v>0</v>
      </c>
      <c r="O138">
        <f>N138*S138</f>
        <v>0</v>
      </c>
      <c r="P138" t="e">
        <f>(O138/O237)*100</f>
        <v>#DIV/0!</v>
      </c>
      <c r="R138" t="e">
        <f>P138*Q138</f>
        <v>#DIV/0!</v>
      </c>
      <c r="U138">
        <f>D138*S138</f>
        <v>0</v>
      </c>
      <c r="V138">
        <f>E138*S138</f>
        <v>0</v>
      </c>
      <c r="W138">
        <f>F138*S138</f>
        <v>0</v>
      </c>
      <c r="X138">
        <f>G138*S138</f>
        <v>0</v>
      </c>
      <c r="Y138">
        <f>H138*S138</f>
        <v>0</v>
      </c>
      <c r="Z138">
        <f>I138*S138</f>
        <v>0</v>
      </c>
      <c r="AA138">
        <f>J138*S138</f>
        <v>0</v>
      </c>
      <c r="AB138">
        <f>K138*S138</f>
        <v>0</v>
      </c>
      <c r="AC138">
        <f>L138*S138</f>
        <v>0</v>
      </c>
      <c r="AD138">
        <f>M138*S138</f>
        <v>0</v>
      </c>
    </row>
    <row r="139">
      <c r="N139">
        <f>SUM(D139:M139)</f>
        <v>0</v>
      </c>
      <c r="O139">
        <f>N139*S139</f>
        <v>0</v>
      </c>
      <c r="P139" t="e">
        <f>(O139/O237)*100</f>
        <v>#DIV/0!</v>
      </c>
      <c r="R139" t="e">
        <f>P139*Q139</f>
        <v>#DIV/0!</v>
      </c>
      <c r="U139">
        <f>D139*S139</f>
        <v>0</v>
      </c>
      <c r="V139">
        <f>E139*S139</f>
        <v>0</v>
      </c>
      <c r="W139">
        <f>F139*S139</f>
        <v>0</v>
      </c>
      <c r="X139">
        <f>G139*S139</f>
        <v>0</v>
      </c>
      <c r="Y139">
        <f>H139*S139</f>
        <v>0</v>
      </c>
      <c r="Z139">
        <f>I139*S139</f>
        <v>0</v>
      </c>
      <c r="AA139">
        <f>J139*S139</f>
        <v>0</v>
      </c>
      <c r="AB139">
        <f>K139*S139</f>
        <v>0</v>
      </c>
      <c r="AC139">
        <f>L139*S139</f>
        <v>0</v>
      </c>
      <c r="AD139">
        <f>M139*S139</f>
        <v>0</v>
      </c>
    </row>
    <row r="140">
      <c r="A140">
        <v>114</v>
      </c>
      <c r="C140" t="str">
        <f>'LAP. PENJUALAN '!C140</f>
        <v>Paket Ultah 1</v>
      </c>
      <c r="N140">
        <f>SUM(D140:M140)</f>
        <v>0</v>
      </c>
      <c r="O140">
        <f>N140*S140</f>
        <v>0</v>
      </c>
      <c r="P140" t="e">
        <f>(O140/O237)*100</f>
        <v>#DIV/0!</v>
      </c>
      <c r="R140" t="e">
        <f>P140*Q140</f>
        <v>#DIV/0!</v>
      </c>
      <c r="U140">
        <f>D140*S140</f>
        <v>0</v>
      </c>
      <c r="V140">
        <f>E140*S140</f>
        <v>0</v>
      </c>
      <c r="W140">
        <f>F140*S140</f>
        <v>0</v>
      </c>
      <c r="X140">
        <f>G140*S140</f>
        <v>0</v>
      </c>
      <c r="Y140">
        <f>H140*S140</f>
        <v>0</v>
      </c>
      <c r="Z140">
        <f>I140*S140</f>
        <v>0</v>
      </c>
      <c r="AA140">
        <f>J140*S140</f>
        <v>0</v>
      </c>
      <c r="AB140">
        <f>K140*S140</f>
        <v>0</v>
      </c>
      <c r="AC140">
        <f>L140*S140</f>
        <v>0</v>
      </c>
      <c r="AD140">
        <f>M140*S140</f>
        <v>0</v>
      </c>
    </row>
    <row r="141">
      <c r="A141">
        <v>115</v>
      </c>
      <c r="C141" t="str">
        <f>'LAP. PENJUALAN '!C141</f>
        <v>Paket Ultah 2</v>
      </c>
      <c r="N141">
        <f>SUM(D141:M141)</f>
        <v>0</v>
      </c>
      <c r="O141">
        <f>N141*S141</f>
        <v>0</v>
      </c>
      <c r="P141" t="e">
        <f>(O141/O237)*100</f>
        <v>#DIV/0!</v>
      </c>
      <c r="R141" t="e">
        <f>P141*Q141</f>
        <v>#DIV/0!</v>
      </c>
      <c r="U141">
        <f>D141*S141</f>
        <v>0</v>
      </c>
      <c r="V141">
        <f>E141*S141</f>
        <v>0</v>
      </c>
      <c r="W141">
        <f>F141*S141</f>
        <v>0</v>
      </c>
      <c r="X141">
        <f>G141*S141</f>
        <v>0</v>
      </c>
      <c r="Y141">
        <f>H141*S141</f>
        <v>0</v>
      </c>
      <c r="Z141">
        <f>I141*S141</f>
        <v>0</v>
      </c>
      <c r="AA141">
        <f>J141*S141</f>
        <v>0</v>
      </c>
      <c r="AB141">
        <f>K141*S141</f>
        <v>0</v>
      </c>
      <c r="AC141">
        <f>L141*S141</f>
        <v>0</v>
      </c>
      <c r="AD141">
        <f>M141*S141</f>
        <v>0</v>
      </c>
    </row>
    <row r="142">
      <c r="N142">
        <f>SUM(D142:M142)</f>
        <v>0</v>
      </c>
      <c r="O142">
        <f>N142*S142</f>
        <v>0</v>
      </c>
      <c r="P142" t="e">
        <f>(O142/O237)*100</f>
        <v>#DIV/0!</v>
      </c>
      <c r="R142" t="e">
        <f>P142*Q142</f>
        <v>#DIV/0!</v>
      </c>
      <c r="U142">
        <f>D142*S142</f>
        <v>0</v>
      </c>
      <c r="V142">
        <f>E142*S142</f>
        <v>0</v>
      </c>
      <c r="W142">
        <f>F142*S142</f>
        <v>0</v>
      </c>
      <c r="X142">
        <f>G142*S142</f>
        <v>0</v>
      </c>
      <c r="Y142">
        <f>H142*S142</f>
        <v>0</v>
      </c>
      <c r="Z142">
        <f>I142*S142</f>
        <v>0</v>
      </c>
      <c r="AA142">
        <f>J142*S142</f>
        <v>0</v>
      </c>
      <c r="AB142">
        <f>K142*S142</f>
        <v>0</v>
      </c>
      <c r="AC142">
        <f>L142*S142</f>
        <v>0</v>
      </c>
      <c r="AD142">
        <f>M142*S142</f>
        <v>0</v>
      </c>
    </row>
    <row r="143">
      <c r="A143">
        <v>116</v>
      </c>
      <c r="C143" t="str">
        <f>'LAP. PENJUALAN '!C143</f>
        <v>Paket Rocket Kids 1</v>
      </c>
      <c r="N143">
        <f>SUM(D143:M143)</f>
        <v>0</v>
      </c>
      <c r="O143">
        <f>N143*S143</f>
        <v>0</v>
      </c>
      <c r="P143" t="e">
        <f>(O143/O237)*100</f>
        <v>#DIV/0!</v>
      </c>
      <c r="R143" t="e">
        <f>P143*Q143</f>
        <v>#DIV/0!</v>
      </c>
      <c r="U143">
        <f>D143*S143</f>
        <v>0</v>
      </c>
      <c r="V143">
        <f>E143*S143</f>
        <v>0</v>
      </c>
      <c r="W143">
        <f>F143*S143</f>
        <v>0</v>
      </c>
      <c r="X143">
        <f>G143*S143</f>
        <v>0</v>
      </c>
      <c r="Y143">
        <f>H143*S143</f>
        <v>0</v>
      </c>
      <c r="Z143">
        <f>I143*S143</f>
        <v>0</v>
      </c>
      <c r="AA143">
        <f>J143*S143</f>
        <v>0</v>
      </c>
      <c r="AB143">
        <f>K143*S143</f>
        <v>0</v>
      </c>
      <c r="AC143">
        <f>L143*S143</f>
        <v>0</v>
      </c>
      <c r="AD143">
        <f>M143*S143</f>
        <v>0</v>
      </c>
    </row>
    <row r="144">
      <c r="A144">
        <v>117</v>
      </c>
      <c r="C144" t="str">
        <f>'LAP. PENJUALAN '!C144</f>
        <v>Paket Rocket Kids 2</v>
      </c>
      <c r="N144">
        <f>SUM(D144:M144)</f>
        <v>0</v>
      </c>
      <c r="O144">
        <f>N144*S144</f>
        <v>0</v>
      </c>
      <c r="P144" t="e">
        <f>(O144/O237)*100</f>
        <v>#DIV/0!</v>
      </c>
      <c r="R144" t="e">
        <f>P144*Q144</f>
        <v>#DIV/0!</v>
      </c>
      <c r="U144">
        <f>D144*S144</f>
        <v>0</v>
      </c>
      <c r="V144">
        <f>E144*S144</f>
        <v>0</v>
      </c>
      <c r="W144">
        <f>F144*S144</f>
        <v>0</v>
      </c>
      <c r="X144">
        <f>G144*S144</f>
        <v>0</v>
      </c>
      <c r="Y144">
        <f>H144*S144</f>
        <v>0</v>
      </c>
      <c r="Z144">
        <f>I144*S144</f>
        <v>0</v>
      </c>
      <c r="AA144">
        <f>J144*S144</f>
        <v>0</v>
      </c>
      <c r="AB144">
        <f>K144*S144</f>
        <v>0</v>
      </c>
      <c r="AC144">
        <f>L144*S144</f>
        <v>0</v>
      </c>
      <c r="AD144">
        <f>M144*S144</f>
        <v>0</v>
      </c>
    </row>
    <row r="145">
      <c r="A145">
        <v>118</v>
      </c>
      <c r="C145" t="str">
        <f>'LAP. PENJUALAN '!C145</f>
        <v>Paket Rocket Kids 3</v>
      </c>
      <c r="N145">
        <f>SUM(D145:M145)</f>
        <v>0</v>
      </c>
      <c r="O145">
        <f>N145*S145</f>
        <v>0</v>
      </c>
      <c r="P145" t="e">
        <f>(O145/O237)*100</f>
        <v>#DIV/0!</v>
      </c>
      <c r="R145" t="e">
        <f>P145*Q145</f>
        <v>#DIV/0!</v>
      </c>
      <c r="U145">
        <f>D145*S145</f>
        <v>0</v>
      </c>
      <c r="V145">
        <f>E145*S145</f>
        <v>0</v>
      </c>
      <c r="W145">
        <f>F145*S145</f>
        <v>0</v>
      </c>
      <c r="X145">
        <f>G145*S145</f>
        <v>0</v>
      </c>
      <c r="Y145">
        <f>H145*S145</f>
        <v>0</v>
      </c>
      <c r="Z145">
        <f>I145*S145</f>
        <v>0</v>
      </c>
      <c r="AA145">
        <f>J145*S145</f>
        <v>0</v>
      </c>
      <c r="AB145">
        <f>K145*S145</f>
        <v>0</v>
      </c>
      <c r="AC145">
        <f>L145*S145</f>
        <v>0</v>
      </c>
      <c r="AD145">
        <f>M145*S145</f>
        <v>0</v>
      </c>
    </row>
    <row r="146">
      <c r="N146">
        <f>SUM(D146:M146)</f>
        <v>0</v>
      </c>
      <c r="O146">
        <f>N146*S146</f>
        <v>0</v>
      </c>
      <c r="P146" t="e">
        <f>(O146/O237)*100</f>
        <v>#DIV/0!</v>
      </c>
      <c r="R146" t="e">
        <f>P146*Q146</f>
        <v>#DIV/0!</v>
      </c>
      <c r="U146">
        <f>D146*S146</f>
        <v>0</v>
      </c>
      <c r="V146">
        <f>E146*S146</f>
        <v>0</v>
      </c>
      <c r="W146">
        <f>F146*S146</f>
        <v>0</v>
      </c>
      <c r="X146">
        <f>G146*S146</f>
        <v>0</v>
      </c>
      <c r="Y146">
        <f>H146*S146</f>
        <v>0</v>
      </c>
      <c r="Z146">
        <f>I146*S146</f>
        <v>0</v>
      </c>
      <c r="AA146">
        <f>J146*S146</f>
        <v>0</v>
      </c>
      <c r="AB146">
        <f>K146*S146</f>
        <v>0</v>
      </c>
      <c r="AC146">
        <f>L146*S146</f>
        <v>0</v>
      </c>
      <c r="AD146">
        <f>M146*S146</f>
        <v>0</v>
      </c>
    </row>
    <row r="147">
      <c r="A147">
        <v>119</v>
      </c>
      <c r="C147" t="str">
        <f>'LAP. PENJUALAN '!C147</f>
        <v>Koin kids</v>
      </c>
      <c r="N147">
        <f>SUM(D147:M147)</f>
        <v>0</v>
      </c>
      <c r="O147">
        <f>N147*S147</f>
        <v>0</v>
      </c>
      <c r="P147" t="e">
        <f>(O147/O237)*100</f>
        <v>#DIV/0!</v>
      </c>
      <c r="R147" t="e">
        <f>P147*Q147</f>
        <v>#DIV/0!</v>
      </c>
      <c r="U147">
        <f>D147*S147</f>
        <v>0</v>
      </c>
      <c r="V147">
        <f>E147*S147</f>
        <v>0</v>
      </c>
      <c r="W147">
        <f>F147*S147</f>
        <v>0</v>
      </c>
      <c r="X147">
        <f>G147*S147</f>
        <v>0</v>
      </c>
      <c r="Y147">
        <f>H147*S147</f>
        <v>0</v>
      </c>
      <c r="Z147">
        <f>I147*S147</f>
        <v>0</v>
      </c>
      <c r="AA147">
        <f>J147*S147</f>
        <v>0</v>
      </c>
      <c r="AB147">
        <f>K147*S147</f>
        <v>0</v>
      </c>
      <c r="AC147">
        <f>L147*S147</f>
        <v>0</v>
      </c>
      <c r="AD147">
        <f>M147*S147</f>
        <v>0</v>
      </c>
    </row>
    <row r="148">
      <c r="C148" t="str">
        <f>'LAP. PENJUALAN '!C154</f>
        <v>PAKET PROMO REGION/AREA , DISKON KARYAWAN &amp; PAKET INDOMIE</v>
      </c>
      <c r="N148">
        <f>SUM(D148:M148)</f>
        <v>0</v>
      </c>
      <c r="O148">
        <f>N148*S148</f>
        <v>0</v>
      </c>
      <c r="P148" t="e">
        <f>(O148/O237)*100</f>
        <v>#DIV/0!</v>
      </c>
      <c r="R148" t="e">
        <f>P148*Q148</f>
        <v>#DIV/0!</v>
      </c>
      <c r="U148">
        <f>D148*S148</f>
        <v>0</v>
      </c>
      <c r="V148">
        <f>E148*S148</f>
        <v>0</v>
      </c>
      <c r="W148">
        <f>F148*S148</f>
        <v>0</v>
      </c>
      <c r="X148">
        <f>G148*S148</f>
        <v>0</v>
      </c>
      <c r="Y148">
        <f>H148*S148</f>
        <v>0</v>
      </c>
      <c r="Z148">
        <f>I148*S148</f>
        <v>0</v>
      </c>
      <c r="AA148">
        <f>J148*S148</f>
        <v>0</v>
      </c>
      <c r="AB148">
        <f>K148*S148</f>
        <v>0</v>
      </c>
      <c r="AC148">
        <f>L148*S148</f>
        <v>0</v>
      </c>
      <c r="AD148">
        <f>M148*S148</f>
        <v>0</v>
      </c>
    </row>
    <row r="149">
      <c r="A149">
        <v>1</v>
      </c>
      <c r="C149" t="str">
        <v>PAKET SUPER HEMAT 1</v>
      </c>
      <c r="N149">
        <f>SUM(D149:M149)</f>
        <v>0</v>
      </c>
      <c r="O149">
        <f>N149*S149</f>
        <v>0</v>
      </c>
      <c r="P149" t="e">
        <f>(O149/O237)*100</f>
        <v>#DIV/0!</v>
      </c>
      <c r="R149" t="e">
        <f>P149*Q149</f>
        <v>#DIV/0!</v>
      </c>
      <c r="S149">
        <v>14666</v>
      </c>
      <c r="U149">
        <f>D149*S149</f>
        <v>0</v>
      </c>
      <c r="V149">
        <f>E149*S149</f>
        <v>0</v>
      </c>
      <c r="W149">
        <f>F149*S149</f>
        <v>0</v>
      </c>
      <c r="X149">
        <f>G149*S149</f>
        <v>0</v>
      </c>
      <c r="Y149">
        <f>H149*S149</f>
        <v>0</v>
      </c>
      <c r="Z149">
        <f>I149*S149</f>
        <v>0</v>
      </c>
      <c r="AA149">
        <f>J149*S149</f>
        <v>0</v>
      </c>
      <c r="AB149">
        <f>K149*S149</f>
        <v>0</v>
      </c>
      <c r="AC149">
        <f>L149*S149</f>
        <v>0</v>
      </c>
      <c r="AD149">
        <f>M149*S149</f>
        <v>0</v>
      </c>
    </row>
    <row r="150">
      <c r="A150">
        <v>2</v>
      </c>
      <c r="C150" t="str">
        <v>PAKET SUPER HEMAT 2</v>
      </c>
      <c r="N150">
        <f>SUM(D150:M150)</f>
        <v>0</v>
      </c>
      <c r="O150">
        <f>N150*S150</f>
        <v>0</v>
      </c>
      <c r="P150" t="e">
        <f>(O150/O237)*100</f>
        <v>#DIV/0!</v>
      </c>
      <c r="R150" t="e">
        <f>P150*Q150</f>
        <v>#DIV/0!</v>
      </c>
      <c r="S150">
        <v>20000</v>
      </c>
      <c r="U150">
        <f>D150*S150</f>
        <v>0</v>
      </c>
      <c r="V150">
        <f>E150*S150</f>
        <v>0</v>
      </c>
      <c r="W150">
        <f>F150*S150</f>
        <v>0</v>
      </c>
      <c r="X150">
        <f>G150*S150</f>
        <v>0</v>
      </c>
      <c r="Y150">
        <f>H150*S150</f>
        <v>0</v>
      </c>
      <c r="Z150">
        <f>I150*S150</f>
        <v>0</v>
      </c>
      <c r="AA150">
        <f>J150*S150</f>
        <v>0</v>
      </c>
      <c r="AB150">
        <f>K150*S150</f>
        <v>0</v>
      </c>
      <c r="AC150">
        <f>L150*S150</f>
        <v>0</v>
      </c>
      <c r="AD150">
        <f>M150*S150</f>
        <v>0</v>
      </c>
    </row>
    <row r="151">
      <c r="A151">
        <v>3</v>
      </c>
      <c r="C151" t="str">
        <v>PAKET SUPER HEMAT 3</v>
      </c>
      <c r="N151">
        <f>SUM(D151:M151)</f>
        <v>0</v>
      </c>
      <c r="O151">
        <f>N151*S151</f>
        <v>0</v>
      </c>
      <c r="P151" t="e">
        <f>(O151/O237)*100</f>
        <v>#DIV/0!</v>
      </c>
      <c r="R151" t="e">
        <f>P151*Q151</f>
        <v>#DIV/0!</v>
      </c>
      <c r="S151">
        <v>20000</v>
      </c>
      <c r="U151">
        <f>D151*S151</f>
        <v>0</v>
      </c>
      <c r="V151">
        <f>E151*S151</f>
        <v>0</v>
      </c>
      <c r="W151">
        <f>F151*S151</f>
        <v>0</v>
      </c>
      <c r="X151">
        <f>G151*S151</f>
        <v>0</v>
      </c>
      <c r="Y151">
        <f>H151*S151</f>
        <v>0</v>
      </c>
      <c r="Z151">
        <f>I151*S151</f>
        <v>0</v>
      </c>
      <c r="AA151">
        <f>J151*S151</f>
        <v>0</v>
      </c>
      <c r="AB151">
        <f>K151*S151</f>
        <v>0</v>
      </c>
      <c r="AC151">
        <f>L151*S151</f>
        <v>0</v>
      </c>
      <c r="AD151">
        <f>M151*S151</f>
        <v>0</v>
      </c>
    </row>
    <row r="152">
      <c r="A152">
        <v>4</v>
      </c>
      <c r="C152" t="str">
        <v>PAKET SUPER HEMAT 4</v>
      </c>
      <c r="N152">
        <f>SUM(D152:M152)</f>
        <v>0</v>
      </c>
      <c r="O152">
        <f>N152*S152</f>
        <v>0</v>
      </c>
      <c r="P152" t="e">
        <f>(O152/O237)*100</f>
        <v>#DIV/0!</v>
      </c>
      <c r="R152" t="e">
        <f>P152*Q152</f>
        <v>#DIV/0!</v>
      </c>
      <c r="S152">
        <v>22666</v>
      </c>
      <c r="U152">
        <f>D152*S152</f>
        <v>0</v>
      </c>
      <c r="V152">
        <f>E152*S152</f>
        <v>0</v>
      </c>
      <c r="W152">
        <f>F152*S152</f>
        <v>0</v>
      </c>
      <c r="X152">
        <f>G152*S152</f>
        <v>0</v>
      </c>
      <c r="Y152">
        <f>H152*S152</f>
        <v>0</v>
      </c>
      <c r="Z152">
        <f>I152*S152</f>
        <v>0</v>
      </c>
      <c r="AA152">
        <f>J152*S152</f>
        <v>0</v>
      </c>
      <c r="AB152">
        <f>K152*S152</f>
        <v>0</v>
      </c>
      <c r="AC152">
        <f>L152*S152</f>
        <v>0</v>
      </c>
      <c r="AD152">
        <f>M152*S152</f>
        <v>0</v>
      </c>
    </row>
    <row r="153">
      <c r="A153">
        <v>5</v>
      </c>
      <c r="N153">
        <f>SUM(D153:M153)</f>
        <v>0</v>
      </c>
      <c r="O153">
        <f>N153*S153</f>
        <v>0</v>
      </c>
      <c r="P153" t="e">
        <f>(O153/O237)*100</f>
        <v>#DIV/0!</v>
      </c>
      <c r="R153" t="e">
        <f>P153*Q153</f>
        <v>#DIV/0!</v>
      </c>
      <c r="U153">
        <f>D153*S153</f>
        <v>0</v>
      </c>
      <c r="V153">
        <f>E153*S153</f>
        <v>0</v>
      </c>
      <c r="W153">
        <f>F153*S153</f>
        <v>0</v>
      </c>
      <c r="X153">
        <f>G153*S153</f>
        <v>0</v>
      </c>
      <c r="Y153">
        <f>H153*S153</f>
        <v>0</v>
      </c>
      <c r="Z153">
        <f>I153*S153</f>
        <v>0</v>
      </c>
      <c r="AA153">
        <f>J153*S153</f>
        <v>0</v>
      </c>
      <c r="AB153">
        <f>K153*S153</f>
        <v>0</v>
      </c>
      <c r="AC153">
        <f>L153*S153</f>
        <v>0</v>
      </c>
      <c r="AD153">
        <f>M153*S153</f>
        <v>0</v>
      </c>
    </row>
    <row r="154">
      <c r="A154">
        <v>6</v>
      </c>
      <c r="C154" t="str">
        <v>PAHA BAWAH SELISIH HARGA</v>
      </c>
      <c r="N154">
        <f>SUM(D154:M154)</f>
        <v>0</v>
      </c>
      <c r="O154">
        <f>N154*S154</f>
        <v>0</v>
      </c>
      <c r="P154" t="e">
        <f>(O154/O237)*100</f>
        <v>#DIV/0!</v>
      </c>
      <c r="R154" t="e">
        <f>P154*Q154</f>
        <v>#DIV/0!</v>
      </c>
      <c r="S154">
        <v>15582</v>
      </c>
      <c r="U154">
        <f>D154*S154</f>
        <v>0</v>
      </c>
      <c r="V154">
        <f>E154*S154</f>
        <v>0</v>
      </c>
      <c r="W154">
        <f>F154*S154</f>
        <v>0</v>
      </c>
      <c r="X154">
        <f>G154*S154</f>
        <v>0</v>
      </c>
      <c r="Y154">
        <f>H154*S154</f>
        <v>0</v>
      </c>
      <c r="Z154">
        <f>I154*S154</f>
        <v>0</v>
      </c>
      <c r="AA154">
        <f>J154*S154</f>
        <v>0</v>
      </c>
      <c r="AB154">
        <f>K154*S154</f>
        <v>0</v>
      </c>
      <c r="AC154">
        <f>L154*S154</f>
        <v>0</v>
      </c>
      <c r="AD154">
        <f>M154*S154</f>
        <v>0</v>
      </c>
    </row>
    <row r="155">
      <c r="A155">
        <v>7</v>
      </c>
      <c r="C155" t="str">
        <v>SAYAP SELISIH HARGA</v>
      </c>
      <c r="N155">
        <f>SUM(D155:M155)</f>
        <v>0</v>
      </c>
      <c r="O155">
        <f>N155*S155</f>
        <v>0</v>
      </c>
      <c r="P155" t="e">
        <f>(O155/O237)*100</f>
        <v>#DIV/0!</v>
      </c>
      <c r="R155" t="e">
        <f>P155*Q155</f>
        <v>#DIV/0!</v>
      </c>
      <c r="S155">
        <v>13333</v>
      </c>
      <c r="U155">
        <f>D155*S155</f>
        <v>0</v>
      </c>
      <c r="V155">
        <f>E155*S155</f>
        <v>0</v>
      </c>
      <c r="W155">
        <f>F155*S155</f>
        <v>0</v>
      </c>
      <c r="X155">
        <f>G155*S155</f>
        <v>0</v>
      </c>
      <c r="Y155">
        <f>H155*S155</f>
        <v>0</v>
      </c>
      <c r="Z155">
        <f>I155*S155</f>
        <v>0</v>
      </c>
      <c r="AA155">
        <f>J155*S155</f>
        <v>0</v>
      </c>
      <c r="AB155">
        <f>K155*S155</f>
        <v>0</v>
      </c>
      <c r="AC155">
        <f>L155*S155</f>
        <v>0</v>
      </c>
      <c r="AD155">
        <f>M155*S155</f>
        <v>0</v>
      </c>
    </row>
    <row r="156">
      <c r="A156">
        <v>8</v>
      </c>
      <c r="C156" t="str">
        <v>NASI SELISIH HARGA</v>
      </c>
      <c r="N156">
        <f>SUM(D156:M156)</f>
        <v>0</v>
      </c>
      <c r="O156">
        <f>N156*S156</f>
        <v>0</v>
      </c>
      <c r="P156" t="e">
        <f>(O156/O237)*100</f>
        <v>#DIV/0!</v>
      </c>
      <c r="R156" t="e">
        <f>P156*Q156</f>
        <v>#DIV/0!</v>
      </c>
      <c r="S156">
        <v>5666</v>
      </c>
      <c r="U156">
        <f>D156*S156</f>
        <v>0</v>
      </c>
      <c r="V156">
        <f>E156*S156</f>
        <v>0</v>
      </c>
      <c r="W156">
        <f>F156*S156</f>
        <v>0</v>
      </c>
      <c r="X156">
        <f>G156*S156</f>
        <v>0</v>
      </c>
      <c r="Y156">
        <f>H156*S156</f>
        <v>0</v>
      </c>
      <c r="Z156">
        <f>I156*S156</f>
        <v>0</v>
      </c>
      <c r="AA156">
        <f>J156*S156</f>
        <v>0</v>
      </c>
      <c r="AB156">
        <f>K156*S156</f>
        <v>0</v>
      </c>
      <c r="AC156">
        <f>L156*S156</f>
        <v>0</v>
      </c>
      <c r="AD156">
        <f>M156*S156</f>
        <v>0</v>
      </c>
    </row>
    <row r="157">
      <c r="A157">
        <v>9</v>
      </c>
      <c r="C157" t="str">
        <v>PERKEDEL SELISIH HARGA</v>
      </c>
      <c r="N157">
        <f>SUM(D157:M157)</f>
        <v>0</v>
      </c>
      <c r="O157">
        <f>N157*S157</f>
        <v>0</v>
      </c>
      <c r="P157" t="e">
        <f>(O157/O237)*100</f>
        <v>#DIV/0!</v>
      </c>
      <c r="R157" t="e">
        <f>P157*Q157</f>
        <v>#DIV/0!</v>
      </c>
      <c r="S157">
        <v>7082</v>
      </c>
      <c r="U157">
        <f>D157*S157</f>
        <v>0</v>
      </c>
      <c r="V157">
        <f>E157*S157</f>
        <v>0</v>
      </c>
      <c r="W157">
        <f>F157*S157</f>
        <v>0</v>
      </c>
      <c r="X157">
        <f>G157*S157</f>
        <v>0</v>
      </c>
      <c r="Y157">
        <f>H157*S157</f>
        <v>0</v>
      </c>
      <c r="Z157">
        <f>I157*S157</f>
        <v>0</v>
      </c>
      <c r="AA157">
        <f>J157*S157</f>
        <v>0</v>
      </c>
      <c r="AB157">
        <f>K157*S157</f>
        <v>0</v>
      </c>
      <c r="AC157">
        <f>L157*S157</f>
        <v>0</v>
      </c>
      <c r="AD157">
        <f>M157*S157</f>
        <v>0</v>
      </c>
    </row>
    <row r="158">
      <c r="A158">
        <v>10</v>
      </c>
      <c r="C158" t="str">
        <v>PERKEDEL SELISIH HARGA</v>
      </c>
      <c r="N158">
        <f>SUM(D158:M158)</f>
        <v>0</v>
      </c>
      <c r="O158">
        <f>N158*S158</f>
        <v>0</v>
      </c>
      <c r="P158" t="e">
        <f>(O158/O237)*100</f>
        <v>#DIV/0!</v>
      </c>
      <c r="R158" t="e">
        <f>P158*Q158</f>
        <v>#DIV/0!</v>
      </c>
      <c r="S158">
        <v>6666</v>
      </c>
      <c r="U158">
        <f>D158*S158</f>
        <v>0</v>
      </c>
      <c r="V158">
        <f>E158*S158</f>
        <v>0</v>
      </c>
      <c r="W158">
        <f>F158*S158</f>
        <v>0</v>
      </c>
      <c r="X158">
        <f>G158*S158</f>
        <v>0</v>
      </c>
      <c r="Y158">
        <f>H158*S158</f>
        <v>0</v>
      </c>
      <c r="Z158">
        <f>I158*S158</f>
        <v>0</v>
      </c>
      <c r="AA158">
        <f>J158*S158</f>
        <v>0</v>
      </c>
      <c r="AB158">
        <f>K158*S158</f>
        <v>0</v>
      </c>
      <c r="AC158">
        <f>L158*S158</f>
        <v>0</v>
      </c>
      <c r="AD158">
        <f>M158*S158</f>
        <v>0</v>
      </c>
    </row>
    <row r="159">
      <c r="A159">
        <v>11</v>
      </c>
      <c r="C159" t="str">
        <v>SAMBAL MATAH SELISIH HARGA</v>
      </c>
      <c r="N159">
        <f>SUM(D159:M159)</f>
        <v>0</v>
      </c>
      <c r="O159">
        <f>N159*S159</f>
        <v>0</v>
      </c>
      <c r="P159" t="e">
        <f>(O159/O237)*100</f>
        <v>#DIV/0!</v>
      </c>
      <c r="R159" t="e">
        <f>P159*Q159</f>
        <v>#DIV/0!</v>
      </c>
      <c r="S159">
        <v>5222</v>
      </c>
      <c r="U159">
        <f>D159*S159</f>
        <v>0</v>
      </c>
      <c r="V159">
        <f>E159*S159</f>
        <v>0</v>
      </c>
      <c r="W159">
        <f>F159*S159</f>
        <v>0</v>
      </c>
      <c r="X159">
        <f>G159*S159</f>
        <v>0</v>
      </c>
      <c r="Y159">
        <f>H159*S159</f>
        <v>0</v>
      </c>
      <c r="Z159">
        <f>I159*S159</f>
        <v>0</v>
      </c>
      <c r="AA159">
        <f>J159*S159</f>
        <v>0</v>
      </c>
      <c r="AB159">
        <f>K159*S159</f>
        <v>0</v>
      </c>
      <c r="AC159">
        <f>L159*S159</f>
        <v>0</v>
      </c>
      <c r="AD159">
        <f>M159*S159</f>
        <v>0</v>
      </c>
    </row>
    <row r="160">
      <c r="A160">
        <v>12</v>
      </c>
      <c r="C160" t="str">
        <v>MILKY MANGGO SELISIH HARGA</v>
      </c>
      <c r="N160">
        <f>SUM(D160:M160)</f>
        <v>0</v>
      </c>
      <c r="O160">
        <f>N160*S160</f>
        <v>0</v>
      </c>
      <c r="P160" t="e">
        <f>(O160/O237)*100</f>
        <v>#DIV/0!</v>
      </c>
      <c r="R160" t="e">
        <f>P160*Q160</f>
        <v>#DIV/0!</v>
      </c>
      <c r="S160">
        <v>833</v>
      </c>
      <c r="U160">
        <f>D160*S160</f>
        <v>0</v>
      </c>
      <c r="V160">
        <f>E160*S160</f>
        <v>0</v>
      </c>
      <c r="W160">
        <f>F160*S160</f>
        <v>0</v>
      </c>
      <c r="X160">
        <f>G160*S160</f>
        <v>0</v>
      </c>
      <c r="Y160">
        <f>H160*S160</f>
        <v>0</v>
      </c>
      <c r="Z160">
        <f>I160*S160</f>
        <v>0</v>
      </c>
      <c r="AA160">
        <f>J160*S160</f>
        <v>0</v>
      </c>
      <c r="AB160">
        <f>K160*S160</f>
        <v>0</v>
      </c>
      <c r="AC160">
        <f>L160*S160</f>
        <v>0</v>
      </c>
      <c r="AD160">
        <f>M160*S160</f>
        <v>0</v>
      </c>
    </row>
    <row r="161">
      <c r="A161">
        <v>13</v>
      </c>
      <c r="C161" t="str">
        <v xml:space="preserve">MILO SELISIH HARGA </v>
      </c>
      <c r="N161">
        <f>SUM(D161:M161)</f>
        <v>0</v>
      </c>
      <c r="O161">
        <f>N161*S161</f>
        <v>0</v>
      </c>
      <c r="P161" t="e">
        <f>(O161/O237)*100</f>
        <v>#DIV/0!</v>
      </c>
      <c r="R161" t="e">
        <f>P161*Q161</f>
        <v>#DIV/0!</v>
      </c>
      <c r="U161">
        <f>D161*S161</f>
        <v>0</v>
      </c>
      <c r="V161">
        <f>E161*S161</f>
        <v>0</v>
      </c>
      <c r="W161">
        <f>F161*S161</f>
        <v>0</v>
      </c>
      <c r="X161">
        <f>G161*S161</f>
        <v>0</v>
      </c>
      <c r="Y161">
        <f>H161*S161</f>
        <v>0</v>
      </c>
      <c r="Z161">
        <f>I161*S161</f>
        <v>0</v>
      </c>
      <c r="AA161">
        <f>J161*S161</f>
        <v>0</v>
      </c>
      <c r="AB161">
        <f>K161*S161</f>
        <v>0</v>
      </c>
      <c r="AC161">
        <f>L161*S161</f>
        <v>0</v>
      </c>
      <c r="AD161">
        <f>M161*S161</f>
        <v>0</v>
      </c>
    </row>
    <row r="162">
      <c r="A162">
        <v>14</v>
      </c>
      <c r="C162" t="str">
        <v xml:space="preserve">SAUS CHEESY SELISIH HARGA </v>
      </c>
      <c r="N162">
        <f>SUM(D162:M162)</f>
        <v>0</v>
      </c>
      <c r="O162">
        <f>N162*S162</f>
        <v>0</v>
      </c>
      <c r="P162" t="e">
        <f>(O162/O237)*100</f>
        <v>#DIV/0!</v>
      </c>
      <c r="R162" t="e">
        <f>P162*Q162</f>
        <v>#DIV/0!</v>
      </c>
      <c r="S162">
        <v>6666</v>
      </c>
      <c r="U162">
        <f>D162*S162</f>
        <v>0</v>
      </c>
      <c r="V162">
        <f>E162*S162</f>
        <v>0</v>
      </c>
      <c r="W162">
        <f>F162*S162</f>
        <v>0</v>
      </c>
      <c r="X162">
        <f>G162*S162</f>
        <v>0</v>
      </c>
      <c r="Y162">
        <f>H162*S162</f>
        <v>0</v>
      </c>
      <c r="Z162">
        <f>I162*S162</f>
        <v>0</v>
      </c>
      <c r="AA162">
        <f>J162*S162</f>
        <v>0</v>
      </c>
      <c r="AB162">
        <f>K162*S162</f>
        <v>0</v>
      </c>
      <c r="AC162">
        <f>L162*S162</f>
        <v>0</v>
      </c>
      <c r="AD162">
        <f>M162*S162</f>
        <v>0</v>
      </c>
    </row>
    <row r="163">
      <c r="A163">
        <v>15</v>
      </c>
      <c r="N163">
        <f>SUM(D163:M163)</f>
        <v>0</v>
      </c>
      <c r="O163">
        <f>N163*S163</f>
        <v>0</v>
      </c>
      <c r="P163" t="e">
        <f>(O163/O237)*100</f>
        <v>#DIV/0!</v>
      </c>
      <c r="R163" t="e">
        <f>P163*Q163</f>
        <v>#DIV/0!</v>
      </c>
      <c r="U163">
        <f>D163*S163</f>
        <v>0</v>
      </c>
      <c r="V163">
        <f>E163*S163</f>
        <v>0</v>
      </c>
      <c r="W163">
        <f>F163*S163</f>
        <v>0</v>
      </c>
      <c r="X163">
        <f>G163*S163</f>
        <v>0</v>
      </c>
      <c r="Y163">
        <f>H163*S163</f>
        <v>0</v>
      </c>
      <c r="Z163">
        <f>I163*S163</f>
        <v>0</v>
      </c>
      <c r="AA163">
        <f>J163*S163</f>
        <v>0</v>
      </c>
      <c r="AB163">
        <f>K163*S163</f>
        <v>0</v>
      </c>
      <c r="AC163">
        <f>L163*S163</f>
        <v>0</v>
      </c>
      <c r="AD163">
        <f>M163*S163</f>
        <v>0</v>
      </c>
    </row>
    <row r="164">
      <c r="A164">
        <v>16</v>
      </c>
      <c r="N164">
        <f>SUM(D164:M164)</f>
        <v>0</v>
      </c>
      <c r="O164">
        <f>N164*S164</f>
        <v>0</v>
      </c>
      <c r="P164" t="e">
        <f>(O164/O237)*100</f>
        <v>#DIV/0!</v>
      </c>
      <c r="R164" t="e">
        <f>P164*Q164</f>
        <v>#DIV/0!</v>
      </c>
      <c r="U164">
        <f>D164*S164</f>
        <v>0</v>
      </c>
      <c r="V164">
        <f>E164*S164</f>
        <v>0</v>
      </c>
      <c r="W164">
        <f>F164*S164</f>
        <v>0</v>
      </c>
      <c r="X164">
        <f>G164*S164</f>
        <v>0</v>
      </c>
      <c r="Y164">
        <f>H164*S164</f>
        <v>0</v>
      </c>
      <c r="Z164">
        <f>I164*S164</f>
        <v>0</v>
      </c>
      <c r="AA164">
        <f>J164*S164</f>
        <v>0</v>
      </c>
      <c r="AB164">
        <f>K164*S164</f>
        <v>0</v>
      </c>
      <c r="AC164">
        <f>L164*S164</f>
        <v>0</v>
      </c>
      <c r="AD164">
        <f>M164*S164</f>
        <v>0</v>
      </c>
    </row>
    <row r="165">
      <c r="A165">
        <v>17</v>
      </c>
      <c r="C165" t="str">
        <v xml:space="preserve">rocket 4 </v>
      </c>
      <c r="N165">
        <f>SUM(D165:M165)</f>
        <v>0</v>
      </c>
      <c r="O165">
        <f>N165*S165</f>
        <v>0</v>
      </c>
      <c r="P165" t="e">
        <f>(O165/O237)*100</f>
        <v>#DIV/0!</v>
      </c>
      <c r="R165" t="e">
        <f>P165*Q165</f>
        <v>#DIV/0!</v>
      </c>
      <c r="S165">
        <v>20000</v>
      </c>
      <c r="U165">
        <f>D165*S165</f>
        <v>0</v>
      </c>
      <c r="V165">
        <f>E165*S165</f>
        <v>0</v>
      </c>
      <c r="W165">
        <f>F165*S165</f>
        <v>0</v>
      </c>
      <c r="X165">
        <f>G165*S165</f>
        <v>0</v>
      </c>
      <c r="Y165">
        <f>H165*S165</f>
        <v>0</v>
      </c>
      <c r="Z165">
        <f>I165*S165</f>
        <v>0</v>
      </c>
      <c r="AA165">
        <f>J165*S165</f>
        <v>0</v>
      </c>
      <c r="AB165">
        <f>K165*S165</f>
        <v>0</v>
      </c>
      <c r="AC165">
        <f>L165*S165</f>
        <v>0</v>
      </c>
      <c r="AD165">
        <f>M165*S165</f>
        <v>0</v>
      </c>
    </row>
    <row r="166">
      <c r="A166">
        <v>18</v>
      </c>
      <c r="N166">
        <f>SUM(D166:M166)</f>
        <v>0</v>
      </c>
      <c r="O166">
        <f>N166*S166</f>
        <v>0</v>
      </c>
      <c r="P166" t="e">
        <f>(O166/O237)*100</f>
        <v>#DIV/0!</v>
      </c>
      <c r="R166" t="e">
        <f>P166*Q166</f>
        <v>#DIV/0!</v>
      </c>
      <c r="U166">
        <f>D166*S166</f>
        <v>0</v>
      </c>
      <c r="V166">
        <f>E166*S166</f>
        <v>0</v>
      </c>
      <c r="W166">
        <f>F166*S166</f>
        <v>0</v>
      </c>
      <c r="X166">
        <f>G166*S166</f>
        <v>0</v>
      </c>
      <c r="Y166">
        <f>H166*S166</f>
        <v>0</v>
      </c>
      <c r="Z166">
        <f>I166*S166</f>
        <v>0</v>
      </c>
      <c r="AA166">
        <f>J166*S166</f>
        <v>0</v>
      </c>
      <c r="AB166">
        <f>K166*S166</f>
        <v>0</v>
      </c>
      <c r="AC166">
        <f>L166*S166</f>
        <v>0</v>
      </c>
      <c r="AD166">
        <f>M166*S166</f>
        <v>0</v>
      </c>
    </row>
    <row r="167">
      <c r="A167">
        <v>19</v>
      </c>
      <c r="N167">
        <f>SUM(D167:M167)</f>
        <v>0</v>
      </c>
      <c r="O167">
        <f>N167*S167</f>
        <v>0</v>
      </c>
      <c r="P167" t="e">
        <f>(O167/O237)*100</f>
        <v>#DIV/0!</v>
      </c>
      <c r="R167" t="e">
        <f>P167*Q167</f>
        <v>#DIV/0!</v>
      </c>
      <c r="U167">
        <f>D167*S167</f>
        <v>0</v>
      </c>
      <c r="V167">
        <f>E167*S167</f>
        <v>0</v>
      </c>
      <c r="W167">
        <f>F167*S167</f>
        <v>0</v>
      </c>
      <c r="X167">
        <f>G167*S167</f>
        <v>0</v>
      </c>
      <c r="Y167">
        <f>H167*S167</f>
        <v>0</v>
      </c>
      <c r="Z167">
        <f>I167*S167</f>
        <v>0</v>
      </c>
      <c r="AA167">
        <f>J167*S167</f>
        <v>0</v>
      </c>
      <c r="AB167">
        <f>K167*S167</f>
        <v>0</v>
      </c>
      <c r="AC167">
        <f>L167*S167</f>
        <v>0</v>
      </c>
      <c r="AD167">
        <f>M167*S167</f>
        <v>0</v>
      </c>
    </row>
    <row r="168">
      <c r="A168">
        <v>20</v>
      </c>
      <c r="N168">
        <f>SUM(D168:M168)</f>
        <v>0</v>
      </c>
      <c r="O168">
        <f>N168*S168</f>
        <v>0</v>
      </c>
      <c r="P168" t="e">
        <f>(O168/O237)*100</f>
        <v>#DIV/0!</v>
      </c>
      <c r="R168" t="e">
        <f>P168*Q168</f>
        <v>#DIV/0!</v>
      </c>
      <c r="U168">
        <f>D168*S168</f>
        <v>0</v>
      </c>
      <c r="V168">
        <f>E168*S168</f>
        <v>0</v>
      </c>
      <c r="W168">
        <f>F168*S168</f>
        <v>0</v>
      </c>
      <c r="X168">
        <f>G168*S168</f>
        <v>0</v>
      </c>
      <c r="Y168">
        <f>H168*S168</f>
        <v>0</v>
      </c>
      <c r="Z168">
        <f>I168*S168</f>
        <v>0</v>
      </c>
      <c r="AA168">
        <f>J168*S168</f>
        <v>0</v>
      </c>
      <c r="AB168">
        <f>K168*S168</f>
        <v>0</v>
      </c>
      <c r="AC168">
        <f>L168*S168</f>
        <v>0</v>
      </c>
      <c r="AD168">
        <f>M168*S168</f>
        <v>0</v>
      </c>
    </row>
    <row r="169">
      <c r="A169">
        <v>21</v>
      </c>
      <c r="N169">
        <f>SUM(D169:M169)</f>
        <v>0</v>
      </c>
      <c r="O169">
        <f>N169*S169</f>
        <v>0</v>
      </c>
      <c r="P169" t="e">
        <f>(O169/O237)*100</f>
        <v>#DIV/0!</v>
      </c>
      <c r="R169" t="e">
        <f>P169*Q169</f>
        <v>#DIV/0!</v>
      </c>
      <c r="U169">
        <f>D169*S169</f>
        <v>0</v>
      </c>
      <c r="V169">
        <f>E169*S169</f>
        <v>0</v>
      </c>
      <c r="W169">
        <f>F169*S169</f>
        <v>0</v>
      </c>
      <c r="X169">
        <f>G169*S169</f>
        <v>0</v>
      </c>
      <c r="Y169">
        <f>H169*S169</f>
        <v>0</v>
      </c>
      <c r="Z169">
        <f>I169*S169</f>
        <v>0</v>
      </c>
      <c r="AA169">
        <f>J169*S169</f>
        <v>0</v>
      </c>
      <c r="AB169">
        <f>K169*S169</f>
        <v>0</v>
      </c>
      <c r="AC169">
        <f>L169*S169</f>
        <v>0</v>
      </c>
      <c r="AD169">
        <f>M169*S169</f>
        <v>0</v>
      </c>
    </row>
    <row r="170">
      <c r="A170">
        <v>22</v>
      </c>
      <c r="N170">
        <f>SUM(D170:M170)</f>
        <v>0</v>
      </c>
      <c r="O170">
        <f>N170*S170</f>
        <v>0</v>
      </c>
      <c r="P170" t="e">
        <f>(O170/O237)*100</f>
        <v>#DIV/0!</v>
      </c>
      <c r="R170" t="e">
        <f>P170*Q170</f>
        <v>#DIV/0!</v>
      </c>
      <c r="U170">
        <f>D170*S170</f>
        <v>0</v>
      </c>
      <c r="V170">
        <f>E170*S170</f>
        <v>0</v>
      </c>
      <c r="W170">
        <f>F170*S170</f>
        <v>0</v>
      </c>
      <c r="X170">
        <f>G170*S170</f>
        <v>0</v>
      </c>
      <c r="Y170">
        <f>H170*S170</f>
        <v>0</v>
      </c>
      <c r="Z170">
        <f>I170*S170</f>
        <v>0</v>
      </c>
      <c r="AA170">
        <f>J170*S170</f>
        <v>0</v>
      </c>
      <c r="AB170">
        <f>K170*S170</f>
        <v>0</v>
      </c>
      <c r="AC170">
        <f>L170*S170</f>
        <v>0</v>
      </c>
      <c r="AD170">
        <f>M170*S170</f>
        <v>0</v>
      </c>
    </row>
    <row r="171">
      <c r="A171">
        <v>23</v>
      </c>
      <c r="N171">
        <f>SUM(D171:M171)</f>
        <v>0</v>
      </c>
      <c r="O171">
        <f>N171*S171</f>
        <v>0</v>
      </c>
      <c r="P171" t="e">
        <f>(O171/O237)*100</f>
        <v>#DIV/0!</v>
      </c>
      <c r="R171" t="e">
        <f>P171*Q171</f>
        <v>#DIV/0!</v>
      </c>
      <c r="U171">
        <f>D171*S171</f>
        <v>0</v>
      </c>
      <c r="V171">
        <f>E171*S171</f>
        <v>0</v>
      </c>
      <c r="W171">
        <f>F171*S171</f>
        <v>0</v>
      </c>
      <c r="X171">
        <f>G171*S171</f>
        <v>0</v>
      </c>
      <c r="Y171">
        <f>H171*S171</f>
        <v>0</v>
      </c>
      <c r="Z171">
        <f>I171*S171</f>
        <v>0</v>
      </c>
      <c r="AA171">
        <f>J171*S171</f>
        <v>0</v>
      </c>
      <c r="AB171">
        <f>K171*S171</f>
        <v>0</v>
      </c>
      <c r="AC171">
        <f>L171*S171</f>
        <v>0</v>
      </c>
      <c r="AD171">
        <f>M171*S171</f>
        <v>0</v>
      </c>
    </row>
    <row r="172">
      <c r="A172">
        <v>24</v>
      </c>
      <c r="N172">
        <f>SUM(D172:M172)</f>
        <v>0</v>
      </c>
      <c r="O172">
        <f>N172*S172</f>
        <v>0</v>
      </c>
      <c r="P172" t="e">
        <f>(O172/O237)*100</f>
        <v>#DIV/0!</v>
      </c>
      <c r="R172" t="e">
        <f>P172*Q172</f>
        <v>#DIV/0!</v>
      </c>
      <c r="U172">
        <f>D172*S172</f>
        <v>0</v>
      </c>
      <c r="V172">
        <f>E172*S172</f>
        <v>0</v>
      </c>
      <c r="W172">
        <f>F172*S172</f>
        <v>0</v>
      </c>
      <c r="X172">
        <f>G172*S172</f>
        <v>0</v>
      </c>
      <c r="Y172">
        <f>H172*S172</f>
        <v>0</v>
      </c>
      <c r="Z172">
        <f>I172*S172</f>
        <v>0</v>
      </c>
      <c r="AA172">
        <f>J172*S172</f>
        <v>0</v>
      </c>
      <c r="AB172">
        <f>K172*S172</f>
        <v>0</v>
      </c>
      <c r="AC172">
        <f>L172*S172</f>
        <v>0</v>
      </c>
      <c r="AD172">
        <f>M172*S172</f>
        <v>0</v>
      </c>
    </row>
    <row r="173">
      <c r="A173">
        <v>25</v>
      </c>
      <c r="N173">
        <f>SUM(D173:M173)</f>
        <v>0</v>
      </c>
      <c r="O173">
        <f>N173*S173</f>
        <v>0</v>
      </c>
      <c r="P173" t="e">
        <f>(O173/O237)*100</f>
        <v>#DIV/0!</v>
      </c>
      <c r="R173" t="e">
        <f>P173*Q173</f>
        <v>#DIV/0!</v>
      </c>
      <c r="U173">
        <f>D173*S173</f>
        <v>0</v>
      </c>
      <c r="V173">
        <f>E173*S173</f>
        <v>0</v>
      </c>
      <c r="W173">
        <f>F173*S173</f>
        <v>0</v>
      </c>
      <c r="X173">
        <f>G173*S173</f>
        <v>0</v>
      </c>
      <c r="Y173">
        <f>H173*S173</f>
        <v>0</v>
      </c>
      <c r="Z173">
        <f>I173*S173</f>
        <v>0</v>
      </c>
      <c r="AA173">
        <f>J173*S173</f>
        <v>0</v>
      </c>
      <c r="AB173">
        <f>K173*S173</f>
        <v>0</v>
      </c>
      <c r="AC173">
        <f>L173*S173</f>
        <v>0</v>
      </c>
      <c r="AD173">
        <f>M173*S173</f>
        <v>0</v>
      </c>
    </row>
    <row r="174">
      <c r="A174">
        <v>26</v>
      </c>
      <c r="N174">
        <f>SUM(D174:M174)</f>
        <v>0</v>
      </c>
      <c r="O174">
        <f>N174*S174</f>
        <v>0</v>
      </c>
      <c r="P174" t="e">
        <f>(O174/O237)*100</f>
        <v>#DIV/0!</v>
      </c>
      <c r="R174" t="e">
        <f>P174*Q174</f>
        <v>#DIV/0!</v>
      </c>
      <c r="U174">
        <f>D174*S174</f>
        <v>0</v>
      </c>
      <c r="V174">
        <f>E174*S174</f>
        <v>0</v>
      </c>
      <c r="W174">
        <f>F174*S174</f>
        <v>0</v>
      </c>
      <c r="X174">
        <f>G174*S174</f>
        <v>0</v>
      </c>
      <c r="Y174">
        <f>H174*S174</f>
        <v>0</v>
      </c>
      <c r="Z174">
        <f>I174*S174</f>
        <v>0</v>
      </c>
      <c r="AA174">
        <f>J174*S174</f>
        <v>0</v>
      </c>
      <c r="AB174">
        <f>K174*S174</f>
        <v>0</v>
      </c>
      <c r="AC174">
        <f>L174*S174</f>
        <v>0</v>
      </c>
      <c r="AD174">
        <f>M174*S174</f>
        <v>0</v>
      </c>
    </row>
    <row r="175">
      <c r="A175">
        <v>27</v>
      </c>
      <c r="N175">
        <f>SUM(D175:M175)</f>
        <v>0</v>
      </c>
      <c r="O175">
        <f>N175*S175</f>
        <v>0</v>
      </c>
      <c r="P175" t="e">
        <f>(O175/O237)*100</f>
        <v>#DIV/0!</v>
      </c>
      <c r="R175" t="e">
        <f>P175*Q175</f>
        <v>#DIV/0!</v>
      </c>
      <c r="U175">
        <f>D175*S175</f>
        <v>0</v>
      </c>
      <c r="V175">
        <f>E175*S175</f>
        <v>0</v>
      </c>
      <c r="W175">
        <f>F175*S175</f>
        <v>0</v>
      </c>
      <c r="X175">
        <f>G175*S175</f>
        <v>0</v>
      </c>
      <c r="Y175">
        <f>H175*S175</f>
        <v>0</v>
      </c>
      <c r="Z175">
        <f>I175*S175</f>
        <v>0</v>
      </c>
      <c r="AA175">
        <f>J175*S175</f>
        <v>0</v>
      </c>
      <c r="AB175">
        <f>K175*S175</f>
        <v>0</v>
      </c>
      <c r="AC175">
        <f>L175*S175</f>
        <v>0</v>
      </c>
      <c r="AD175">
        <f>M175*S175</f>
        <v>0</v>
      </c>
    </row>
    <row r="176">
      <c r="A176">
        <v>28</v>
      </c>
      <c r="N176">
        <f>SUM(D176:M176)</f>
        <v>0</v>
      </c>
      <c r="O176">
        <f>N176*S176</f>
        <v>0</v>
      </c>
      <c r="P176" t="e">
        <f>(O176/O237)*100</f>
        <v>#DIV/0!</v>
      </c>
      <c r="R176" t="e">
        <f>P176*Q176</f>
        <v>#DIV/0!</v>
      </c>
      <c r="U176">
        <f>D176*S176</f>
        <v>0</v>
      </c>
      <c r="V176">
        <f>E176*S176</f>
        <v>0</v>
      </c>
      <c r="W176">
        <f>F176*S176</f>
        <v>0</v>
      </c>
      <c r="X176">
        <f>G176*S176</f>
        <v>0</v>
      </c>
      <c r="Y176">
        <f>H176*S176</f>
        <v>0</v>
      </c>
      <c r="Z176">
        <f>I176*S176</f>
        <v>0</v>
      </c>
      <c r="AA176">
        <f>J176*S176</f>
        <v>0</v>
      </c>
      <c r="AB176">
        <f>K176*S176</f>
        <v>0</v>
      </c>
      <c r="AC176">
        <f>L176*S176</f>
        <v>0</v>
      </c>
      <c r="AD176">
        <f>M176*S176</f>
        <v>0</v>
      </c>
    </row>
    <row r="177">
      <c r="A177">
        <v>29</v>
      </c>
      <c r="N177">
        <f>SUM(D177:M177)</f>
        <v>0</v>
      </c>
      <c r="O177">
        <f>N177*S177</f>
        <v>0</v>
      </c>
      <c r="P177" t="e">
        <f>(O177/O237)*100</f>
        <v>#DIV/0!</v>
      </c>
      <c r="R177" t="e">
        <f>P177*Q177</f>
        <v>#DIV/0!</v>
      </c>
      <c r="U177">
        <f>D177*S177</f>
        <v>0</v>
      </c>
      <c r="V177">
        <f>E177*S177</f>
        <v>0</v>
      </c>
      <c r="W177">
        <f>F177*S177</f>
        <v>0</v>
      </c>
      <c r="X177">
        <f>G177*S177</f>
        <v>0</v>
      </c>
      <c r="Y177">
        <f>H177*S177</f>
        <v>0</v>
      </c>
      <c r="Z177">
        <f>I177*S177</f>
        <v>0</v>
      </c>
      <c r="AA177">
        <f>J177*S177</f>
        <v>0</v>
      </c>
      <c r="AB177">
        <f>K177*S177</f>
        <v>0</v>
      </c>
      <c r="AC177">
        <f>L177*S177</f>
        <v>0</v>
      </c>
      <c r="AD177">
        <f>M177*S177</f>
        <v>0</v>
      </c>
    </row>
    <row r="178">
      <c r="A178" t="str">
        <v>TOTAL FOOD</v>
      </c>
      <c r="D178">
        <f>U178</f>
        <v>0</v>
      </c>
      <c r="E178">
        <f>V178</f>
        <v>0</v>
      </c>
      <c r="F178">
        <f>W178</f>
        <v>0</v>
      </c>
      <c r="G178">
        <f>X178</f>
        <v>0</v>
      </c>
      <c r="H178">
        <f>Y178</f>
        <v>0</v>
      </c>
      <c r="I178">
        <f>Z178</f>
        <v>0</v>
      </c>
      <c r="J178">
        <f>AA178</f>
        <v>0</v>
      </c>
      <c r="K178">
        <f>AB178</f>
        <v>0</v>
      </c>
      <c r="L178">
        <f>AC178</f>
        <v>0</v>
      </c>
      <c r="M178">
        <f>AD178</f>
        <v>0</v>
      </c>
      <c r="O178">
        <f>SUM(D178:M178)</f>
        <v>0</v>
      </c>
      <c r="P178" t="e">
        <f>SUM(P8:P177)/100</f>
        <v>#DIV/0!</v>
      </c>
      <c r="R178" t="e">
        <f>SUM(R8:R177)/100</f>
        <v>#DIV/0!</v>
      </c>
      <c r="U178">
        <f>SUM(U8:U177)</f>
        <v>0</v>
      </c>
      <c r="V178">
        <f>SUM(V8:V177)</f>
        <v>0</v>
      </c>
      <c r="W178">
        <f>SUM(W8:W177)</f>
        <v>0</v>
      </c>
      <c r="X178">
        <f>SUM(X8:X177)</f>
        <v>0</v>
      </c>
      <c r="Y178">
        <f>SUM(Y8:Y177)</f>
        <v>0</v>
      </c>
      <c r="Z178">
        <f>SUM(Z8:Z177)</f>
        <v>0</v>
      </c>
      <c r="AA178">
        <f>SUM(AA8:AA177)</f>
        <v>0</v>
      </c>
      <c r="AB178">
        <f>SUM(AB8:AB177)</f>
        <v>0</v>
      </c>
      <c r="AC178">
        <f>SUM(AC8:AC177)</f>
        <v>0</v>
      </c>
      <c r="AD178">
        <f>SUM(AD8:AD177)</f>
        <v>0</v>
      </c>
    </row>
    <row r="180" xml:space="preserve">
      <c r="A180" t="str">
        <v>NO</v>
      </c>
      <c r="B180" t="str">
        <v>BEVERAGES</v>
      </c>
      <c r="C180" t="str">
        <f>B180</f>
        <v>BEVERAGES</v>
      </c>
      <c r="D180" s="1">
        <f>'LAP. PENJUALAN '!D6</f>
        <v>46061</v>
      </c>
      <c r="E180" s="1">
        <f>'LAP. PENJUALAN '!E6</f>
        <v>46062</v>
      </c>
      <c r="F180" s="1">
        <f>'LAP. PENJUALAN '!F6</f>
        <v>46063</v>
      </c>
      <c r="G180" s="1">
        <f>'LAP. PENJUALAN '!G6</f>
        <v>46064</v>
      </c>
      <c r="H180" s="1">
        <f>'LAP. PENJUALAN '!H6</f>
        <v>46065</v>
      </c>
      <c r="I180" s="1">
        <f>'LAP. PENJUALAN '!I6</f>
        <v>46066</v>
      </c>
      <c r="J180" s="1">
        <f>'LAP. PENJUALAN '!J6</f>
        <v>46067</v>
      </c>
      <c r="K180" s="1">
        <f>'LAP. PENJUALAN '!K6</f>
        <v>0</v>
      </c>
      <c r="L180" s="1">
        <f>'LAP. PENJUALAN '!L6</f>
        <v>0</v>
      </c>
      <c r="M180" s="1">
        <f>'LAP. PENJUALAN '!M6</f>
        <v>0</v>
      </c>
      <c r="N180" t="str">
        <v>UNIT</v>
      </c>
      <c r="O180" t="str">
        <v>( Rp )</v>
      </c>
      <c r="P180" t="str">
        <v>%</v>
      </c>
      <c r="Q180" t="str">
        <v>FC ITEM</v>
      </c>
      <c r="R180" t="str">
        <v>CON FC</v>
      </c>
      <c r="S180" t="str" xml:space="preserve">
        <v xml:space="preserve">HARGA_x000d_
( UNIT )</v>
      </c>
    </row>
    <row r="181">
      <c r="A181">
        <v>1</v>
      </c>
      <c r="B181" t="str">
        <v xml:space="preserve">Air Mineral Botol </v>
      </c>
      <c r="C181" t="str">
        <f>'LAP. PENJUALAN '!C216</f>
        <v>Air Mineral Botol  (600 ML)</v>
      </c>
      <c r="N181">
        <f>SUM(D181:M181)</f>
        <v>0</v>
      </c>
      <c r="O181">
        <f>N181*S181</f>
        <v>0</v>
      </c>
      <c r="P181" t="e">
        <f>(O181/O237)*100</f>
        <v>#DIV/0!</v>
      </c>
      <c r="R181" t="e">
        <f>P181*Q181</f>
        <v>#DIV/0!</v>
      </c>
      <c r="S181">
        <v>6250</v>
      </c>
      <c r="U181">
        <f>D181*S181</f>
        <v>0</v>
      </c>
      <c r="V181">
        <f>E181*S181</f>
        <v>0</v>
      </c>
      <c r="W181">
        <f>F181*S181</f>
        <v>0</v>
      </c>
      <c r="X181">
        <f>G181*S181</f>
        <v>0</v>
      </c>
      <c r="Y181">
        <f>H181*S181</f>
        <v>0</v>
      </c>
      <c r="Z181">
        <f>I181*S181</f>
        <v>0</v>
      </c>
      <c r="AA181">
        <f>J181*S181</f>
        <v>0</v>
      </c>
      <c r="AB181">
        <f>K181*S181</f>
        <v>0</v>
      </c>
      <c r="AC181">
        <f>L181*S181</f>
        <v>0</v>
      </c>
      <c r="AD181">
        <f>M181*S181</f>
        <v>0</v>
      </c>
    </row>
    <row r="182">
      <c r="A182">
        <v>2</v>
      </c>
      <c r="B182" t="str">
        <v>Air Mineral Cup</v>
      </c>
      <c r="C182" t="str">
        <f>'LAP. PENJUALAN '!C217</f>
        <v>Air Mineral Botol (330 ML)</v>
      </c>
      <c r="N182">
        <f>SUM(D182:M182)</f>
        <v>0</v>
      </c>
      <c r="O182">
        <f>N182*S182</f>
        <v>0</v>
      </c>
      <c r="P182" t="e">
        <f>(O182/O237)*100</f>
        <v>#DIV/0!</v>
      </c>
      <c r="R182" t="e">
        <f>P182*Q182</f>
        <v>#DIV/0!</v>
      </c>
      <c r="T182" t="str">
        <v xml:space="preserve"> </v>
      </c>
      <c r="U182">
        <f>D182*S182</f>
        <v>0</v>
      </c>
      <c r="V182">
        <f>E182*S182</f>
        <v>0</v>
      </c>
      <c r="W182">
        <f>F182*S182</f>
        <v>0</v>
      </c>
      <c r="X182">
        <f>G182*S182</f>
        <v>0</v>
      </c>
      <c r="Y182">
        <f>H182*S182</f>
        <v>0</v>
      </c>
      <c r="Z182">
        <f>I182*S182</f>
        <v>0</v>
      </c>
      <c r="AA182">
        <f>J182*S182</f>
        <v>0</v>
      </c>
      <c r="AB182">
        <f>K182*S182</f>
        <v>0</v>
      </c>
      <c r="AC182">
        <f>L182*S182</f>
        <v>0</v>
      </c>
      <c r="AD182">
        <f>M182*S182</f>
        <v>0</v>
      </c>
    </row>
    <row r="183">
      <c r="A183">
        <v>3</v>
      </c>
      <c r="B183" t="str">
        <v>Teh Botol</v>
      </c>
      <c r="C183" t="str">
        <f>'LAP. PENJUALAN '!C218</f>
        <v>Air Mineral Cup</v>
      </c>
      <c r="N183">
        <f>SUM(D183:M183)</f>
        <v>0</v>
      </c>
      <c r="O183">
        <f>N183*S183</f>
        <v>0</v>
      </c>
      <c r="P183" t="e">
        <f>(O183/O237)*100</f>
        <v>#DIV/0!</v>
      </c>
      <c r="R183" t="e">
        <f>P183*Q183</f>
        <v>#DIV/0!</v>
      </c>
      <c r="S183">
        <v>2666</v>
      </c>
      <c r="U183">
        <f>D183*S183</f>
        <v>0</v>
      </c>
      <c r="V183">
        <f>E183*S183</f>
        <v>0</v>
      </c>
      <c r="W183">
        <f>F183*S183</f>
        <v>0</v>
      </c>
      <c r="X183">
        <f>G183*S183</f>
        <v>0</v>
      </c>
      <c r="Y183">
        <f>H183*S183</f>
        <v>0</v>
      </c>
      <c r="Z183">
        <f>I183*S183</f>
        <v>0</v>
      </c>
      <c r="AA183">
        <f>J183*S183</f>
        <v>0</v>
      </c>
      <c r="AB183">
        <f>K183*S183</f>
        <v>0</v>
      </c>
      <c r="AC183">
        <f>L183*S183</f>
        <v>0</v>
      </c>
      <c r="AD183">
        <f>M183*S183</f>
        <v>0</v>
      </c>
    </row>
    <row r="184">
      <c r="A184">
        <v>4</v>
      </c>
      <c r="B184" t="str">
        <v>Teh Sosro Genggam</v>
      </c>
      <c r="C184" t="str">
        <f>'LAP. PENJUALAN '!C219</f>
        <v>Teh Botol</v>
      </c>
      <c r="N184">
        <f>SUM(D184:M184)</f>
        <v>0</v>
      </c>
      <c r="O184">
        <f>N184*S184</f>
        <v>0</v>
      </c>
      <c r="P184" t="e">
        <f>(O184/O237)*100</f>
        <v>#DIV/0!</v>
      </c>
      <c r="R184" t="e">
        <f>P184*Q184</f>
        <v>#DIV/0!</v>
      </c>
      <c r="S184">
        <v>8000</v>
      </c>
      <c r="U184">
        <f>D184*S184</f>
        <v>0</v>
      </c>
      <c r="V184">
        <f>E184*S184</f>
        <v>0</v>
      </c>
      <c r="W184">
        <f>F184*S184</f>
        <v>0</v>
      </c>
      <c r="X184">
        <f>G184*S184</f>
        <v>0</v>
      </c>
      <c r="Y184">
        <f>H184*S184</f>
        <v>0</v>
      </c>
      <c r="Z184">
        <f>I184*S184</f>
        <v>0</v>
      </c>
      <c r="AA184">
        <f>J184*S184</f>
        <v>0</v>
      </c>
      <c r="AB184">
        <f>K184*S184</f>
        <v>0</v>
      </c>
      <c r="AC184">
        <f>L184*S184</f>
        <v>0</v>
      </c>
      <c r="AD184">
        <f>M184*S184</f>
        <v>0</v>
      </c>
    </row>
    <row r="185">
      <c r="A185">
        <v>5</v>
      </c>
      <c r="B185" t="str">
        <v>Fruit Tea Botol</v>
      </c>
      <c r="C185" t="str">
        <f>'LAP. PENJUALAN '!C220</f>
        <v>Teh Sosro Genggam</v>
      </c>
      <c r="N185">
        <f>SUM(D185:M185)</f>
        <v>0</v>
      </c>
      <c r="O185">
        <f>N185*S185</f>
        <v>0</v>
      </c>
      <c r="P185" t="e">
        <f>(O185/O237)*100</f>
        <v>#DIV/0!</v>
      </c>
      <c r="R185" t="e">
        <f>P185*Q185</f>
        <v>#DIV/0!</v>
      </c>
      <c r="U185">
        <f>D185*S185</f>
        <v>0</v>
      </c>
      <c r="V185">
        <f>E185*S185</f>
        <v>0</v>
      </c>
      <c r="W185">
        <f>F185*S185</f>
        <v>0</v>
      </c>
      <c r="X185">
        <f>G185*S185</f>
        <v>0</v>
      </c>
      <c r="Y185">
        <f>H185*S185</f>
        <v>0</v>
      </c>
      <c r="Z185">
        <f>I185*S185</f>
        <v>0</v>
      </c>
      <c r="AA185">
        <f>J185*S185</f>
        <v>0</v>
      </c>
      <c r="AB185">
        <f>K185*S185</f>
        <v>0</v>
      </c>
      <c r="AC185">
        <f>L185*S185</f>
        <v>0</v>
      </c>
      <c r="AD185">
        <f>M185*S185</f>
        <v>0</v>
      </c>
    </row>
    <row r="186">
      <c r="A186">
        <v>6</v>
      </c>
      <c r="B186" t="str">
        <v xml:space="preserve">Fuit Tea Genggam </v>
      </c>
      <c r="C186" t="str">
        <f>'LAP. PENJUALAN '!C221</f>
        <v>Fruit Tea Botol</v>
      </c>
      <c r="N186">
        <f>SUM(D186:M186)</f>
        <v>0</v>
      </c>
      <c r="O186">
        <f>N186*S186</f>
        <v>0</v>
      </c>
      <c r="P186" t="e">
        <f>(O186/O237)*100</f>
        <v>#DIV/0!</v>
      </c>
      <c r="R186" t="e">
        <f>P186*Q186</f>
        <v>#DIV/0!</v>
      </c>
      <c r="S186">
        <v>8000</v>
      </c>
      <c r="U186">
        <f>D186*S186</f>
        <v>0</v>
      </c>
      <c r="V186">
        <f>E186*S186</f>
        <v>0</v>
      </c>
      <c r="W186">
        <f>F186*S186</f>
        <v>0</v>
      </c>
      <c r="X186">
        <f>G186*S186</f>
        <v>0</v>
      </c>
      <c r="Y186">
        <f>H186*S186</f>
        <v>0</v>
      </c>
      <c r="Z186">
        <f>I186*S186</f>
        <v>0</v>
      </c>
      <c r="AA186">
        <f>J186*S186</f>
        <v>0</v>
      </c>
      <c r="AB186">
        <f>K186*S186</f>
        <v>0</v>
      </c>
      <c r="AC186">
        <f>L186*S186</f>
        <v>0</v>
      </c>
      <c r="AD186">
        <f>M186*S186</f>
        <v>0</v>
      </c>
    </row>
    <row r="187">
      <c r="A187">
        <v>7</v>
      </c>
      <c r="B187" t="str">
        <v>Tebs</v>
      </c>
      <c r="C187" t="str">
        <f>'LAP. PENJUALAN '!C222</f>
        <v xml:space="preserve">Fuit Tea Genggam </v>
      </c>
      <c r="N187">
        <f>SUM(D187:M187)</f>
        <v>0</v>
      </c>
      <c r="O187">
        <f>N187*S187</f>
        <v>0</v>
      </c>
      <c r="P187" t="e">
        <f>(O187/O237)*100</f>
        <v>#DIV/0!</v>
      </c>
      <c r="R187" t="e">
        <f>P187*Q187</f>
        <v>#DIV/0!</v>
      </c>
      <c r="U187">
        <f>D187*S187</f>
        <v>0</v>
      </c>
      <c r="V187">
        <f>E187*S187</f>
        <v>0</v>
      </c>
      <c r="W187">
        <f>F187*S187</f>
        <v>0</v>
      </c>
      <c r="X187">
        <f>G187*S187</f>
        <v>0</v>
      </c>
      <c r="Y187">
        <f>H187*S187</f>
        <v>0</v>
      </c>
      <c r="Z187">
        <f>I187*S187</f>
        <v>0</v>
      </c>
      <c r="AA187">
        <f>J187*S187</f>
        <v>0</v>
      </c>
      <c r="AB187">
        <f>K187*S187</f>
        <v>0</v>
      </c>
      <c r="AC187">
        <f>L187*S187</f>
        <v>0</v>
      </c>
      <c r="AD187">
        <f>M187*S187</f>
        <v>0</v>
      </c>
    </row>
    <row r="188">
      <c r="A188">
        <v>8</v>
      </c>
      <c r="B188" t="str">
        <v>STEE</v>
      </c>
      <c r="C188" t="str">
        <f>'LAP. PENJUALAN '!C223</f>
        <v>Tebs</v>
      </c>
      <c r="N188">
        <f>SUM(D188:M188)</f>
        <v>0</v>
      </c>
      <c r="O188">
        <f>N188*S188</f>
        <v>0</v>
      </c>
      <c r="P188" t="e">
        <f>(O188/O237)*100</f>
        <v>#DIV/0!</v>
      </c>
      <c r="R188" t="e">
        <f>P188*Q188</f>
        <v>#DIV/0!</v>
      </c>
      <c r="S188">
        <v>8000</v>
      </c>
      <c r="U188">
        <f>D188*S188</f>
        <v>0</v>
      </c>
      <c r="V188">
        <f>E188*S188</f>
        <v>0</v>
      </c>
      <c r="W188">
        <f>F188*S188</f>
        <v>0</v>
      </c>
      <c r="X188">
        <f>G188*S188</f>
        <v>0</v>
      </c>
      <c r="Y188">
        <f>H188*S188</f>
        <v>0</v>
      </c>
      <c r="Z188">
        <f>I188*S188</f>
        <v>0</v>
      </c>
      <c r="AA188">
        <f>J188*S188</f>
        <v>0</v>
      </c>
      <c r="AB188">
        <f>K188*S188</f>
        <v>0</v>
      </c>
      <c r="AC188">
        <f>L188*S188</f>
        <v>0</v>
      </c>
      <c r="AD188">
        <f>M188*S188</f>
        <v>0</v>
      </c>
    </row>
    <row r="189">
      <c r="A189">
        <v>9</v>
      </c>
      <c r="C189" t="str">
        <f>'LAP. PENJUALAN '!C224</f>
        <v>S-tee</v>
      </c>
      <c r="N189">
        <f>SUM(D189:M189)</f>
        <v>0</v>
      </c>
      <c r="O189">
        <f>N189*S189</f>
        <v>0</v>
      </c>
      <c r="P189" t="e">
        <f>(O189/O237)*100</f>
        <v>#DIV/0!</v>
      </c>
      <c r="R189" t="e">
        <f>P189*Q189</f>
        <v>#DIV/0!</v>
      </c>
      <c r="S189">
        <v>4000</v>
      </c>
      <c r="U189">
        <f>D189*S189</f>
        <v>0</v>
      </c>
      <c r="V189">
        <f>E189*S189</f>
        <v>0</v>
      </c>
      <c r="W189">
        <f>F189*S189</f>
        <v>0</v>
      </c>
      <c r="X189">
        <f>G189*S189</f>
        <v>0</v>
      </c>
      <c r="Y189">
        <f>H189*S189</f>
        <v>0</v>
      </c>
      <c r="Z189">
        <f>I189*S189</f>
        <v>0</v>
      </c>
      <c r="AA189">
        <f>J189*S189</f>
        <v>0</v>
      </c>
      <c r="AB189">
        <f>K189*S189</f>
        <v>0</v>
      </c>
      <c r="AC189">
        <f>L189*S189</f>
        <v>0</v>
      </c>
      <c r="AD189">
        <f>M189*S189</f>
        <v>0</v>
      </c>
    </row>
    <row r="190">
      <c r="A190">
        <v>10</v>
      </c>
      <c r="B190" t="str">
        <v>Juice Durian Float</v>
      </c>
      <c r="N190">
        <f>SUM(D190:M190)</f>
        <v>0</v>
      </c>
      <c r="O190">
        <f>N190*S190</f>
        <v>0</v>
      </c>
      <c r="P190" t="e">
        <f>(O190/O237)*100</f>
        <v>#DIV/0!</v>
      </c>
      <c r="R190" t="e">
        <f>P190*Q190</f>
        <v>#DIV/0!</v>
      </c>
      <c r="U190">
        <f>D190*S190</f>
        <v>0</v>
      </c>
      <c r="V190">
        <f>E190*S190</f>
        <v>0</v>
      </c>
      <c r="W190">
        <f>F190*S190</f>
        <v>0</v>
      </c>
      <c r="X190">
        <f>G190*S190</f>
        <v>0</v>
      </c>
      <c r="Y190">
        <f>H190*S190</f>
        <v>0</v>
      </c>
      <c r="Z190">
        <f>I190*S190</f>
        <v>0</v>
      </c>
      <c r="AA190">
        <f>J190*S190</f>
        <v>0</v>
      </c>
      <c r="AB190">
        <f>K190*S190</f>
        <v>0</v>
      </c>
      <c r="AC190">
        <f>L190*S190</f>
        <v>0</v>
      </c>
      <c r="AD190">
        <f>M190*S190</f>
        <v>0</v>
      </c>
    </row>
    <row r="191">
      <c r="A191">
        <v>11</v>
      </c>
      <c r="B191" t="str">
        <v xml:space="preserve">Juice Durian </v>
      </c>
      <c r="C191" t="str">
        <f>'LAP. PENJUALAN '!C226</f>
        <v>Juice Durian Float</v>
      </c>
      <c r="N191">
        <f>SUM(D191:M191)</f>
        <v>0</v>
      </c>
      <c r="O191">
        <f>N191*S191</f>
        <v>0</v>
      </c>
      <c r="P191" t="e">
        <f>(O191/O237)*100</f>
        <v>#DIV/0!</v>
      </c>
      <c r="R191" t="e">
        <f>P191*Q191</f>
        <v>#DIV/0!</v>
      </c>
      <c r="U191">
        <f>D191*S191</f>
        <v>0</v>
      </c>
      <c r="V191">
        <f>E191*S191</f>
        <v>0</v>
      </c>
      <c r="W191">
        <f>F191*S191</f>
        <v>0</v>
      </c>
      <c r="X191">
        <f>G191*S191</f>
        <v>0</v>
      </c>
      <c r="Y191">
        <f>H191*S191</f>
        <v>0</v>
      </c>
      <c r="Z191">
        <f>I191*S191</f>
        <v>0</v>
      </c>
      <c r="AA191">
        <f>J191*S191</f>
        <v>0</v>
      </c>
      <c r="AB191">
        <f>K191*S191</f>
        <v>0</v>
      </c>
      <c r="AC191">
        <f>L191*S191</f>
        <v>0</v>
      </c>
      <c r="AD191">
        <f>M191*S191</f>
        <v>0</v>
      </c>
    </row>
    <row r="192">
      <c r="A192">
        <v>12</v>
      </c>
      <c r="B192" t="str">
        <v>Juice Melon Float</v>
      </c>
      <c r="C192" t="str">
        <f>'LAP. PENJUALAN '!C227</f>
        <v xml:space="preserve">Juice Durian </v>
      </c>
      <c r="N192">
        <f>SUM(D192:M192)</f>
        <v>0</v>
      </c>
      <c r="O192">
        <f>N192*S192</f>
        <v>0</v>
      </c>
      <c r="P192" t="e">
        <f>(O192/O237)*100</f>
        <v>#DIV/0!</v>
      </c>
      <c r="R192" t="e">
        <f>P192*Q192</f>
        <v>#DIV/0!</v>
      </c>
      <c r="U192">
        <f>D192*S192</f>
        <v>0</v>
      </c>
      <c r="V192">
        <f>E192*S192</f>
        <v>0</v>
      </c>
      <c r="W192">
        <f>F192*S192</f>
        <v>0</v>
      </c>
      <c r="X192">
        <f>G192*S192</f>
        <v>0</v>
      </c>
      <c r="Y192">
        <f>H192*S192</f>
        <v>0</v>
      </c>
      <c r="Z192">
        <f>I192*S192</f>
        <v>0</v>
      </c>
      <c r="AA192">
        <f>J192*S192</f>
        <v>0</v>
      </c>
      <c r="AB192">
        <f>K192*S192</f>
        <v>0</v>
      </c>
      <c r="AC192">
        <f>L192*S192</f>
        <v>0</v>
      </c>
      <c r="AD192">
        <f>M192*S192</f>
        <v>0</v>
      </c>
    </row>
    <row r="193">
      <c r="A193">
        <v>13</v>
      </c>
      <c r="B193" t="str">
        <v>Juice Melon</v>
      </c>
      <c r="C193" t="str">
        <f>'LAP. PENJUALAN '!C228</f>
        <v>Juice Melon Float</v>
      </c>
      <c r="N193">
        <f>SUM(D193:M193)</f>
        <v>0</v>
      </c>
      <c r="O193">
        <f>N193*S193</f>
        <v>0</v>
      </c>
      <c r="P193" t="e">
        <f>(O193/O237)*100</f>
        <v>#DIV/0!</v>
      </c>
      <c r="R193" t="e">
        <f>P193*Q193</f>
        <v>#DIV/0!</v>
      </c>
      <c r="U193">
        <f>D193*S193</f>
        <v>0</v>
      </c>
      <c r="V193">
        <f>E193*S193</f>
        <v>0</v>
      </c>
      <c r="W193">
        <f>F193*S193</f>
        <v>0</v>
      </c>
      <c r="X193">
        <f>G193*S193</f>
        <v>0</v>
      </c>
      <c r="Y193">
        <f>H193*S193</f>
        <v>0</v>
      </c>
      <c r="Z193">
        <f>I193*S193</f>
        <v>0</v>
      </c>
      <c r="AA193">
        <f>J193*S193</f>
        <v>0</v>
      </c>
      <c r="AB193">
        <f>K193*S193</f>
        <v>0</v>
      </c>
      <c r="AC193">
        <f>L193*S193</f>
        <v>0</v>
      </c>
      <c r="AD193">
        <f>M193*S193</f>
        <v>0</v>
      </c>
    </row>
    <row r="194">
      <c r="A194">
        <v>14</v>
      </c>
      <c r="B194" t="str">
        <v>Juice Strawberry Float</v>
      </c>
      <c r="C194" t="str">
        <f>'LAP. PENJUALAN '!C229</f>
        <v>Juice Melon</v>
      </c>
      <c r="N194">
        <f>SUM(D194:M194)</f>
        <v>0</v>
      </c>
      <c r="O194">
        <f>N194*S194</f>
        <v>0</v>
      </c>
      <c r="P194" t="e">
        <f>(O194/O237)*100</f>
        <v>#DIV/0!</v>
      </c>
      <c r="R194" t="e">
        <f>P194*Q194</f>
        <v>#DIV/0!</v>
      </c>
      <c r="U194">
        <f>D194*S194</f>
        <v>0</v>
      </c>
      <c r="V194">
        <f>E194*S194</f>
        <v>0</v>
      </c>
      <c r="W194">
        <f>F194*S194</f>
        <v>0</v>
      </c>
      <c r="X194">
        <f>G194*S194</f>
        <v>0</v>
      </c>
      <c r="Y194">
        <f>H194*S194</f>
        <v>0</v>
      </c>
      <c r="Z194">
        <f>I194*S194</f>
        <v>0</v>
      </c>
      <c r="AA194">
        <f>J194*S194</f>
        <v>0</v>
      </c>
      <c r="AB194">
        <f>K194*S194</f>
        <v>0</v>
      </c>
      <c r="AC194">
        <f>L194*S194</f>
        <v>0</v>
      </c>
      <c r="AD194">
        <f>M194*S194</f>
        <v>0</v>
      </c>
    </row>
    <row r="195">
      <c r="A195">
        <v>15</v>
      </c>
      <c r="B195" t="str">
        <v xml:space="preserve">Juice Stawbery </v>
      </c>
      <c r="C195" t="str">
        <f>'LAP. PENJUALAN '!C230</f>
        <v>Juice Strawberry Float</v>
      </c>
      <c r="N195">
        <f>SUM(D195:M195)</f>
        <v>0</v>
      </c>
      <c r="O195">
        <f>N195*S195</f>
        <v>0</v>
      </c>
      <c r="P195" t="e">
        <f>(O195/O237)*100</f>
        <v>#DIV/0!</v>
      </c>
      <c r="R195" t="e">
        <f>P195*Q195</f>
        <v>#DIV/0!</v>
      </c>
      <c r="U195">
        <f>D195*S195</f>
        <v>0</v>
      </c>
      <c r="V195">
        <f>E195*S195</f>
        <v>0</v>
      </c>
      <c r="W195">
        <f>F195*S195</f>
        <v>0</v>
      </c>
      <c r="X195">
        <f>G195*S195</f>
        <v>0</v>
      </c>
      <c r="Y195">
        <f>H195*S195</f>
        <v>0</v>
      </c>
      <c r="Z195">
        <f>I195*S195</f>
        <v>0</v>
      </c>
      <c r="AA195">
        <f>J195*S195</f>
        <v>0</v>
      </c>
      <c r="AB195">
        <f>K195*S195</f>
        <v>0</v>
      </c>
      <c r="AC195">
        <f>L195*S195</f>
        <v>0</v>
      </c>
      <c r="AD195">
        <f>M195*S195</f>
        <v>0</v>
      </c>
    </row>
    <row r="196">
      <c r="A196">
        <v>16</v>
      </c>
      <c r="B196" t="str">
        <v>Juice Mangga Float</v>
      </c>
      <c r="C196" t="str">
        <f>'LAP. PENJUALAN '!C231</f>
        <v xml:space="preserve">Juice Strawberry </v>
      </c>
      <c r="N196">
        <f>SUM(D196:M196)</f>
        <v>0</v>
      </c>
      <c r="O196">
        <f>N196*S196</f>
        <v>0</v>
      </c>
      <c r="P196" t="e">
        <f>(O196/O237)*100</f>
        <v>#DIV/0!</v>
      </c>
      <c r="R196" t="e">
        <f>P196*Q196</f>
        <v>#DIV/0!</v>
      </c>
      <c r="U196">
        <f>D196*S196</f>
        <v>0</v>
      </c>
      <c r="V196">
        <f>E196*S196</f>
        <v>0</v>
      </c>
      <c r="W196">
        <f>F196*S196</f>
        <v>0</v>
      </c>
      <c r="X196">
        <f>G196*S196</f>
        <v>0</v>
      </c>
      <c r="Y196">
        <f>H196*S196</f>
        <v>0</v>
      </c>
      <c r="Z196">
        <f>I196*S196</f>
        <v>0</v>
      </c>
      <c r="AA196">
        <f>J196*S196</f>
        <v>0</v>
      </c>
      <c r="AB196">
        <f>K196*S196</f>
        <v>0</v>
      </c>
      <c r="AC196">
        <f>L196*S196</f>
        <v>0</v>
      </c>
      <c r="AD196">
        <f>M196*S196</f>
        <v>0</v>
      </c>
    </row>
    <row r="197">
      <c r="A197">
        <v>17</v>
      </c>
      <c r="B197" t="str">
        <v xml:space="preserve">Juice Mangga </v>
      </c>
      <c r="C197" t="str">
        <f>'LAP. PENJUALAN '!C232</f>
        <v>Juice Mangga Float</v>
      </c>
      <c r="N197">
        <f>SUM(D197:M197)</f>
        <v>0</v>
      </c>
      <c r="O197">
        <f>N197*S197</f>
        <v>0</v>
      </c>
      <c r="P197" t="e">
        <f>(O197/O237)*100</f>
        <v>#DIV/0!</v>
      </c>
      <c r="R197" t="e">
        <f>P197*Q197</f>
        <v>#DIV/0!</v>
      </c>
      <c r="U197">
        <f>D197*S197</f>
        <v>0</v>
      </c>
      <c r="V197">
        <f>E197*S197</f>
        <v>0</v>
      </c>
      <c r="W197">
        <f>F197*S197</f>
        <v>0</v>
      </c>
      <c r="X197">
        <f>G197*S197</f>
        <v>0</v>
      </c>
      <c r="Y197">
        <f>H197*S197</f>
        <v>0</v>
      </c>
      <c r="Z197">
        <f>I197*S197</f>
        <v>0</v>
      </c>
      <c r="AA197">
        <f>J197*S197</f>
        <v>0</v>
      </c>
      <c r="AB197">
        <f>K197*S197</f>
        <v>0</v>
      </c>
      <c r="AC197">
        <f>L197*S197</f>
        <v>0</v>
      </c>
      <c r="AD197">
        <f>M197*S197</f>
        <v>0</v>
      </c>
    </row>
    <row r="198">
      <c r="A198">
        <v>18</v>
      </c>
      <c r="B198" t="str">
        <v>Juice Jambu Float</v>
      </c>
      <c r="C198" t="str">
        <f>'LAP. PENJUALAN '!C233</f>
        <v xml:space="preserve">Juice Mangga </v>
      </c>
      <c r="N198">
        <f>SUM(D198:M198)</f>
        <v>0</v>
      </c>
      <c r="O198">
        <f>N198*S198</f>
        <v>0</v>
      </c>
      <c r="P198" t="e">
        <f>(O198/O237)*100</f>
        <v>#DIV/0!</v>
      </c>
      <c r="R198" t="e">
        <f>P198*Q198</f>
        <v>#DIV/0!</v>
      </c>
      <c r="U198">
        <f>D198*S198</f>
        <v>0</v>
      </c>
      <c r="V198">
        <f>E198*S198</f>
        <v>0</v>
      </c>
      <c r="W198">
        <f>F198*S198</f>
        <v>0</v>
      </c>
      <c r="X198">
        <f>G198*S198</f>
        <v>0</v>
      </c>
      <c r="Y198">
        <f>H198*S198</f>
        <v>0</v>
      </c>
      <c r="Z198">
        <f>I198*S198</f>
        <v>0</v>
      </c>
      <c r="AA198">
        <f>J198*S198</f>
        <v>0</v>
      </c>
      <c r="AB198">
        <f>K198*S198</f>
        <v>0</v>
      </c>
      <c r="AC198">
        <f>L198*S198</f>
        <v>0</v>
      </c>
      <c r="AD198">
        <f>M198*S198</f>
        <v>0</v>
      </c>
    </row>
    <row r="199">
      <c r="A199">
        <v>19</v>
      </c>
      <c r="B199" t="str">
        <v xml:space="preserve">Juice Jambu </v>
      </c>
      <c r="C199" t="str">
        <f>'LAP. PENJUALAN '!C234</f>
        <v>Juice Jambu Float</v>
      </c>
      <c r="N199">
        <f>SUM(D199:M199)</f>
        <v>0</v>
      </c>
      <c r="O199">
        <f>N199*S199</f>
        <v>0</v>
      </c>
      <c r="P199" t="e">
        <f>(O199/O237)*100</f>
        <v>#DIV/0!</v>
      </c>
      <c r="R199" t="e">
        <f>P199*Q199</f>
        <v>#DIV/0!</v>
      </c>
      <c r="U199">
        <f>D199*S199</f>
        <v>0</v>
      </c>
      <c r="V199">
        <f>E199*S199</f>
        <v>0</v>
      </c>
      <c r="W199">
        <f>F199*S199</f>
        <v>0</v>
      </c>
      <c r="X199">
        <f>G199*S199</f>
        <v>0</v>
      </c>
      <c r="Y199">
        <f>H199*S199</f>
        <v>0</v>
      </c>
      <c r="Z199">
        <f>I199*S199</f>
        <v>0</v>
      </c>
      <c r="AA199">
        <f>J199*S199</f>
        <v>0</v>
      </c>
      <c r="AB199">
        <f>K199*S199</f>
        <v>0</v>
      </c>
      <c r="AC199">
        <f>L199*S199</f>
        <v>0</v>
      </c>
      <c r="AD199">
        <f>M199*S199</f>
        <v>0</v>
      </c>
    </row>
    <row r="200">
      <c r="A200">
        <v>20</v>
      </c>
      <c r="B200" t="str">
        <v>Juice Sirsak Float</v>
      </c>
      <c r="C200" t="str">
        <f>'LAP. PENJUALAN '!C235</f>
        <v xml:space="preserve">Juice Jambu </v>
      </c>
      <c r="N200">
        <f>SUM(D200:M200)</f>
        <v>0</v>
      </c>
      <c r="O200">
        <f>N200*S200</f>
        <v>0</v>
      </c>
      <c r="P200" t="e">
        <f>(O200/O237)*100</f>
        <v>#DIV/0!</v>
      </c>
      <c r="R200" t="e">
        <f>P200*Q200</f>
        <v>#DIV/0!</v>
      </c>
      <c r="U200">
        <f>D200*S200</f>
        <v>0</v>
      </c>
      <c r="V200">
        <f>E200*S200</f>
        <v>0</v>
      </c>
      <c r="W200">
        <f>F200*S200</f>
        <v>0</v>
      </c>
      <c r="X200">
        <f>G200*S200</f>
        <v>0</v>
      </c>
      <c r="Y200">
        <f>H200*S200</f>
        <v>0</v>
      </c>
      <c r="Z200">
        <f>I200*S200</f>
        <v>0</v>
      </c>
      <c r="AA200">
        <f>J200*S200</f>
        <v>0</v>
      </c>
      <c r="AB200">
        <f>K200*S200</f>
        <v>0</v>
      </c>
      <c r="AC200">
        <f>L200*S200</f>
        <v>0</v>
      </c>
      <c r="AD200">
        <f>M200*S200</f>
        <v>0</v>
      </c>
    </row>
    <row r="201">
      <c r="A201">
        <v>21</v>
      </c>
      <c r="B201" t="str">
        <v xml:space="preserve">Juice Sirsak </v>
      </c>
      <c r="C201" t="str">
        <f>'LAP. PENJUALAN '!C236</f>
        <v>Juice Sirsak Float</v>
      </c>
      <c r="N201">
        <f>SUM(D201:M201)</f>
        <v>0</v>
      </c>
      <c r="O201">
        <f>N201*S201</f>
        <v>0</v>
      </c>
      <c r="P201" t="e">
        <f>(O201/O237)*100</f>
        <v>#DIV/0!</v>
      </c>
      <c r="R201" t="e">
        <f>P201*Q201</f>
        <v>#DIV/0!</v>
      </c>
      <c r="U201">
        <f>D201*S201</f>
        <v>0</v>
      </c>
      <c r="V201">
        <f>E201*S201</f>
        <v>0</v>
      </c>
      <c r="W201">
        <f>F201*S201</f>
        <v>0</v>
      </c>
      <c r="X201">
        <f>G201*S201</f>
        <v>0</v>
      </c>
      <c r="Y201">
        <f>H201*S201</f>
        <v>0</v>
      </c>
      <c r="Z201">
        <f>I201*S201</f>
        <v>0</v>
      </c>
      <c r="AA201">
        <f>J201*S201</f>
        <v>0</v>
      </c>
      <c r="AB201">
        <f>K201*S201</f>
        <v>0</v>
      </c>
      <c r="AC201">
        <f>L201*S201</f>
        <v>0</v>
      </c>
      <c r="AD201">
        <f>M201*S201</f>
        <v>0</v>
      </c>
    </row>
    <row r="202">
      <c r="A202">
        <v>22</v>
      </c>
      <c r="C202" t="str">
        <f>'LAP. PENJUALAN '!C237</f>
        <v xml:space="preserve">Juice Sirsak </v>
      </c>
      <c r="N202">
        <f>SUM(D202:M202)</f>
        <v>0</v>
      </c>
      <c r="O202">
        <f>N202*S202</f>
        <v>0</v>
      </c>
      <c r="P202" t="e">
        <f>(O202/O237)*100</f>
        <v>#DIV/0!</v>
      </c>
      <c r="R202" t="e">
        <f>P202*Q202</f>
        <v>#DIV/0!</v>
      </c>
      <c r="U202">
        <f>D202*S202</f>
        <v>0</v>
      </c>
      <c r="V202">
        <f>E202*S202</f>
        <v>0</v>
      </c>
      <c r="W202">
        <f>F202*S202</f>
        <v>0</v>
      </c>
      <c r="X202">
        <f>G202*S202</f>
        <v>0</v>
      </c>
      <c r="Y202">
        <f>H202*S202</f>
        <v>0</v>
      </c>
      <c r="Z202">
        <f>I202*S202</f>
        <v>0</v>
      </c>
      <c r="AA202">
        <f>J202*S202</f>
        <v>0</v>
      </c>
      <c r="AB202">
        <f>K202*S202</f>
        <v>0</v>
      </c>
      <c r="AC202">
        <f>L202*S202</f>
        <v>0</v>
      </c>
      <c r="AD202">
        <f>M202*S202</f>
        <v>0</v>
      </c>
    </row>
    <row r="203">
      <c r="A203">
        <v>23</v>
      </c>
      <c r="B203" t="str">
        <v>Milkshake Mangga</v>
      </c>
      <c r="N203">
        <f>SUM(D203:M203)</f>
        <v>0</v>
      </c>
      <c r="O203">
        <f>N203*S203</f>
        <v>0</v>
      </c>
      <c r="P203" t="e">
        <f>(O203/O237)*100</f>
        <v>#DIV/0!</v>
      </c>
      <c r="R203" t="e">
        <f>P203*Q203</f>
        <v>#DIV/0!</v>
      </c>
      <c r="U203">
        <f>D203*S203</f>
        <v>0</v>
      </c>
      <c r="V203">
        <f>E203*S203</f>
        <v>0</v>
      </c>
      <c r="W203">
        <f>F203*S203</f>
        <v>0</v>
      </c>
      <c r="X203">
        <f>G203*S203</f>
        <v>0</v>
      </c>
      <c r="Y203">
        <f>H203*S203</f>
        <v>0</v>
      </c>
      <c r="Z203">
        <f>I203*S203</f>
        <v>0</v>
      </c>
      <c r="AA203">
        <f>J203*S203</f>
        <v>0</v>
      </c>
      <c r="AB203">
        <f>K203*S203</f>
        <v>0</v>
      </c>
      <c r="AC203">
        <f>L203*S203</f>
        <v>0</v>
      </c>
      <c r="AD203">
        <f>M203*S203</f>
        <v>0</v>
      </c>
    </row>
    <row r="204">
      <c r="A204">
        <v>24</v>
      </c>
      <c r="B204" t="str">
        <v>Milkshake Mangga Float</v>
      </c>
      <c r="C204" t="str">
        <f>'LAP. PENJUALAN '!C239</f>
        <v>Milkshake Coklat</v>
      </c>
      <c r="N204">
        <f>SUM(D204:M204)</f>
        <v>0</v>
      </c>
      <c r="O204">
        <f>N204*S204</f>
        <v>0</v>
      </c>
      <c r="P204" t="e">
        <f>(O204/O237)*100</f>
        <v>#DIV/0!</v>
      </c>
      <c r="R204" t="e">
        <f>P204*Q204</f>
        <v>#DIV/0!</v>
      </c>
      <c r="U204">
        <f>D204*S204</f>
        <v>0</v>
      </c>
      <c r="V204">
        <f>E204*S204</f>
        <v>0</v>
      </c>
      <c r="W204">
        <f>F204*S204</f>
        <v>0</v>
      </c>
      <c r="X204">
        <f>G204*S204</f>
        <v>0</v>
      </c>
      <c r="Y204">
        <f>H204*S204</f>
        <v>0</v>
      </c>
      <c r="Z204">
        <f>I204*S204</f>
        <v>0</v>
      </c>
      <c r="AA204">
        <f>J204*S204</f>
        <v>0</v>
      </c>
      <c r="AB204">
        <f>K204*S204</f>
        <v>0</v>
      </c>
      <c r="AC204">
        <f>L204*S204</f>
        <v>0</v>
      </c>
      <c r="AD204">
        <f>M204*S204</f>
        <v>0</v>
      </c>
    </row>
    <row r="205">
      <c r="A205">
        <v>25</v>
      </c>
      <c r="B205" t="str">
        <v>Milkshake Coklat</v>
      </c>
      <c r="C205" t="str">
        <f>'LAP. PENJUALAN '!C240</f>
        <v>Milkshake Coklat Float</v>
      </c>
      <c r="N205">
        <f>SUM(D205:M205)</f>
        <v>0</v>
      </c>
      <c r="O205">
        <f>N205*S205</f>
        <v>0</v>
      </c>
      <c r="P205" t="e">
        <f>(O205/O237)*100</f>
        <v>#DIV/0!</v>
      </c>
      <c r="R205" t="e">
        <f>P205*Q205</f>
        <v>#DIV/0!</v>
      </c>
      <c r="S205">
        <v>13333</v>
      </c>
      <c r="U205">
        <f>D205*S205</f>
        <v>0</v>
      </c>
      <c r="V205">
        <f>E205*S205</f>
        <v>0</v>
      </c>
      <c r="W205">
        <f>F205*S205</f>
        <v>0</v>
      </c>
      <c r="X205">
        <f>G205*S205</f>
        <v>0</v>
      </c>
      <c r="Y205">
        <f>H205*S205</f>
        <v>0</v>
      </c>
      <c r="Z205">
        <f>I205*S205</f>
        <v>0</v>
      </c>
      <c r="AA205">
        <f>J205*S205</f>
        <v>0</v>
      </c>
      <c r="AB205">
        <f>K205*S205</f>
        <v>0</v>
      </c>
      <c r="AC205">
        <f>L205*S205</f>
        <v>0</v>
      </c>
      <c r="AD205">
        <f>M205*S205</f>
        <v>0</v>
      </c>
    </row>
    <row r="206">
      <c r="A206">
        <v>26</v>
      </c>
      <c r="B206" t="str">
        <v>Milkshake Coklat Float</v>
      </c>
      <c r="C206" t="str">
        <f>'LAP. PENJUALAN '!C241</f>
        <v>Milkshake Strawberry</v>
      </c>
      <c r="N206">
        <f>SUM(D206:M206)</f>
        <v>0</v>
      </c>
      <c r="O206">
        <f>N206*S206</f>
        <v>0</v>
      </c>
      <c r="P206" t="e">
        <f>(O206/O237)*100</f>
        <v>#DIV/0!</v>
      </c>
      <c r="R206" t="e">
        <f>P206*Q206</f>
        <v>#DIV/0!</v>
      </c>
      <c r="U206">
        <f>D206*S206</f>
        <v>0</v>
      </c>
      <c r="V206">
        <f>E206*S206</f>
        <v>0</v>
      </c>
      <c r="W206">
        <f>F206*S206</f>
        <v>0</v>
      </c>
      <c r="X206">
        <f>G206*S206</f>
        <v>0</v>
      </c>
      <c r="Y206">
        <f>H206*S206</f>
        <v>0</v>
      </c>
      <c r="Z206">
        <f>I206*S206</f>
        <v>0</v>
      </c>
      <c r="AA206">
        <f>J206*S206</f>
        <v>0</v>
      </c>
      <c r="AB206">
        <f>K206*S206</f>
        <v>0</v>
      </c>
      <c r="AC206">
        <f>L206*S206</f>
        <v>0</v>
      </c>
      <c r="AD206">
        <f>M206*S206</f>
        <v>0</v>
      </c>
    </row>
    <row r="207">
      <c r="A207">
        <v>27</v>
      </c>
      <c r="B207" t="str">
        <v>Milkshake Strawberry</v>
      </c>
      <c r="C207" t="str">
        <f>'LAP. PENJUALAN '!C242</f>
        <v>Milkshake Strawberry Float</v>
      </c>
      <c r="N207">
        <f>SUM(D207:M207)</f>
        <v>0</v>
      </c>
      <c r="O207">
        <f>N207*S207</f>
        <v>0</v>
      </c>
      <c r="P207" t="e">
        <f>(O207/O237)*100</f>
        <v>#DIV/0!</v>
      </c>
      <c r="R207" t="e">
        <f>P207*Q207</f>
        <v>#DIV/0!</v>
      </c>
      <c r="S207">
        <v>13333</v>
      </c>
      <c r="U207">
        <f>D207*S207</f>
        <v>0</v>
      </c>
      <c r="V207">
        <f>E207*S207</f>
        <v>0</v>
      </c>
      <c r="W207">
        <f>F207*S207</f>
        <v>0</v>
      </c>
      <c r="X207">
        <f>G207*S207</f>
        <v>0</v>
      </c>
      <c r="Y207">
        <f>H207*S207</f>
        <v>0</v>
      </c>
      <c r="Z207">
        <f>I207*S207</f>
        <v>0</v>
      </c>
      <c r="AA207">
        <f>J207*S207</f>
        <v>0</v>
      </c>
      <c r="AB207">
        <f>K207*S207</f>
        <v>0</v>
      </c>
      <c r="AC207">
        <f>L207*S207</f>
        <v>0</v>
      </c>
      <c r="AD207">
        <f>M207*S207</f>
        <v>0</v>
      </c>
    </row>
    <row r="208">
      <c r="A208">
        <v>28</v>
      </c>
      <c r="B208" t="str">
        <v>Milkshake Strawberry Float</v>
      </c>
      <c r="N208">
        <f>SUM(D208:M208)</f>
        <v>0</v>
      </c>
      <c r="O208">
        <f>N208*S208</f>
        <v>0</v>
      </c>
      <c r="P208" t="e">
        <f>(O208/O237)*100</f>
        <v>#DIV/0!</v>
      </c>
      <c r="R208" t="e">
        <f>P208*Q208</f>
        <v>#DIV/0!</v>
      </c>
      <c r="U208">
        <f>D208*S208</f>
        <v>0</v>
      </c>
      <c r="V208">
        <f>E208*S208</f>
        <v>0</v>
      </c>
      <c r="W208">
        <f>F208*S208</f>
        <v>0</v>
      </c>
      <c r="X208">
        <f>G208*S208</f>
        <v>0</v>
      </c>
      <c r="Y208">
        <f>H208*S208</f>
        <v>0</v>
      </c>
      <c r="Z208">
        <f>I208*S208</f>
        <v>0</v>
      </c>
      <c r="AA208">
        <f>J208*S208</f>
        <v>0</v>
      </c>
      <c r="AB208">
        <f>K208*S208</f>
        <v>0</v>
      </c>
      <c r="AC208">
        <f>L208*S208</f>
        <v>0</v>
      </c>
      <c r="AD208">
        <f>M208*S208</f>
        <v>0</v>
      </c>
    </row>
    <row r="209">
      <c r="A209">
        <v>29</v>
      </c>
      <c r="B209" t="str">
        <v>Milkshake Cappucino</v>
      </c>
      <c r="C209" t="str">
        <f>'LAP. PENJUALAN '!C244</f>
        <v>Nestle Lemon Tea</v>
      </c>
      <c r="N209">
        <f>SUM(D209:M209)</f>
        <v>0</v>
      </c>
      <c r="O209">
        <f>N209*S209</f>
        <v>0</v>
      </c>
      <c r="P209" t="e">
        <f>(O209/O237)*100</f>
        <v>#DIV/0!</v>
      </c>
      <c r="R209" t="e">
        <f>P209*Q209</f>
        <v>#DIV/0!</v>
      </c>
      <c r="S209">
        <v>9310</v>
      </c>
      <c r="U209">
        <f>D209*S209</f>
        <v>0</v>
      </c>
      <c r="V209">
        <f>E209*S209</f>
        <v>0</v>
      </c>
      <c r="W209">
        <f>F209*S209</f>
        <v>0</v>
      </c>
      <c r="X209">
        <f>G209*S209</f>
        <v>0</v>
      </c>
      <c r="Y209">
        <f>H209*S209</f>
        <v>0</v>
      </c>
      <c r="Z209">
        <f>I209*S209</f>
        <v>0</v>
      </c>
      <c r="AA209">
        <f>J209*S209</f>
        <v>0</v>
      </c>
      <c r="AB209">
        <f>K209*S209</f>
        <v>0</v>
      </c>
      <c r="AC209">
        <f>L209*S209</f>
        <v>0</v>
      </c>
      <c r="AD209">
        <f>M209*S209</f>
        <v>0</v>
      </c>
    </row>
    <row r="210">
      <c r="A210">
        <v>30</v>
      </c>
      <c r="B210" t="str">
        <v>Milkshake Cappucino Float</v>
      </c>
      <c r="C210" t="str">
        <f>'LAP. PENJUALAN '!C245</f>
        <v>Milo</v>
      </c>
      <c r="N210">
        <f>SUM(D210:M210)</f>
        <v>0</v>
      </c>
      <c r="O210">
        <f>N210*S210</f>
        <v>0</v>
      </c>
      <c r="P210" t="e">
        <f>(O210/O237)*100</f>
        <v>#DIV/0!</v>
      </c>
      <c r="R210" t="e">
        <f>P210*Q210</f>
        <v>#DIV/0!</v>
      </c>
      <c r="S210">
        <v>9970</v>
      </c>
      <c r="U210">
        <f>D210*S210</f>
        <v>0</v>
      </c>
      <c r="V210">
        <f>E210*S210</f>
        <v>0</v>
      </c>
      <c r="W210">
        <f>F210*S210</f>
        <v>0</v>
      </c>
      <c r="X210">
        <f>G210*S210</f>
        <v>0</v>
      </c>
      <c r="Y210">
        <f>H210*S210</f>
        <v>0</v>
      </c>
      <c r="Z210">
        <f>I210*S210</f>
        <v>0</v>
      </c>
      <c r="AA210">
        <f>J210*S210</f>
        <v>0</v>
      </c>
      <c r="AB210">
        <f>K210*S210</f>
        <v>0</v>
      </c>
      <c r="AC210">
        <f>L210*S210</f>
        <v>0</v>
      </c>
      <c r="AD210">
        <f>M210*S210</f>
        <v>0</v>
      </c>
    </row>
    <row r="211">
      <c r="A211">
        <v>31</v>
      </c>
      <c r="C211" t="str">
        <f>'LAP. PENJUALAN '!C246</f>
        <v>Ice Cream</v>
      </c>
      <c r="N211">
        <f>SUM(D211:M211)</f>
        <v>0</v>
      </c>
      <c r="O211">
        <f>N211*S211</f>
        <v>0</v>
      </c>
      <c r="P211" t="e">
        <f>(O211/O237)*100</f>
        <v>#DIV/0!</v>
      </c>
      <c r="R211" t="e">
        <f>P211*Q211</f>
        <v>#DIV/0!</v>
      </c>
      <c r="S211">
        <v>5333</v>
      </c>
      <c r="U211">
        <f>D211*S211</f>
        <v>0</v>
      </c>
      <c r="V211">
        <f>E211*S211</f>
        <v>0</v>
      </c>
      <c r="W211">
        <f>F211*S211</f>
        <v>0</v>
      </c>
      <c r="X211">
        <f>G211*S211</f>
        <v>0</v>
      </c>
      <c r="Y211">
        <f>H211*S211</f>
        <v>0</v>
      </c>
      <c r="Z211">
        <f>I211*S211</f>
        <v>0</v>
      </c>
      <c r="AA211">
        <f>J211*S211</f>
        <v>0</v>
      </c>
      <c r="AB211">
        <f>K211*S211</f>
        <v>0</v>
      </c>
      <c r="AC211">
        <f>L211*S211</f>
        <v>0</v>
      </c>
      <c r="AD211">
        <f>M211*S211</f>
        <v>0</v>
      </c>
    </row>
    <row r="212">
      <c r="A212">
        <v>32</v>
      </c>
      <c r="B212" t="str">
        <v>Lemon Tea</v>
      </c>
      <c r="N212">
        <f>SUM(D212:M212)</f>
        <v>0</v>
      </c>
      <c r="O212">
        <f>N212*S212</f>
        <v>0</v>
      </c>
      <c r="P212" t="e">
        <f>(O212/O237)*100</f>
        <v>#DIV/0!</v>
      </c>
      <c r="R212" t="e">
        <f>P212*Q212</f>
        <v>#DIV/0!</v>
      </c>
      <c r="U212">
        <f>D212*S212</f>
        <v>0</v>
      </c>
      <c r="V212">
        <f>E212*S212</f>
        <v>0</v>
      </c>
      <c r="W212">
        <f>F212*S212</f>
        <v>0</v>
      </c>
      <c r="X212">
        <f>G212*S212</f>
        <v>0</v>
      </c>
      <c r="Y212">
        <f>H212*S212</f>
        <v>0</v>
      </c>
      <c r="Z212">
        <f>I212*S212</f>
        <v>0</v>
      </c>
      <c r="AA212">
        <f>J212*S212</f>
        <v>0</v>
      </c>
      <c r="AB212">
        <f>K212*S212</f>
        <v>0</v>
      </c>
      <c r="AC212">
        <f>L212*S212</f>
        <v>0</v>
      </c>
      <c r="AD212">
        <f>M212*S212</f>
        <v>0</v>
      </c>
    </row>
    <row r="213">
      <c r="A213">
        <v>33</v>
      </c>
      <c r="B213" t="str">
        <v>Milo</v>
      </c>
      <c r="C213" t="str">
        <f>'LAP. PENJUALAN '!C248</f>
        <v>Es Teh</v>
      </c>
      <c r="N213">
        <f>SUM(D213:M213)</f>
        <v>0</v>
      </c>
      <c r="O213">
        <f>N213*S213</f>
        <v>0</v>
      </c>
      <c r="P213" t="e">
        <f>(O213/O237)*100</f>
        <v>#DIV/0!</v>
      </c>
      <c r="R213" t="e">
        <f>P213*Q213</f>
        <v>#DIV/0!</v>
      </c>
      <c r="S213">
        <v>6250</v>
      </c>
      <c r="U213">
        <f>D213*S213</f>
        <v>0</v>
      </c>
      <c r="V213">
        <f>E213*S213</f>
        <v>0</v>
      </c>
      <c r="W213">
        <f>F213*S213</f>
        <v>0</v>
      </c>
      <c r="X213">
        <f>G213*S213</f>
        <v>0</v>
      </c>
      <c r="Y213">
        <f>H213*S213</f>
        <v>0</v>
      </c>
      <c r="Z213">
        <f>I213*S213</f>
        <v>0</v>
      </c>
      <c r="AA213">
        <f>J213*S213</f>
        <v>0</v>
      </c>
      <c r="AB213">
        <f>K213*S213</f>
        <v>0</v>
      </c>
      <c r="AC213">
        <f>L213*S213</f>
        <v>0</v>
      </c>
      <c r="AD213">
        <f>M213*S213</f>
        <v>0</v>
      </c>
    </row>
    <row r="214">
      <c r="A214">
        <v>34</v>
      </c>
      <c r="C214" t="str">
        <f>'LAP. PENJUALAN '!C249</f>
        <v>Es Teh RC</v>
      </c>
      <c r="N214">
        <f>SUM(D214:M214)</f>
        <v>0</v>
      </c>
      <c r="O214">
        <f>N214*S214</f>
        <v>0</v>
      </c>
      <c r="P214" t="e">
        <f>(O214/O237)*100</f>
        <v>#DIV/0!</v>
      </c>
      <c r="R214" t="e">
        <f>P214*Q214</f>
        <v>#DIV/0!</v>
      </c>
      <c r="S214">
        <v>6666</v>
      </c>
      <c r="U214">
        <f>D214*S214</f>
        <v>0</v>
      </c>
      <c r="V214">
        <f>E214*S214</f>
        <v>0</v>
      </c>
      <c r="W214">
        <f>F214*S214</f>
        <v>0</v>
      </c>
      <c r="X214">
        <f>G214*S214</f>
        <v>0</v>
      </c>
      <c r="Y214">
        <f>H214*S214</f>
        <v>0</v>
      </c>
      <c r="Z214">
        <f>I214*S214</f>
        <v>0</v>
      </c>
      <c r="AA214">
        <f>J214*S214</f>
        <v>0</v>
      </c>
      <c r="AB214">
        <f>K214*S214</f>
        <v>0</v>
      </c>
      <c r="AC214">
        <f>L214*S214</f>
        <v>0</v>
      </c>
      <c r="AD214">
        <f>M214*S214</f>
        <v>0</v>
      </c>
    </row>
    <row r="215">
      <c r="A215">
        <v>35</v>
      </c>
      <c r="B215" t="str">
        <v xml:space="preserve">Orange </v>
      </c>
      <c r="N215">
        <f>SUM(D215:M215)</f>
        <v>0</v>
      </c>
      <c r="O215">
        <f>N215*S215</f>
        <v>0</v>
      </c>
      <c r="P215" t="e">
        <f>(O215/O237)*100</f>
        <v>#DIV/0!</v>
      </c>
      <c r="R215" t="e">
        <f>P215*Q215</f>
        <v>#DIV/0!</v>
      </c>
      <c r="U215">
        <f>D215*S215</f>
        <v>0</v>
      </c>
      <c r="V215">
        <f>E215*S215</f>
        <v>0</v>
      </c>
      <c r="W215">
        <f>F215*S215</f>
        <v>0</v>
      </c>
      <c r="X215">
        <f>G215*S215</f>
        <v>0</v>
      </c>
      <c r="Y215">
        <f>H215*S215</f>
        <v>0</v>
      </c>
      <c r="Z215">
        <f>I215*S215</f>
        <v>0</v>
      </c>
      <c r="AA215">
        <f>J215*S215</f>
        <v>0</v>
      </c>
      <c r="AB215">
        <f>K215*S215</f>
        <v>0</v>
      </c>
      <c r="AC215">
        <f>L215*S215</f>
        <v>0</v>
      </c>
      <c r="AD215">
        <f>M215*S215</f>
        <v>0</v>
      </c>
    </row>
    <row r="216">
      <c r="A216">
        <v>36</v>
      </c>
      <c r="B216" t="str">
        <v>Ice Cream</v>
      </c>
      <c r="C216" t="str">
        <f>'LAP. PENJUALAN '!C251</f>
        <v>Thai Green Tea</v>
      </c>
      <c r="N216">
        <f>SUM(D216:M216)</f>
        <v>0</v>
      </c>
      <c r="O216">
        <f>N216*S216</f>
        <v>0</v>
      </c>
      <c r="P216" t="e">
        <f>(O216/O237)*100</f>
        <v>#DIV/0!</v>
      </c>
      <c r="R216" t="e">
        <f>P216*Q216</f>
        <v>#DIV/0!</v>
      </c>
      <c r="S216">
        <v>14630</v>
      </c>
      <c r="U216">
        <f>D216*S216</f>
        <v>0</v>
      </c>
      <c r="V216">
        <f>E216*S216</f>
        <v>0</v>
      </c>
      <c r="W216">
        <f>F216*S216</f>
        <v>0</v>
      </c>
      <c r="X216">
        <f>G216*S216</f>
        <v>0</v>
      </c>
      <c r="Y216">
        <f>H216*S216</f>
        <v>0</v>
      </c>
      <c r="Z216">
        <f>I216*S216</f>
        <v>0</v>
      </c>
      <c r="AA216">
        <f>J216*S216</f>
        <v>0</v>
      </c>
      <c r="AB216">
        <f>K216*S216</f>
        <v>0</v>
      </c>
      <c r="AC216">
        <f>L216*S216</f>
        <v>0</v>
      </c>
      <c r="AD216">
        <f>M216*S216</f>
        <v>0</v>
      </c>
    </row>
    <row r="217">
      <c r="A217">
        <v>37</v>
      </c>
      <c r="C217" t="str">
        <f>'LAP. PENJUALAN '!C252</f>
        <v>Milky Mango</v>
      </c>
      <c r="N217">
        <f>SUM(D217:M217)</f>
        <v>0</v>
      </c>
      <c r="O217">
        <f>N217*S217</f>
        <v>0</v>
      </c>
      <c r="P217" t="e">
        <f>(O217/O237)*100</f>
        <v>#DIV/0!</v>
      </c>
      <c r="R217" t="e">
        <f>P217*Q217</f>
        <v>#DIV/0!</v>
      </c>
      <c r="S217">
        <v>14630</v>
      </c>
      <c r="U217">
        <f>D217*S217</f>
        <v>0</v>
      </c>
      <c r="V217">
        <f>E217*S217</f>
        <v>0</v>
      </c>
      <c r="W217">
        <f>F217*S217</f>
        <v>0</v>
      </c>
      <c r="X217">
        <f>G217*S217</f>
        <v>0</v>
      </c>
      <c r="Y217">
        <f>H217*S217</f>
        <v>0</v>
      </c>
      <c r="Z217">
        <f>I217*S217</f>
        <v>0</v>
      </c>
      <c r="AA217">
        <f>J217*S217</f>
        <v>0</v>
      </c>
      <c r="AB217">
        <f>K217*S217</f>
        <v>0</v>
      </c>
      <c r="AC217">
        <f>L217*S217</f>
        <v>0</v>
      </c>
      <c r="AD217">
        <f>M217*S217</f>
        <v>0</v>
      </c>
    </row>
    <row r="218">
      <c r="A218">
        <v>38</v>
      </c>
      <c r="B218" t="str">
        <v>Es Teh</v>
      </c>
      <c r="C218" t="str">
        <f>'LAP. PENJUALAN '!C253</f>
        <v>Red Velvet</v>
      </c>
      <c r="N218">
        <f>SUM(D218:M218)</f>
        <v>0</v>
      </c>
      <c r="O218">
        <f>N218*S218</f>
        <v>0</v>
      </c>
      <c r="P218" t="e">
        <f>(O218/O237)*100</f>
        <v>#DIV/0!</v>
      </c>
      <c r="R218" t="e">
        <f>P218*Q218</f>
        <v>#DIV/0!</v>
      </c>
      <c r="S218">
        <v>14630</v>
      </c>
      <c r="U218">
        <f>D218*S218</f>
        <v>0</v>
      </c>
      <c r="V218">
        <f>E218*S218</f>
        <v>0</v>
      </c>
      <c r="W218">
        <f>F218*S218</f>
        <v>0</v>
      </c>
      <c r="X218">
        <f>G218*S218</f>
        <v>0</v>
      </c>
      <c r="Y218">
        <f>H218*S218</f>
        <v>0</v>
      </c>
      <c r="Z218">
        <f>I218*S218</f>
        <v>0</v>
      </c>
      <c r="AA218">
        <f>J218*S218</f>
        <v>0</v>
      </c>
      <c r="AB218">
        <f>K218*S218</f>
        <v>0</v>
      </c>
      <c r="AC218">
        <f>L218*S218</f>
        <v>0</v>
      </c>
      <c r="AD218">
        <f>M218*S218</f>
        <v>0</v>
      </c>
    </row>
    <row r="219">
      <c r="A219">
        <v>39</v>
      </c>
      <c r="N219">
        <f>SUM(D219:M219)</f>
        <v>0</v>
      </c>
      <c r="O219">
        <f>N219*S219</f>
        <v>0</v>
      </c>
      <c r="P219" t="e">
        <f>(O219/O237)*100</f>
        <v>#DIV/0!</v>
      </c>
      <c r="R219" t="e">
        <f>P219*Q219</f>
        <v>#DIV/0!</v>
      </c>
      <c r="U219">
        <f>D219*S219</f>
        <v>0</v>
      </c>
      <c r="V219">
        <f>E219*S219</f>
        <v>0</v>
      </c>
      <c r="W219">
        <f>F219*S219</f>
        <v>0</v>
      </c>
      <c r="X219">
        <f>G219*S219</f>
        <v>0</v>
      </c>
      <c r="Y219">
        <f>H219*S219</f>
        <v>0</v>
      </c>
      <c r="Z219">
        <f>I219*S219</f>
        <v>0</v>
      </c>
      <c r="AA219">
        <f>J219*S219</f>
        <v>0</v>
      </c>
      <c r="AB219">
        <f>K219*S219</f>
        <v>0</v>
      </c>
      <c r="AC219">
        <f>L219*S219</f>
        <v>0</v>
      </c>
      <c r="AD219">
        <f>M219*S219</f>
        <v>0</v>
      </c>
    </row>
    <row r="220">
      <c r="A220">
        <v>40</v>
      </c>
      <c r="C220" t="str">
        <f>'LAP. PENJUALAN '!C255</f>
        <v>Es Teh Paket Harga Nol</v>
      </c>
      <c r="N220">
        <f>SUM(D220:M220)</f>
        <v>0</v>
      </c>
      <c r="O220">
        <f>N220*S220</f>
        <v>0</v>
      </c>
      <c r="P220" t="e">
        <f>(O220/O237)*100</f>
        <v>#DIV/0!</v>
      </c>
      <c r="R220" t="e">
        <f>P220*Q220</f>
        <v>#DIV/0!</v>
      </c>
      <c r="U220">
        <f>D220*S220</f>
        <v>0</v>
      </c>
      <c r="V220">
        <f>E220*S220</f>
        <v>0</v>
      </c>
      <c r="W220">
        <f>F220*S220</f>
        <v>0</v>
      </c>
      <c r="X220">
        <f>G220*S220</f>
        <v>0</v>
      </c>
      <c r="Y220">
        <f>H220*S220</f>
        <v>0</v>
      </c>
      <c r="Z220">
        <f>I220*S220</f>
        <v>0</v>
      </c>
      <c r="AA220">
        <f>J220*S220</f>
        <v>0</v>
      </c>
      <c r="AB220">
        <f>K220*S220</f>
        <v>0</v>
      </c>
      <c r="AC220">
        <f>L220*S220</f>
        <v>0</v>
      </c>
      <c r="AD220">
        <f>M220*S220</f>
        <v>0</v>
      </c>
    </row>
    <row r="221">
      <c r="A221">
        <v>41</v>
      </c>
      <c r="C221" t="str">
        <f>'LAP. PENJUALAN '!C256</f>
        <v>S-tee Paket Harga Nol</v>
      </c>
      <c r="N221">
        <f>SUM(D221:M221)</f>
        <v>0</v>
      </c>
      <c r="O221">
        <f>N221*S221</f>
        <v>0</v>
      </c>
      <c r="P221" t="e">
        <f>(O221/O237)*100</f>
        <v>#DIV/0!</v>
      </c>
      <c r="R221" t="e">
        <f>P221*Q221</f>
        <v>#DIV/0!</v>
      </c>
      <c r="U221">
        <f>D221*S221</f>
        <v>0</v>
      </c>
      <c r="V221">
        <f>E221*S221</f>
        <v>0</v>
      </c>
      <c r="W221">
        <f>F221*S221</f>
        <v>0</v>
      </c>
      <c r="X221">
        <f>G221*S221</f>
        <v>0</v>
      </c>
      <c r="Y221">
        <f>H221*S221</f>
        <v>0</v>
      </c>
      <c r="Z221">
        <f>I221*S221</f>
        <v>0</v>
      </c>
      <c r="AA221">
        <f>J221*S221</f>
        <v>0</v>
      </c>
      <c r="AB221">
        <f>K221*S221</f>
        <v>0</v>
      </c>
      <c r="AC221">
        <f>L221*S221</f>
        <v>0</v>
      </c>
      <c r="AD221">
        <f>M221*S221</f>
        <v>0</v>
      </c>
    </row>
    <row r="222">
      <c r="A222">
        <v>42</v>
      </c>
      <c r="C222" t="str">
        <f>'LAP. PENJUALAN '!C257</f>
        <v>Nestea Paket Harga Nol</v>
      </c>
      <c r="N222">
        <f>SUM(D222:M222)</f>
        <v>0</v>
      </c>
      <c r="O222">
        <f>N222*S222</f>
        <v>0</v>
      </c>
      <c r="P222" t="e">
        <f>(O222/O237)*100</f>
        <v>#DIV/0!</v>
      </c>
      <c r="R222" t="e">
        <f>P222*Q222</f>
        <v>#DIV/0!</v>
      </c>
      <c r="U222">
        <f>D222*S222</f>
        <v>0</v>
      </c>
      <c r="V222">
        <f>E222*S222</f>
        <v>0</v>
      </c>
      <c r="W222">
        <f>F222*S222</f>
        <v>0</v>
      </c>
      <c r="X222">
        <f>G222*S222</f>
        <v>0</v>
      </c>
      <c r="Y222">
        <f>H222*S222</f>
        <v>0</v>
      </c>
      <c r="Z222">
        <f>I222*S222</f>
        <v>0</v>
      </c>
      <c r="AA222">
        <f>J222*S222</f>
        <v>0</v>
      </c>
      <c r="AB222">
        <f>K222*S222</f>
        <v>0</v>
      </c>
      <c r="AC222">
        <f>L222*S222</f>
        <v>0</v>
      </c>
      <c r="AD222">
        <f>M222*S222</f>
        <v>0</v>
      </c>
    </row>
    <row r="223">
      <c r="A223">
        <v>43</v>
      </c>
      <c r="C223" t="str">
        <v>MILO</v>
      </c>
      <c r="N223">
        <f>SUM(D223:M223)</f>
        <v>0</v>
      </c>
      <c r="O223">
        <f>N223*S223</f>
        <v>0</v>
      </c>
      <c r="P223" t="e">
        <f>(O223/O237)*100</f>
        <v>#DIV/0!</v>
      </c>
      <c r="R223" t="e">
        <f>P223*Q223</f>
        <v>#DIV/0!</v>
      </c>
      <c r="S223">
        <v>9333</v>
      </c>
      <c r="U223">
        <f>D223*S223</f>
        <v>0</v>
      </c>
      <c r="V223">
        <f>E223*S223</f>
        <v>0</v>
      </c>
      <c r="W223">
        <f>F223*S223</f>
        <v>0</v>
      </c>
      <c r="X223">
        <f>G223*S223</f>
        <v>0</v>
      </c>
      <c r="Y223">
        <f>H223*S223</f>
        <v>0</v>
      </c>
      <c r="Z223">
        <f>I223*S223</f>
        <v>0</v>
      </c>
      <c r="AA223">
        <f>J223*S223</f>
        <v>0</v>
      </c>
      <c r="AB223">
        <f>K223*S223</f>
        <v>0</v>
      </c>
      <c r="AC223">
        <f>L223*S223</f>
        <v>0</v>
      </c>
      <c r="AD223">
        <f>M223*S223</f>
        <v>0</v>
      </c>
    </row>
    <row r="224">
      <c r="A224">
        <v>44</v>
      </c>
      <c r="C224" t="str">
        <v>AMB SELISIH HARGA</v>
      </c>
      <c r="N224">
        <f>SUM(D224:M224)</f>
        <v>0</v>
      </c>
      <c r="O224">
        <f>N224*S224</f>
        <v>0</v>
      </c>
      <c r="P224" t="e">
        <f>(O224/O237)*100</f>
        <v>#DIV/0!</v>
      </c>
      <c r="R224" t="e">
        <f>P224*Q224</f>
        <v>#DIV/0!</v>
      </c>
      <c r="S224">
        <v>6666</v>
      </c>
      <c r="U224">
        <f>D224*S224</f>
        <v>0</v>
      </c>
      <c r="V224">
        <f>E224*S224</f>
        <v>0</v>
      </c>
      <c r="W224">
        <f>F224*S224</f>
        <v>0</v>
      </c>
      <c r="X224">
        <f>G224*S224</f>
        <v>0</v>
      </c>
      <c r="Y224">
        <f>H224*S224</f>
        <v>0</v>
      </c>
      <c r="Z224">
        <f>I224*S224</f>
        <v>0</v>
      </c>
      <c r="AA224">
        <f>J224*S224</f>
        <v>0</v>
      </c>
      <c r="AB224">
        <f>K224*S224</f>
        <v>0</v>
      </c>
      <c r="AC224">
        <f>L224*S224</f>
        <v>0</v>
      </c>
      <c r="AD224">
        <f>M224*S224</f>
        <v>0</v>
      </c>
    </row>
    <row r="225">
      <c r="A225">
        <v>45</v>
      </c>
      <c r="N225">
        <f>SUM(D225:M225)</f>
        <v>0</v>
      </c>
      <c r="O225">
        <f>N225*S225</f>
        <v>0</v>
      </c>
      <c r="P225" t="e">
        <f>(O225/O237)*100</f>
        <v>#DIV/0!</v>
      </c>
      <c r="R225" t="e">
        <f>P225*Q225</f>
        <v>#DIV/0!</v>
      </c>
      <c r="U225">
        <f>D225*S225</f>
        <v>0</v>
      </c>
      <c r="V225">
        <f>E225*S225</f>
        <v>0</v>
      </c>
      <c r="W225">
        <f>F225*S225</f>
        <v>0</v>
      </c>
      <c r="X225">
        <f>G225*S225</f>
        <v>0</v>
      </c>
      <c r="Y225">
        <f>H225*S225</f>
        <v>0</v>
      </c>
      <c r="Z225">
        <f>I225*S225</f>
        <v>0</v>
      </c>
      <c r="AA225">
        <f>J225*S225</f>
        <v>0</v>
      </c>
      <c r="AB225">
        <f>K225*S225</f>
        <v>0</v>
      </c>
      <c r="AC225">
        <f>L225*S225</f>
        <v>0</v>
      </c>
      <c r="AD225">
        <f>M225*S225</f>
        <v>0</v>
      </c>
    </row>
    <row r="226">
      <c r="A226">
        <v>46</v>
      </c>
      <c r="N226">
        <f>SUM(D226:M226)</f>
        <v>0</v>
      </c>
      <c r="O226">
        <f>N226*S226</f>
        <v>0</v>
      </c>
      <c r="P226" t="e">
        <f>(O226/O237)*100</f>
        <v>#DIV/0!</v>
      </c>
      <c r="R226" t="e">
        <f>P226*Q226</f>
        <v>#DIV/0!</v>
      </c>
      <c r="U226">
        <f>D226*S226</f>
        <v>0</v>
      </c>
      <c r="V226">
        <f>E226*S226</f>
        <v>0</v>
      </c>
      <c r="W226">
        <f>F226*S226</f>
        <v>0</v>
      </c>
      <c r="X226">
        <f>G226*S226</f>
        <v>0</v>
      </c>
      <c r="Y226">
        <f>H226*S226</f>
        <v>0</v>
      </c>
      <c r="Z226">
        <f>I226*S226</f>
        <v>0</v>
      </c>
      <c r="AA226">
        <f>J226*S226</f>
        <v>0</v>
      </c>
      <c r="AB226">
        <f>K226*S226</f>
        <v>0</v>
      </c>
      <c r="AC226">
        <f>L226*S226</f>
        <v>0</v>
      </c>
      <c r="AD226">
        <f>M226*S226</f>
        <v>0</v>
      </c>
    </row>
    <row r="227">
      <c r="A227">
        <v>47</v>
      </c>
      <c r="N227">
        <f>SUM(D227:M227)</f>
        <v>0</v>
      </c>
      <c r="O227">
        <f>N227*S227</f>
        <v>0</v>
      </c>
      <c r="P227" t="e">
        <f>(O227/O237)*100</f>
        <v>#DIV/0!</v>
      </c>
      <c r="R227" t="e">
        <f>P227*Q227</f>
        <v>#DIV/0!</v>
      </c>
      <c r="U227">
        <f>D227*S227</f>
        <v>0</v>
      </c>
      <c r="V227">
        <f>E227*S227</f>
        <v>0</v>
      </c>
      <c r="W227">
        <f>F227*S227</f>
        <v>0</v>
      </c>
      <c r="X227">
        <f>G227*S227</f>
        <v>0</v>
      </c>
      <c r="Y227">
        <f>H227*S227</f>
        <v>0</v>
      </c>
      <c r="Z227">
        <f>I227*S227</f>
        <v>0</v>
      </c>
      <c r="AA227">
        <f>J227*S227</f>
        <v>0</v>
      </c>
      <c r="AB227">
        <f>K227*S227</f>
        <v>0</v>
      </c>
      <c r="AC227">
        <f>L227*S227</f>
        <v>0</v>
      </c>
      <c r="AD227">
        <f>M227*S227</f>
        <v>0</v>
      </c>
    </row>
    <row r="228">
      <c r="A228">
        <v>48</v>
      </c>
      <c r="N228">
        <f>SUM(D228:M228)</f>
        <v>0</v>
      </c>
      <c r="O228">
        <f>N228*S228</f>
        <v>0</v>
      </c>
      <c r="P228" t="e">
        <f>(O228/O237)*100</f>
        <v>#DIV/0!</v>
      </c>
      <c r="R228" t="e">
        <f>P228*Q228</f>
        <v>#DIV/0!</v>
      </c>
      <c r="U228">
        <f>D228*S228</f>
        <v>0</v>
      </c>
      <c r="V228">
        <f>E228*S228</f>
        <v>0</v>
      </c>
      <c r="W228">
        <f>F228*S228</f>
        <v>0</v>
      </c>
      <c r="X228">
        <f>G228*S228</f>
        <v>0</v>
      </c>
      <c r="Y228">
        <f>H228*S228</f>
        <v>0</v>
      </c>
      <c r="Z228">
        <f>I228*S228</f>
        <v>0</v>
      </c>
      <c r="AA228">
        <f>J228*S228</f>
        <v>0</v>
      </c>
      <c r="AB228">
        <f>K228*S228</f>
        <v>0</v>
      </c>
      <c r="AC228">
        <f>L228*S228</f>
        <v>0</v>
      </c>
      <c r="AD228">
        <f>M228*S228</f>
        <v>0</v>
      </c>
    </row>
    <row r="229">
      <c r="A229">
        <v>49</v>
      </c>
      <c r="N229">
        <f>SUM(D229:M229)</f>
        <v>0</v>
      </c>
      <c r="O229">
        <f>N229*S229</f>
        <v>0</v>
      </c>
      <c r="P229" t="e">
        <f>(O229/O237)*100</f>
        <v>#DIV/0!</v>
      </c>
      <c r="R229" t="e">
        <f>P229*Q229</f>
        <v>#DIV/0!</v>
      </c>
      <c r="U229">
        <f>D229*S229</f>
        <v>0</v>
      </c>
      <c r="V229">
        <f>E229*S229</f>
        <v>0</v>
      </c>
      <c r="W229">
        <f>F229*S229</f>
        <v>0</v>
      </c>
      <c r="X229">
        <f>G229*S229</f>
        <v>0</v>
      </c>
      <c r="Y229">
        <f>H229*S229</f>
        <v>0</v>
      </c>
      <c r="Z229">
        <f>I229*S229</f>
        <v>0</v>
      </c>
      <c r="AA229">
        <f>J229*S229</f>
        <v>0</v>
      </c>
      <c r="AB229">
        <f>K229*S229</f>
        <v>0</v>
      </c>
      <c r="AC229">
        <f>L229*S229</f>
        <v>0</v>
      </c>
      <c r="AD229">
        <f>M229*S229</f>
        <v>0</v>
      </c>
    </row>
    <row r="230">
      <c r="A230">
        <v>50</v>
      </c>
      <c r="N230">
        <f>SUM(D230:M230)</f>
        <v>0</v>
      </c>
      <c r="O230">
        <f>N230*S230</f>
        <v>0</v>
      </c>
      <c r="P230" t="e">
        <f>(O230/O237)*100</f>
        <v>#DIV/0!</v>
      </c>
      <c r="R230" t="e">
        <f>P230*Q230</f>
        <v>#DIV/0!</v>
      </c>
      <c r="U230">
        <f>D230*S230</f>
        <v>0</v>
      </c>
      <c r="V230">
        <f>E230*S230</f>
        <v>0</v>
      </c>
      <c r="W230">
        <f>F230*S230</f>
        <v>0</v>
      </c>
      <c r="X230">
        <f>G230*S230</f>
        <v>0</v>
      </c>
      <c r="Y230">
        <f>H230*S230</f>
        <v>0</v>
      </c>
      <c r="Z230">
        <f>I230*S230</f>
        <v>0</v>
      </c>
      <c r="AA230">
        <f>J230*S230</f>
        <v>0</v>
      </c>
      <c r="AB230">
        <f>K230*S230</f>
        <v>0</v>
      </c>
      <c r="AC230">
        <f>L230*S230</f>
        <v>0</v>
      </c>
      <c r="AD230">
        <f>M230*S230</f>
        <v>0</v>
      </c>
    </row>
    <row r="231">
      <c r="A231">
        <v>51</v>
      </c>
      <c r="N231">
        <f>SUM(D231:M231)</f>
        <v>0</v>
      </c>
      <c r="O231">
        <f>N231*S231</f>
        <v>0</v>
      </c>
      <c r="P231" t="e">
        <f>(O231/O237)*100</f>
        <v>#DIV/0!</v>
      </c>
      <c r="R231" t="e">
        <f>P231*Q231</f>
        <v>#DIV/0!</v>
      </c>
      <c r="U231">
        <f>D231*S231</f>
        <v>0</v>
      </c>
      <c r="V231">
        <f>E231*S231</f>
        <v>0</v>
      </c>
      <c r="W231">
        <f>F231*S231</f>
        <v>0</v>
      </c>
      <c r="X231">
        <f>G231*S231</f>
        <v>0</v>
      </c>
      <c r="Y231">
        <f>H231*S231</f>
        <v>0</v>
      </c>
      <c r="Z231">
        <f>I231*S231</f>
        <v>0</v>
      </c>
      <c r="AA231">
        <f>J231*S231</f>
        <v>0</v>
      </c>
      <c r="AB231">
        <f>K231*S231</f>
        <v>0</v>
      </c>
      <c r="AC231">
        <f>L231*S231</f>
        <v>0</v>
      </c>
      <c r="AD231">
        <f>M231*S231</f>
        <v>0</v>
      </c>
    </row>
    <row r="232">
      <c r="A232">
        <v>52</v>
      </c>
      <c r="N232">
        <f>SUM(D232:M232)</f>
        <v>0</v>
      </c>
      <c r="O232">
        <f>N232*S232</f>
        <v>0</v>
      </c>
      <c r="P232" t="e">
        <f>(O232/O237)*100</f>
        <v>#DIV/0!</v>
      </c>
      <c r="R232" t="e">
        <f>P232*Q232</f>
        <v>#DIV/0!</v>
      </c>
      <c r="U232">
        <f>D232*S232</f>
        <v>0</v>
      </c>
      <c r="V232">
        <f>E232*S232</f>
        <v>0</v>
      </c>
      <c r="W232">
        <f>F232*S232</f>
        <v>0</v>
      </c>
      <c r="X232">
        <f>G232*S232</f>
        <v>0</v>
      </c>
      <c r="Y232">
        <f>H232*S232</f>
        <v>0</v>
      </c>
      <c r="Z232">
        <f>I232*S232</f>
        <v>0</v>
      </c>
      <c r="AA232">
        <f>J232*S232</f>
        <v>0</v>
      </c>
      <c r="AB232">
        <f>K232*S232</f>
        <v>0</v>
      </c>
      <c r="AC232">
        <f>L232*S232</f>
        <v>0</v>
      </c>
      <c r="AD232">
        <f>M232*S232</f>
        <v>0</v>
      </c>
    </row>
    <row r="233">
      <c r="A233">
        <v>53</v>
      </c>
      <c r="N233">
        <f>SUM(D233:M233)</f>
        <v>0</v>
      </c>
      <c r="O233">
        <f>N233*S233</f>
        <v>0</v>
      </c>
      <c r="P233" t="e">
        <f>(O233/O237)*100</f>
        <v>#DIV/0!</v>
      </c>
      <c r="R233" t="e">
        <f>P233*Q233</f>
        <v>#DIV/0!</v>
      </c>
      <c r="U233">
        <f>D233*S233</f>
        <v>0</v>
      </c>
      <c r="V233">
        <f>E233*S233</f>
        <v>0</v>
      </c>
      <c r="W233">
        <f>F233*S233</f>
        <v>0</v>
      </c>
      <c r="X233">
        <f>G233*S233</f>
        <v>0</v>
      </c>
      <c r="Y233">
        <f>H233*S233</f>
        <v>0</v>
      </c>
      <c r="Z233">
        <f>I233*S233</f>
        <v>0</v>
      </c>
      <c r="AA233">
        <f>J233*S233</f>
        <v>0</v>
      </c>
      <c r="AB233">
        <f>K233*S233</f>
        <v>0</v>
      </c>
      <c r="AC233">
        <f>L233*S233</f>
        <v>0</v>
      </c>
      <c r="AD233">
        <f>M233*S233</f>
        <v>0</v>
      </c>
    </row>
    <row r="234">
      <c r="A234">
        <v>54</v>
      </c>
      <c r="N234">
        <f>SUM(D234:M234)</f>
        <v>0</v>
      </c>
      <c r="O234">
        <f>N234*S234</f>
        <v>0</v>
      </c>
      <c r="P234" t="e">
        <f>(O234/O237)*100</f>
        <v>#DIV/0!</v>
      </c>
      <c r="R234" t="e">
        <f>P234*Q234</f>
        <v>#DIV/0!</v>
      </c>
      <c r="U234">
        <f>D234*S234</f>
        <v>0</v>
      </c>
      <c r="V234">
        <f>E234*S234</f>
        <v>0</v>
      </c>
      <c r="W234">
        <f>F234*S234</f>
        <v>0</v>
      </c>
      <c r="X234">
        <f>G234*S234</f>
        <v>0</v>
      </c>
      <c r="Y234">
        <f>H234*S234</f>
        <v>0</v>
      </c>
      <c r="Z234">
        <f>I234*S234</f>
        <v>0</v>
      </c>
      <c r="AA234">
        <f>J234*S234</f>
        <v>0</v>
      </c>
      <c r="AB234">
        <f>K234*S234</f>
        <v>0</v>
      </c>
      <c r="AC234">
        <f>L234*S234</f>
        <v>0</v>
      </c>
      <c r="AD234">
        <f>M234*S234</f>
        <v>0</v>
      </c>
    </row>
    <row r="235">
      <c r="A235">
        <v>55</v>
      </c>
      <c r="N235">
        <f>SUM(D235:M235)</f>
        <v>0</v>
      </c>
      <c r="O235">
        <f>N235*S235</f>
        <v>0</v>
      </c>
      <c r="P235" t="e">
        <f>(O235/O237)*100</f>
        <v>#DIV/0!</v>
      </c>
      <c r="R235" t="e">
        <f>P235*Q235</f>
        <v>#DIV/0!</v>
      </c>
      <c r="U235">
        <f>D235*S235</f>
        <v>0</v>
      </c>
      <c r="V235">
        <f>E235*S235</f>
        <v>0</v>
      </c>
      <c r="W235">
        <f>F235*S235</f>
        <v>0</v>
      </c>
      <c r="X235">
        <f>G235*S235</f>
        <v>0</v>
      </c>
      <c r="Y235">
        <f>H235*S235</f>
        <v>0</v>
      </c>
      <c r="Z235">
        <f>I235*S235</f>
        <v>0</v>
      </c>
      <c r="AA235">
        <f>J235*S235</f>
        <v>0</v>
      </c>
      <c r="AB235">
        <f>K235*S235</f>
        <v>0</v>
      </c>
      <c r="AC235">
        <f>L235*S235</f>
        <v>0</v>
      </c>
      <c r="AD235">
        <f>M235*S235</f>
        <v>0</v>
      </c>
    </row>
    <row r="236">
      <c r="A236" t="str">
        <v>TOTAL BEVERAGES</v>
      </c>
      <c r="D236">
        <f>U236</f>
        <v>0</v>
      </c>
      <c r="E236">
        <f>V236</f>
        <v>0</v>
      </c>
      <c r="F236">
        <f>W236</f>
        <v>0</v>
      </c>
      <c r="G236">
        <f>X236</f>
        <v>0</v>
      </c>
      <c r="H236">
        <f>Y236</f>
        <v>0</v>
      </c>
      <c r="I236">
        <f>Z236</f>
        <v>0</v>
      </c>
      <c r="J236">
        <f>AA236</f>
        <v>0</v>
      </c>
      <c r="K236">
        <f>AB236</f>
        <v>0</v>
      </c>
      <c r="L236">
        <f>AC236</f>
        <v>0</v>
      </c>
      <c r="M236">
        <f>AD236</f>
        <v>0</v>
      </c>
      <c r="O236">
        <f>SUM(D236:M236)</f>
        <v>0</v>
      </c>
      <c r="P236" t="e">
        <f>SUM(P181:P235)/100</f>
        <v>#DIV/0!</v>
      </c>
      <c r="R236" t="e">
        <f>SUM(R181:R235)/100</f>
        <v>#DIV/0!</v>
      </c>
      <c r="U236">
        <f>SUM(U181:U235)</f>
        <v>0</v>
      </c>
      <c r="V236">
        <f>SUM(V181:V235)</f>
        <v>0</v>
      </c>
      <c r="W236">
        <f>SUM(W181:W235)</f>
        <v>0</v>
      </c>
      <c r="X236">
        <f>SUM(X181:X235)</f>
        <v>0</v>
      </c>
      <c r="Y236">
        <f>SUM(Y181:Y235)</f>
        <v>0</v>
      </c>
      <c r="Z236">
        <f>SUM(Z181:Z235)</f>
        <v>0</v>
      </c>
      <c r="AA236">
        <f>SUM(AA181:AA235)</f>
        <v>0</v>
      </c>
      <c r="AB236">
        <f>SUM(AB181:AB235)</f>
        <v>0</v>
      </c>
      <c r="AC236">
        <f>SUM(AC181:AC235)</f>
        <v>0</v>
      </c>
      <c r="AD236">
        <f>SUM(AD181:AD235)</f>
        <v>0</v>
      </c>
    </row>
    <row r="237">
      <c r="A237" t="str">
        <v>TOTAL SALES</v>
      </c>
      <c r="D237">
        <f>D178+D236</f>
        <v>0</v>
      </c>
      <c r="E237">
        <f>E178+E236</f>
        <v>0</v>
      </c>
      <c r="F237">
        <f>F178+F236</f>
        <v>0</v>
      </c>
      <c r="G237">
        <f>G178+G236</f>
        <v>0</v>
      </c>
      <c r="H237">
        <f>H178+H236</f>
        <v>0</v>
      </c>
      <c r="I237">
        <f>I178+I236</f>
        <v>0</v>
      </c>
      <c r="J237">
        <f>J178+J236</f>
        <v>0</v>
      </c>
      <c r="K237">
        <f>K178+K236</f>
        <v>0</v>
      </c>
      <c r="L237">
        <f>L178+L236</f>
        <v>0</v>
      </c>
      <c r="M237">
        <f>M178+M236</f>
        <v>0</v>
      </c>
      <c r="O237">
        <f>O178+O236</f>
        <v>0</v>
      </c>
      <c r="P237" t="e">
        <f>P178+P236</f>
        <v>#DIV/0!</v>
      </c>
      <c r="R237" t="e">
        <f>R178+R236</f>
        <v>#DIV/0!</v>
      </c>
    </row>
    <row r="238">
      <c r="A238" t="str">
        <v>TOTAL CUSTOMER</v>
      </c>
      <c r="N238">
        <f>SUM(D238:M238)</f>
        <v>0</v>
      </c>
    </row>
    <row r="240">
      <c r="A240" t="str">
        <v>Keterangan :</v>
      </c>
      <c r="N240" t="str">
        <v>Paraf Supervisor</v>
      </c>
    </row>
    <row r="241">
      <c r="A241" t="str">
        <v>1. UNTUK NAMA PRODUK TIDAK BOLEH DIUBAH ATAU DI HAPUS, APABILA ADA PENAMBAHAN PRODUK ISILAH DI KOLOM KOSONG YANG PALING BAWAH  (FOOD &amp; BAVERAGE)</v>
      </c>
    </row>
    <row r="242">
      <c r="A242" t="str">
        <v xml:space="preserve">2. HASIL PRINT OUT LP JADI 3 LEMBAR </v>
      </c>
    </row>
    <row r="243">
      <c r="A243" t="str">
        <v>3. KOLOM FOOD COST ITEM DI ISI MANUAL</v>
      </c>
    </row>
    <row r="244">
      <c r="A244" t="str">
        <v>4. KETERANGAN KOLOM TGL HANYA DI ISI DENGAN ANGKA TGL SAJA TDK DENGAN BULAN / TAHUN</v>
      </c>
    </row>
    <row r="245">
      <c r="N245" t="str">
        <v>(                                                        )</v>
      </c>
    </row>
    <row r="247">
      <c r="A247" t="str">
        <v>NOTE :</v>
      </c>
    </row>
    <row r="248">
      <c r="A248" t="str">
        <v>1. SELECT BAGIAN YANG AKAN DIPRINT</v>
      </c>
    </row>
    <row r="249">
      <c r="A249" t="str">
        <v>2. SETELAH ITU PILIH FILE =&gt; PRINT</v>
      </c>
      <c r="D249" t="str">
        <v xml:space="preserve">NB. </v>
      </c>
      <c r="E249" t="str">
        <v xml:space="preserve">BAGI MENU YANG TIDAK DIPAKAI JANGAN DIHAPUS TAPI DIABAIKAN SAJA </v>
      </c>
    </row>
    <row r="250">
      <c r="A250" t="str">
        <v>3. PADA BAGIAN SETTINGS ATUR SEBAGAI BERIKUT :</v>
      </c>
      <c r="E250" t="str">
        <v>UNTUK PAKET YANG TERDAPAT 2 VARIAN MENU ( ES THE / S-TEE ) BISA DIPOSTING Harga Nol SESUAI MINUMAN PILIHAN TAMU</v>
      </c>
    </row>
    <row r="251">
      <c r="A251" t="str">
        <v xml:space="preserve">    - PILIH PRINT SELECTION</v>
      </c>
    </row>
    <row r="252">
      <c r="A252" t="str">
        <v xml:space="preserve">    - LANDSCAPE ORIENTATION</v>
      </c>
    </row>
    <row r="253">
      <c r="A253" t="str">
        <v xml:space="preserve">    - SESUAIKAN UKURAN KERTAS YANG AKAN DIPRINT, A4/F4</v>
      </c>
    </row>
    <row r="254">
      <c r="A254" t="str">
        <v xml:space="preserve">    - ATUR MARGIN SEBAGAI BERIKUT :</v>
      </c>
      <c r="L254" t="str">
        <v>dada</v>
      </c>
      <c r="M254">
        <f>N8+N9+N31+N36+N42+N53+N56+N61+N64+N69+N72+N80</f>
        <v>0</v>
      </c>
      <c r="N254" t="str">
        <v>burger</v>
      </c>
      <c r="O254">
        <f>N18+N19+N27+N39</f>
        <v>0</v>
      </c>
    </row>
    <row r="255">
      <c r="A255" t="str">
        <v xml:space="preserve">       - TOP : 1</v>
      </c>
      <c r="L255" t="str">
        <v xml:space="preserve">paha bawah </v>
      </c>
      <c r="M255">
        <f>N10+N52+N55+N60+N63+N68+N71+N76+N79+N84+N28+N40</f>
        <v>0</v>
      </c>
      <c r="N255" t="str">
        <v>nasgor</v>
      </c>
      <c r="O255">
        <f>N22+N29+N37+N45</f>
        <v>0</v>
      </c>
    </row>
    <row r="256">
      <c r="A256" t="str">
        <v xml:space="preserve">       - RIGHT : 0,3 - 1</v>
      </c>
      <c r="L256" t="str">
        <v>sayap</v>
      </c>
      <c r="M256">
        <f>N11+N33+N34+N51+N54+N59+N62+N67+N70+N75+N78+N83+N121+N25</f>
        <v>0</v>
      </c>
      <c r="N256" t="str">
        <v>STEAK</v>
      </c>
      <c r="O256">
        <f>N13+N26+N35+N41</f>
        <v>0</v>
      </c>
    </row>
    <row r="257">
      <c r="A257" t="str">
        <v xml:space="preserve">       - LEFT : 0,3</v>
      </c>
      <c r="L257" t="str">
        <v>strip 4 pcs</v>
      </c>
      <c r="M257">
        <f>N12+N30+N38+N43+N49</f>
        <v>0</v>
      </c>
    </row>
    <row r="258">
      <c r="A258" t="str">
        <v xml:space="preserve">       - BOTTOM : 0,3</v>
      </c>
      <c r="L258" t="str">
        <v>nasgor</v>
      </c>
      <c r="M258">
        <f>N22+N29+N37+N45</f>
        <v>0</v>
      </c>
    </row>
    <row r="259">
      <c r="A259" t="str">
        <v xml:space="preserve">    - LALU PILIH FIT ALL COLUMNS ON ONE PAGE</v>
      </c>
      <c r="L259" t="str">
        <v>neseta</v>
      </c>
      <c r="M259">
        <f>N34+N35+N36+N37+N38+N209</f>
        <v>0</v>
      </c>
    </row>
    <row r="260">
      <c r="L260" t="str">
        <v>milo</v>
      </c>
      <c r="M260">
        <f>N39+N40+N41+N42+N43+N210</f>
        <v>0</v>
      </c>
    </row>
    <row r="1129">
      <c r="A1129" t="str">
        <v>LAPORAN PENJUALAN</v>
      </c>
    </row>
  </sheetData>
  <mergeCells count="20">
    <mergeCell ref="A244:I244"/>
    <mergeCell ref="A245:I245"/>
    <mergeCell ref="N245:O245"/>
    <mergeCell ref="A1129:S1129"/>
    <mergeCell ref="A6:A7"/>
    <mergeCell ref="B6:B7"/>
    <mergeCell ref="C6:C7"/>
    <mergeCell ref="P6:P7"/>
    <mergeCell ref="Q6:Q7"/>
    <mergeCell ref="R6:R7"/>
    <mergeCell ref="A238:C238"/>
    <mergeCell ref="N240:O240"/>
    <mergeCell ref="A241:I241"/>
    <mergeCell ref="A242:I242"/>
    <mergeCell ref="A243:I243"/>
    <mergeCell ref="A2:S2"/>
    <mergeCell ref="N6:O6"/>
    <mergeCell ref="A178:C178"/>
    <mergeCell ref="A236:C236"/>
    <mergeCell ref="A237:C237"/>
  </mergeCells>
  <pageMargins left="0.12" right="0.12" top="0.2" bottom="0.12" header="0.31" footer="0.31"/>
  <ignoredErrors>
    <ignoredError numberStoredAsText="1" sqref="A2:AI1133"/>
  </ignoredErrors>
</worksheet>
</file>

<file path=xl/worksheets/sheet19.xml><?xml version="1.0" encoding="utf-8"?>
<worksheet xmlns="http://schemas.openxmlformats.org/spreadsheetml/2006/main" xmlns:r="http://schemas.openxmlformats.org/officeDocument/2006/relationships">
  <dimension ref="A2:AI1189"/>
  <sheetViews>
    <sheetView workbookViewId="0" rightToLeft="0"/>
  </sheetViews>
  <sheetData>
    <row r="2">
      <c r="A2" t="str">
        <v xml:space="preserve">LAPORAN PENJUALAN KHUSUS REGISTER YANG TIDAK BISA HARGA NOL </v>
      </c>
    </row>
    <row r="3">
      <c r="N3" t="str">
        <v>Cabang  :</v>
      </c>
      <c r="O3" t="str">
        <f>LPKK!O4</f>
        <v>RC SAMATA GOWA</v>
      </c>
      <c r="U3" t="str">
        <v>PRINT LEMBAR 1</v>
      </c>
    </row>
    <row r="4">
      <c r="N4" t="str">
        <v>Periode :</v>
      </c>
      <c r="O4" t="str">
        <f>LPKK!O5</f>
        <v xml:space="preserve">15-21 FEBRUARI </v>
      </c>
    </row>
    <row r="6">
      <c r="A6" t="str">
        <v>NO</v>
      </c>
      <c r="B6" t="str">
        <v>PRODUCT</v>
      </c>
      <c r="C6" t="str">
        <f>B6</f>
        <v>PRODUCT</v>
      </c>
      <c r="D6" s="1">
        <f>'LAP. PENJUALAN '!D6</f>
        <v>46061</v>
      </c>
      <c r="E6" s="1">
        <f>'LAP. PENJUALAN '!E6</f>
        <v>46062</v>
      </c>
      <c r="F6" s="1">
        <f>'LAP. PENJUALAN '!F6</f>
        <v>46063</v>
      </c>
      <c r="G6" s="1">
        <f>'LAP. PENJUALAN '!G6</f>
        <v>46064</v>
      </c>
      <c r="H6" s="1">
        <f>'LAP. PENJUALAN '!H6</f>
        <v>46065</v>
      </c>
      <c r="I6" s="1">
        <f>'LAP. PENJUALAN '!I6</f>
        <v>46066</v>
      </c>
      <c r="J6" s="1">
        <f>'LAP. PENJUALAN '!J6</f>
        <v>46067</v>
      </c>
      <c r="K6" s="1">
        <f>'LAP. PENJUALAN '!K6</f>
        <v>0</v>
      </c>
      <c r="L6" s="1">
        <f>'LAP. PENJUALAN '!L6</f>
        <v>0</v>
      </c>
      <c r="M6" s="1">
        <f>'LAP. PENJUALAN '!M6</f>
        <v>0</v>
      </c>
      <c r="N6" t="str">
        <v>TOTAL</v>
      </c>
      <c r="P6" t="str">
        <v>%</v>
      </c>
      <c r="Q6" t="str">
        <v>FC ITEM</v>
      </c>
      <c r="R6" t="str">
        <v>CON FC</v>
      </c>
      <c r="S6" t="str">
        <v>HARGA</v>
      </c>
    </row>
    <row r="7">
      <c r="D7" t="str">
        <f>'LAP. PENJUALAN '!D7</f>
        <v>MINGGU</v>
      </c>
      <c r="E7" t="str">
        <f>'LAP. PENJUALAN '!E7</f>
        <v>SENIN</v>
      </c>
      <c r="F7" t="str">
        <f>'LAP. PENJUALAN '!F7</f>
        <v>SELASA</v>
      </c>
      <c r="G7" t="str">
        <f>'LAP. PENJUALAN '!G7</f>
        <v>RABU</v>
      </c>
      <c r="H7" t="str">
        <f>'LAP. PENJUALAN '!H7</f>
        <v>KAMIS</v>
      </c>
      <c r="I7" t="str">
        <f>'LAP. PENJUALAN '!I7</f>
        <v>JUMAT</v>
      </c>
      <c r="J7" t="str">
        <f>'LAP. PENJUALAN '!J7</f>
        <v>SABTU</v>
      </c>
      <c r="K7" t="str">
        <f>'LAP. PENJUALAN '!K7</f>
        <v>KAMIS</v>
      </c>
      <c r="L7" t="str">
        <f>'LAP. PENJUALAN '!L7</f>
        <v>JUMAT</v>
      </c>
      <c r="M7" t="str">
        <f>'LAP. PENJUALAN '!M7</f>
        <v>SABTU</v>
      </c>
      <c r="N7" t="str">
        <v>UNIT</v>
      </c>
      <c r="O7" t="str">
        <v>( Rp )</v>
      </c>
      <c r="S7" t="str">
        <v>( UNIT )</v>
      </c>
    </row>
    <row r="8">
      <c r="A8">
        <v>1</v>
      </c>
      <c r="B8" t="str">
        <v>Dada</v>
      </c>
      <c r="C8" t="str">
        <v>ROCKET 9 GF</v>
      </c>
      <c r="N8">
        <f>SUM(D8:M8)</f>
        <v>0</v>
      </c>
      <c r="O8">
        <f>N8*S8</f>
        <v>0</v>
      </c>
      <c r="P8" t="e">
        <f>(O8/O296)*100</f>
        <v>#DIV/0!</v>
      </c>
      <c r="R8" t="e">
        <f>P8*Q8</f>
        <v>#DIV/0!</v>
      </c>
      <c r="S8">
        <v>32100</v>
      </c>
      <c r="W8">
        <f>D8*S8</f>
        <v>0</v>
      </c>
      <c r="X8">
        <f>E8*S8</f>
        <v>0</v>
      </c>
      <c r="Y8">
        <f>F8*S8</f>
        <v>0</v>
      </c>
      <c r="Z8">
        <f>G8*S8</f>
        <v>0</v>
      </c>
      <c r="AA8">
        <f>H8*S8</f>
        <v>0</v>
      </c>
      <c r="AB8">
        <f>I8*S8</f>
        <v>0</v>
      </c>
      <c r="AC8">
        <f>J8*S8</f>
        <v>0</v>
      </c>
      <c r="AD8">
        <f>K8*S8</f>
        <v>0</v>
      </c>
      <c r="AE8">
        <f>L8*S8</f>
        <v>0</v>
      </c>
      <c r="AF8">
        <f>M8*S8</f>
        <v>0</v>
      </c>
    </row>
    <row r="9">
      <c r="A9">
        <v>2</v>
      </c>
      <c r="N9">
        <f>SUM(D9:M9)</f>
        <v>0</v>
      </c>
      <c r="O9">
        <f>N9*S9</f>
        <v>0</v>
      </c>
      <c r="P9" t="e">
        <f>(O9/O296)*100</f>
        <v>#DIV/0!</v>
      </c>
      <c r="R9" t="e">
        <f>P9*Q9</f>
        <v>#DIV/0!</v>
      </c>
      <c r="W9">
        <f>D9*S9</f>
        <v>0</v>
      </c>
      <c r="X9">
        <f>E9*S9</f>
        <v>0</v>
      </c>
      <c r="Y9">
        <f>F9*S9</f>
        <v>0</v>
      </c>
      <c r="Z9">
        <f>G9*S9</f>
        <v>0</v>
      </c>
      <c r="AA9">
        <f>H9*S9</f>
        <v>0</v>
      </c>
      <c r="AB9">
        <f>I9*S9</f>
        <v>0</v>
      </c>
      <c r="AC9">
        <f>J9*S9</f>
        <v>0</v>
      </c>
      <c r="AD9">
        <f>K9*S9</f>
        <v>0</v>
      </c>
      <c r="AE9">
        <f>L9*S9</f>
        <v>0</v>
      </c>
      <c r="AF9">
        <f>M9*S9</f>
        <v>0</v>
      </c>
    </row>
    <row r="10">
      <c r="A10">
        <v>3</v>
      </c>
      <c r="B10" t="str">
        <v>Paha Bawah</v>
      </c>
      <c r="N10">
        <f>SUM(D10:M10)</f>
        <v>0</v>
      </c>
      <c r="O10">
        <f>N10*S10</f>
        <v>0</v>
      </c>
      <c r="P10" t="e">
        <f>(O10/O296)*100</f>
        <v>#DIV/0!</v>
      </c>
      <c r="R10" t="e">
        <f>P10*Q10</f>
        <v>#DIV/0!</v>
      </c>
      <c r="W10">
        <f>D10*S10</f>
        <v>0</v>
      </c>
      <c r="X10">
        <f>E10*S10</f>
        <v>0</v>
      </c>
      <c r="Y10">
        <f>F10*S10</f>
        <v>0</v>
      </c>
      <c r="Z10">
        <f>G10*S10</f>
        <v>0</v>
      </c>
      <c r="AA10">
        <f>H10*S10</f>
        <v>0</v>
      </c>
      <c r="AB10">
        <f>I10*S10</f>
        <v>0</v>
      </c>
      <c r="AC10">
        <f>J10*S10</f>
        <v>0</v>
      </c>
      <c r="AD10">
        <f>K10*S10</f>
        <v>0</v>
      </c>
      <c r="AE10">
        <f>L10*S10</f>
        <v>0</v>
      </c>
      <c r="AF10">
        <f>M10*S10</f>
        <v>0</v>
      </c>
    </row>
    <row r="11">
      <c r="A11">
        <v>4</v>
      </c>
      <c r="B11" t="str">
        <v>Sayap</v>
      </c>
      <c r="N11">
        <f>SUM(D11:M11)</f>
        <v>0</v>
      </c>
      <c r="O11">
        <f>N11*S11</f>
        <v>0</v>
      </c>
      <c r="P11" t="e">
        <f>(O11/O296)*100</f>
        <v>#DIV/0!</v>
      </c>
      <c r="R11" t="e">
        <f>P11*Q11</f>
        <v>#DIV/0!</v>
      </c>
      <c r="W11">
        <f>D11*S11</f>
        <v>0</v>
      </c>
      <c r="X11">
        <f>E11*S11</f>
        <v>0</v>
      </c>
      <c r="Y11">
        <f>F11*S11</f>
        <v>0</v>
      </c>
      <c r="Z11">
        <f>G11*S11</f>
        <v>0</v>
      </c>
      <c r="AA11">
        <f>H11*S11</f>
        <v>0</v>
      </c>
      <c r="AB11">
        <f>I11*S11</f>
        <v>0</v>
      </c>
      <c r="AC11">
        <f>J11*S11</f>
        <v>0</v>
      </c>
      <c r="AD11">
        <f>K11*S11</f>
        <v>0</v>
      </c>
      <c r="AE11">
        <f>L11*S11</f>
        <v>0</v>
      </c>
      <c r="AF11">
        <f>M11*S11</f>
        <v>0</v>
      </c>
    </row>
    <row r="12">
      <c r="A12">
        <v>5</v>
      </c>
      <c r="B12" t="str">
        <v>Chicken Strips</v>
      </c>
      <c r="N12">
        <f>SUM(D12:M12)</f>
        <v>0</v>
      </c>
      <c r="O12">
        <f>N12*S12</f>
        <v>0</v>
      </c>
      <c r="P12" t="e">
        <f>(O12/O296)*100</f>
        <v>#DIV/0!</v>
      </c>
      <c r="R12" t="e">
        <f>P12*Q12</f>
        <v>#DIV/0!</v>
      </c>
      <c r="W12">
        <f>D12*S12</f>
        <v>0</v>
      </c>
      <c r="X12">
        <f>E12*S12</f>
        <v>0</v>
      </c>
      <c r="Y12">
        <f>F12*S12</f>
        <v>0</v>
      </c>
      <c r="Z12">
        <f>G12*S12</f>
        <v>0</v>
      </c>
      <c r="AA12">
        <f>H12*S12</f>
        <v>0</v>
      </c>
      <c r="AB12">
        <f>I12*S12</f>
        <v>0</v>
      </c>
      <c r="AC12">
        <f>J12*S12</f>
        <v>0</v>
      </c>
      <c r="AD12">
        <f>K12*S12</f>
        <v>0</v>
      </c>
      <c r="AE12">
        <f>L12*S12</f>
        <v>0</v>
      </c>
      <c r="AF12">
        <f>M12*S12</f>
        <v>0</v>
      </c>
    </row>
    <row r="13">
      <c r="A13">
        <v>6</v>
      </c>
      <c r="B13" t="str">
        <v>Chicken Steak</v>
      </c>
      <c r="N13">
        <f>SUM(D13:M13)</f>
        <v>0</v>
      </c>
      <c r="O13">
        <f>N13*S13</f>
        <v>0</v>
      </c>
      <c r="P13" t="e">
        <f>(O13/O296)*100</f>
        <v>#DIV/0!</v>
      </c>
      <c r="R13" t="e">
        <f>P13*Q13</f>
        <v>#DIV/0!</v>
      </c>
      <c r="W13">
        <f>D13*S13</f>
        <v>0</v>
      </c>
      <c r="X13">
        <f>E13*S13</f>
        <v>0</v>
      </c>
      <c r="Y13">
        <f>F13*S13</f>
        <v>0</v>
      </c>
      <c r="Z13">
        <f>G13*S13</f>
        <v>0</v>
      </c>
      <c r="AA13">
        <f>H13*S13</f>
        <v>0</v>
      </c>
      <c r="AB13">
        <f>I13*S13</f>
        <v>0</v>
      </c>
      <c r="AC13">
        <f>J13*S13</f>
        <v>0</v>
      </c>
      <c r="AD13">
        <f>K13*S13</f>
        <v>0</v>
      </c>
      <c r="AE13">
        <f>L13*S13</f>
        <v>0</v>
      </c>
      <c r="AF13">
        <f>M13*S13</f>
        <v>0</v>
      </c>
    </row>
    <row r="14">
      <c r="A14">
        <v>7</v>
      </c>
      <c r="N14">
        <f>SUM(D14:M14)</f>
        <v>0</v>
      </c>
      <c r="O14">
        <f>N14*S14</f>
        <v>0</v>
      </c>
      <c r="P14" t="e">
        <f>(O14/O296)*100</f>
        <v>#DIV/0!</v>
      </c>
      <c r="R14" t="e">
        <f>P14*Q14</f>
        <v>#DIV/0!</v>
      </c>
      <c r="W14">
        <f>D14*S14</f>
        <v>0</v>
      </c>
      <c r="X14">
        <f>E14*S14</f>
        <v>0</v>
      </c>
      <c r="Y14">
        <f>F14*S14</f>
        <v>0</v>
      </c>
      <c r="Z14">
        <f>G14*S14</f>
        <v>0</v>
      </c>
      <c r="AA14">
        <f>H14*S14</f>
        <v>0</v>
      </c>
      <c r="AB14">
        <f>I14*S14</f>
        <v>0</v>
      </c>
      <c r="AC14">
        <f>J14*S14</f>
        <v>0</v>
      </c>
      <c r="AD14">
        <f>K14*S14</f>
        <v>0</v>
      </c>
      <c r="AE14">
        <f>L14*S14</f>
        <v>0</v>
      </c>
      <c r="AF14">
        <f>M14*S14</f>
        <v>0</v>
      </c>
    </row>
    <row r="15">
      <c r="A15">
        <v>8</v>
      </c>
      <c r="B15" t="str">
        <v>French Fries</v>
      </c>
      <c r="N15">
        <f>SUM(D15:M15)</f>
        <v>0</v>
      </c>
      <c r="O15">
        <f>N15*S15</f>
        <v>0</v>
      </c>
      <c r="P15" t="e">
        <f>(O15/O296)*100</f>
        <v>#DIV/0!</v>
      </c>
      <c r="R15" t="e">
        <f>P15*Q15</f>
        <v>#DIV/0!</v>
      </c>
      <c r="W15">
        <f>D15*S15</f>
        <v>0</v>
      </c>
      <c r="X15">
        <f>E15*S15</f>
        <v>0</v>
      </c>
      <c r="Y15">
        <f>F15*S15</f>
        <v>0</v>
      </c>
      <c r="Z15">
        <f>G15*S15</f>
        <v>0</v>
      </c>
      <c r="AA15">
        <f>H15*S15</f>
        <v>0</v>
      </c>
      <c r="AB15">
        <f>I15*S15</f>
        <v>0</v>
      </c>
      <c r="AC15">
        <f>J15*S15</f>
        <v>0</v>
      </c>
      <c r="AD15">
        <f>K15*S15</f>
        <v>0</v>
      </c>
      <c r="AE15">
        <f>L15*S15</f>
        <v>0</v>
      </c>
      <c r="AF15">
        <f>M15*S15</f>
        <v>0</v>
      </c>
    </row>
    <row r="16">
      <c r="A16">
        <v>9</v>
      </c>
      <c r="B16" t="str">
        <v xml:space="preserve">Nasi </v>
      </c>
      <c r="N16">
        <f>SUM(D16:M16)</f>
        <v>0</v>
      </c>
      <c r="O16">
        <f>N16*S16</f>
        <v>0</v>
      </c>
      <c r="P16" t="e">
        <f>(O16/O296)*100</f>
        <v>#DIV/0!</v>
      </c>
      <c r="R16" t="e">
        <f>P16*Q16</f>
        <v>#DIV/0!</v>
      </c>
      <c r="W16">
        <f>D16*S16</f>
        <v>0</v>
      </c>
      <c r="X16">
        <f>E16*S16</f>
        <v>0</v>
      </c>
      <c r="Y16">
        <f>F16*S16</f>
        <v>0</v>
      </c>
      <c r="Z16">
        <f>G16*S16</f>
        <v>0</v>
      </c>
      <c r="AA16">
        <f>H16*S16</f>
        <v>0</v>
      </c>
      <c r="AB16">
        <f>I16*S16</f>
        <v>0</v>
      </c>
      <c r="AC16">
        <f>J16*S16</f>
        <v>0</v>
      </c>
      <c r="AD16">
        <f>K16*S16</f>
        <v>0</v>
      </c>
      <c r="AE16">
        <f>L16*S16</f>
        <v>0</v>
      </c>
      <c r="AF16">
        <f>M16*S16</f>
        <v>0</v>
      </c>
    </row>
    <row r="17">
      <c r="A17">
        <v>10</v>
      </c>
      <c r="B17" t="str">
        <v xml:space="preserve">Perkedel </v>
      </c>
      <c r="N17">
        <f>SUM(D17:M17)</f>
        <v>0</v>
      </c>
      <c r="O17">
        <f>N17*S17</f>
        <v>0</v>
      </c>
      <c r="P17" t="e">
        <f>(O17/O296)*100</f>
        <v>#DIV/0!</v>
      </c>
      <c r="R17" t="e">
        <f>P17*Q17</f>
        <v>#DIV/0!</v>
      </c>
      <c r="W17">
        <f>D17*S17</f>
        <v>0</v>
      </c>
      <c r="X17">
        <f>E17*S17</f>
        <v>0</v>
      </c>
      <c r="Y17">
        <f>F17*S17</f>
        <v>0</v>
      </c>
      <c r="Z17">
        <f>G17*S17</f>
        <v>0</v>
      </c>
      <c r="AA17">
        <f>H17*S17</f>
        <v>0</v>
      </c>
      <c r="AB17">
        <f>I17*S17</f>
        <v>0</v>
      </c>
      <c r="AC17">
        <f>J17*S17</f>
        <v>0</v>
      </c>
      <c r="AD17">
        <f>K17*S17</f>
        <v>0</v>
      </c>
      <c r="AE17">
        <f>L17*S17</f>
        <v>0</v>
      </c>
      <c r="AF17">
        <f>M17*S17</f>
        <v>0</v>
      </c>
    </row>
    <row r="18">
      <c r="A18">
        <v>11</v>
      </c>
      <c r="B18" t="str">
        <v>Chicken Burger</v>
      </c>
      <c r="N18">
        <f>SUM(D18:M18)</f>
        <v>0</v>
      </c>
      <c r="O18">
        <f>N18*S18</f>
        <v>0</v>
      </c>
      <c r="P18" t="e">
        <f>(O18/O296)*100</f>
        <v>#DIV/0!</v>
      </c>
      <c r="R18" t="e">
        <f>P18*Q18</f>
        <v>#DIV/0!</v>
      </c>
      <c r="W18">
        <f>D18*S18</f>
        <v>0</v>
      </c>
      <c r="X18">
        <f>E18*S18</f>
        <v>0</v>
      </c>
      <c r="Y18">
        <f>F18*S18</f>
        <v>0</v>
      </c>
      <c r="Z18">
        <f>G18*S18</f>
        <v>0</v>
      </c>
      <c r="AA18">
        <f>H18*S18</f>
        <v>0</v>
      </c>
      <c r="AB18">
        <f>I18*S18</f>
        <v>0</v>
      </c>
      <c r="AC18">
        <f>J18*S18</f>
        <v>0</v>
      </c>
      <c r="AD18">
        <f>K18*S18</f>
        <v>0</v>
      </c>
      <c r="AE18">
        <f>L18*S18</f>
        <v>0</v>
      </c>
      <c r="AF18">
        <f>M18*S18</f>
        <v>0</v>
      </c>
    </row>
    <row r="19">
      <c r="A19">
        <v>12</v>
      </c>
      <c r="B19" t="str">
        <v xml:space="preserve">Cheese Burger </v>
      </c>
      <c r="N19">
        <f>SUM(D19:M19)</f>
        <v>0</v>
      </c>
      <c r="O19">
        <f>N19*S19</f>
        <v>0</v>
      </c>
      <c r="P19" t="e">
        <f>(O19/O296)*100</f>
        <v>#DIV/0!</v>
      </c>
      <c r="R19" t="e">
        <f>P19*Q19</f>
        <v>#DIV/0!</v>
      </c>
      <c r="W19">
        <f>D19*S19</f>
        <v>0</v>
      </c>
      <c r="X19">
        <f>E19*S19</f>
        <v>0</v>
      </c>
      <c r="Y19">
        <f>F19*S19</f>
        <v>0</v>
      </c>
      <c r="Z19">
        <f>G19*S19</f>
        <v>0</v>
      </c>
      <c r="AA19">
        <f>H19*S19</f>
        <v>0</v>
      </c>
      <c r="AB19">
        <f>I19*S19</f>
        <v>0</v>
      </c>
      <c r="AC19">
        <f>J19*S19</f>
        <v>0</v>
      </c>
      <c r="AD19">
        <f>K19*S19</f>
        <v>0</v>
      </c>
      <c r="AE19">
        <f>L19*S19</f>
        <v>0</v>
      </c>
      <c r="AF19">
        <f>M19*S19</f>
        <v>0</v>
      </c>
    </row>
    <row r="20">
      <c r="A20">
        <v>13</v>
      </c>
      <c r="B20" t="str">
        <v xml:space="preserve">Nasi Goreng </v>
      </c>
      <c r="N20">
        <f>SUM(D20:M20)</f>
        <v>0</v>
      </c>
      <c r="O20">
        <f>N20*S20</f>
        <v>0</v>
      </c>
      <c r="P20" t="e">
        <f>(O20/O296)*100</f>
        <v>#DIV/0!</v>
      </c>
      <c r="R20" t="e">
        <f>P20*Q20</f>
        <v>#DIV/0!</v>
      </c>
      <c r="W20">
        <f>D20*S20</f>
        <v>0</v>
      </c>
      <c r="X20">
        <f>E20*S20</f>
        <v>0</v>
      </c>
      <c r="Y20">
        <f>F20*S20</f>
        <v>0</v>
      </c>
      <c r="Z20">
        <f>G20*S20</f>
        <v>0</v>
      </c>
      <c r="AA20">
        <f>H20*S20</f>
        <v>0</v>
      </c>
      <c r="AB20">
        <f>I20*S20</f>
        <v>0</v>
      </c>
      <c r="AC20">
        <f>J20*S20</f>
        <v>0</v>
      </c>
      <c r="AD20">
        <f>K20*S20</f>
        <v>0</v>
      </c>
      <c r="AE20">
        <f>L20*S20</f>
        <v>0</v>
      </c>
      <c r="AF20">
        <f>M20*S20</f>
        <v>0</v>
      </c>
    </row>
    <row r="21">
      <c r="A21">
        <v>14</v>
      </c>
      <c r="B21" t="str">
        <v>Telor Ceplok</v>
      </c>
      <c r="N21">
        <f>SUM(D21:M21)</f>
        <v>0</v>
      </c>
      <c r="O21">
        <f>N21*S21</f>
        <v>0</v>
      </c>
      <c r="P21" t="e">
        <f>(O21/O296)*100</f>
        <v>#DIV/0!</v>
      </c>
      <c r="R21" t="e">
        <f>P21*Q21</f>
        <v>#DIV/0!</v>
      </c>
      <c r="W21">
        <f>D21*S21</f>
        <v>0</v>
      </c>
      <c r="X21">
        <f>E21*S21</f>
        <v>0</v>
      </c>
      <c r="Y21">
        <f>F21*S21</f>
        <v>0</v>
      </c>
      <c r="Z21">
        <f>G21*S21</f>
        <v>0</v>
      </c>
      <c r="AA21">
        <f>H21*S21</f>
        <v>0</v>
      </c>
      <c r="AB21">
        <f>I21*S21</f>
        <v>0</v>
      </c>
      <c r="AC21">
        <f>J21*S21</f>
        <v>0</v>
      </c>
      <c r="AD21">
        <f>K21*S21</f>
        <v>0</v>
      </c>
      <c r="AE21">
        <f>L21*S21</f>
        <v>0</v>
      </c>
      <c r="AF21">
        <f>M21*S21</f>
        <v>0</v>
      </c>
    </row>
    <row r="22">
      <c r="A22">
        <v>15</v>
      </c>
      <c r="B22" t="str">
        <v>Nasi Goreng Telor Ceplok</v>
      </c>
      <c r="N22">
        <f>SUM(D22:M22)</f>
        <v>0</v>
      </c>
      <c r="O22">
        <f>N22*S22</f>
        <v>0</v>
      </c>
      <c r="P22" t="e">
        <f>(O22/O296)*100</f>
        <v>#DIV/0!</v>
      </c>
      <c r="R22" t="e">
        <f>P22*Q22</f>
        <v>#DIV/0!</v>
      </c>
      <c r="W22">
        <f>D22*S22</f>
        <v>0</v>
      </c>
      <c r="X22">
        <f>E22*S22</f>
        <v>0</v>
      </c>
      <c r="Y22">
        <f>F22*S22</f>
        <v>0</v>
      </c>
      <c r="Z22">
        <f>G22*S22</f>
        <v>0</v>
      </c>
      <c r="AA22">
        <f>H22*S22</f>
        <v>0</v>
      </c>
      <c r="AB22">
        <f>I22*S22</f>
        <v>0</v>
      </c>
      <c r="AC22">
        <f>J22*S22</f>
        <v>0</v>
      </c>
      <c r="AD22">
        <f>K22*S22</f>
        <v>0</v>
      </c>
      <c r="AE22">
        <f>L22*S22</f>
        <v>0</v>
      </c>
      <c r="AF22">
        <f>M22*S22</f>
        <v>0</v>
      </c>
    </row>
    <row r="23">
      <c r="A23">
        <v>16</v>
      </c>
      <c r="N23">
        <f>SUM(D23:M23)</f>
        <v>0</v>
      </c>
      <c r="O23">
        <f>N23*S23</f>
        <v>0</v>
      </c>
      <c r="P23" t="e">
        <f>(O23/O296)*100</f>
        <v>#DIV/0!</v>
      </c>
      <c r="R23" t="e">
        <f>P23*Q23</f>
        <v>#DIV/0!</v>
      </c>
      <c r="W23">
        <f>D23*S23</f>
        <v>0</v>
      </c>
      <c r="X23">
        <f>E23*S23</f>
        <v>0</v>
      </c>
      <c r="Y23">
        <f>F23*S23</f>
        <v>0</v>
      </c>
      <c r="Z23">
        <f>G23*S23</f>
        <v>0</v>
      </c>
      <c r="AA23">
        <f>H23*S23</f>
        <v>0</v>
      </c>
      <c r="AB23">
        <f>I23*S23</f>
        <v>0</v>
      </c>
      <c r="AC23">
        <f>J23*S23</f>
        <v>0</v>
      </c>
      <c r="AD23">
        <f>K23*S23</f>
        <v>0</v>
      </c>
      <c r="AE23">
        <f>L23*S23</f>
        <v>0</v>
      </c>
      <c r="AF23">
        <f>M23*S23</f>
        <v>0</v>
      </c>
    </row>
    <row r="24">
      <c r="A24">
        <v>17</v>
      </c>
      <c r="B24" t="str">
        <v xml:space="preserve">Paket Segar 1 DINE IN ( Es teh ) </v>
      </c>
      <c r="N24">
        <f>SUM(D24:M24)</f>
        <v>0</v>
      </c>
      <c r="O24">
        <f>N24*S24</f>
        <v>0</v>
      </c>
      <c r="P24" t="e">
        <f>(O24/O296)*100</f>
        <v>#DIV/0!</v>
      </c>
      <c r="R24" t="e">
        <f>P24*Q24</f>
        <v>#DIV/0!</v>
      </c>
      <c r="W24">
        <f>D24*S24</f>
        <v>0</v>
      </c>
      <c r="X24">
        <f>E24*S24</f>
        <v>0</v>
      </c>
      <c r="Y24">
        <f>F24*S24</f>
        <v>0</v>
      </c>
      <c r="Z24">
        <f>G24*S24</f>
        <v>0</v>
      </c>
      <c r="AA24">
        <f>H24*S24</f>
        <v>0</v>
      </c>
      <c r="AB24">
        <f>I24*S24</f>
        <v>0</v>
      </c>
      <c r="AC24">
        <f>J24*S24</f>
        <v>0</v>
      </c>
      <c r="AD24">
        <f>K24*S24</f>
        <v>0</v>
      </c>
      <c r="AE24">
        <f>L24*S24</f>
        <v>0</v>
      </c>
      <c r="AF24">
        <f>M24*S24</f>
        <v>0</v>
      </c>
    </row>
    <row r="25">
      <c r="A25">
        <v>18</v>
      </c>
      <c r="B25" t="str">
        <v>Paket Segar 1 TAKE AWAY ( Es teh )</v>
      </c>
      <c r="N25">
        <f>SUM(D25:M25)</f>
        <v>0</v>
      </c>
      <c r="O25">
        <f>N25*S25</f>
        <v>0</v>
      </c>
      <c r="P25" t="e">
        <f>(O25/O296)*100</f>
        <v>#DIV/0!</v>
      </c>
      <c r="R25" t="e">
        <f>P25*Q25</f>
        <v>#DIV/0!</v>
      </c>
      <c r="W25">
        <f>D25*S25</f>
        <v>0</v>
      </c>
      <c r="X25">
        <f>E25*S25</f>
        <v>0</v>
      </c>
      <c r="Y25">
        <f>F25*S25</f>
        <v>0</v>
      </c>
      <c r="Z25">
        <f>G25*S25</f>
        <v>0</v>
      </c>
      <c r="AA25">
        <f>H25*S25</f>
        <v>0</v>
      </c>
      <c r="AB25">
        <f>I25*S25</f>
        <v>0</v>
      </c>
      <c r="AC25">
        <f>J25*S25</f>
        <v>0</v>
      </c>
      <c r="AD25">
        <f>K25*S25</f>
        <v>0</v>
      </c>
      <c r="AE25">
        <f>L25*S25</f>
        <v>0</v>
      </c>
      <c r="AF25">
        <f>M25*S25</f>
        <v>0</v>
      </c>
    </row>
    <row r="26">
      <c r="A26">
        <v>19</v>
      </c>
      <c r="B26" t="str">
        <v>Paket Segar 2 ( Es teh )</v>
      </c>
      <c r="N26">
        <f>SUM(D26:M26)</f>
        <v>0</v>
      </c>
      <c r="O26">
        <f>N26*S26</f>
        <v>0</v>
      </c>
      <c r="P26" t="e">
        <f>(O26/O296)*100</f>
        <v>#DIV/0!</v>
      </c>
      <c r="R26" t="e">
        <f>P26*Q26</f>
        <v>#DIV/0!</v>
      </c>
      <c r="W26">
        <f>D26*S26</f>
        <v>0</v>
      </c>
      <c r="X26">
        <f>E26*S26</f>
        <v>0</v>
      </c>
      <c r="Y26">
        <f>F26*S26</f>
        <v>0</v>
      </c>
      <c r="Z26">
        <f>G26*S26</f>
        <v>0</v>
      </c>
      <c r="AA26">
        <f>H26*S26</f>
        <v>0</v>
      </c>
      <c r="AB26">
        <f>I26*S26</f>
        <v>0</v>
      </c>
      <c r="AC26">
        <f>J26*S26</f>
        <v>0</v>
      </c>
      <c r="AD26">
        <f>K26*S26</f>
        <v>0</v>
      </c>
      <c r="AE26">
        <f>L26*S26</f>
        <v>0</v>
      </c>
      <c r="AF26">
        <f>M26*S26</f>
        <v>0</v>
      </c>
    </row>
    <row r="27">
      <c r="A27">
        <v>20</v>
      </c>
      <c r="B27" t="str">
        <v>Paket Segar 3 ( Es teh )</v>
      </c>
      <c r="N27">
        <f>SUM(D27:M27)</f>
        <v>0</v>
      </c>
      <c r="O27">
        <f>N27*S27</f>
        <v>0</v>
      </c>
      <c r="P27" t="e">
        <f>(O27/O296)*100</f>
        <v>#DIV/0!</v>
      </c>
      <c r="R27" t="e">
        <f>P27*Q27</f>
        <v>#DIV/0!</v>
      </c>
      <c r="W27">
        <f>D27*S27</f>
        <v>0</v>
      </c>
      <c r="X27">
        <f>E27*S27</f>
        <v>0</v>
      </c>
      <c r="Y27">
        <f>F27*S27</f>
        <v>0</v>
      </c>
      <c r="Z27">
        <f>G27*S27</f>
        <v>0</v>
      </c>
      <c r="AA27">
        <f>H27*S27</f>
        <v>0</v>
      </c>
      <c r="AB27">
        <f>I27*S27</f>
        <v>0</v>
      </c>
      <c r="AC27">
        <f>J27*S27</f>
        <v>0</v>
      </c>
      <c r="AD27">
        <f>K27*S27</f>
        <v>0</v>
      </c>
      <c r="AE27">
        <f>L27*S27</f>
        <v>0</v>
      </c>
      <c r="AF27">
        <f>M27*S27</f>
        <v>0</v>
      </c>
    </row>
    <row r="28">
      <c r="A28">
        <v>21</v>
      </c>
      <c r="B28" t="str">
        <v>Paket Segar 4 ( Es teh )</v>
      </c>
      <c r="N28">
        <f>SUM(D28:M28)</f>
        <v>0</v>
      </c>
      <c r="O28">
        <f>N28*S28</f>
        <v>0</v>
      </c>
      <c r="P28" t="e">
        <f>(O28/O296)*100</f>
        <v>#DIV/0!</v>
      </c>
      <c r="R28" t="e">
        <f>P28*Q28</f>
        <v>#DIV/0!</v>
      </c>
      <c r="W28">
        <f>D28*S28</f>
        <v>0</v>
      </c>
      <c r="X28">
        <f>E28*S28</f>
        <v>0</v>
      </c>
      <c r="Y28">
        <f>F28*S28</f>
        <v>0</v>
      </c>
      <c r="Z28">
        <f>G28*S28</f>
        <v>0</v>
      </c>
      <c r="AA28">
        <f>H28*S28</f>
        <v>0</v>
      </c>
      <c r="AB28">
        <f>I28*S28</f>
        <v>0</v>
      </c>
      <c r="AC28">
        <f>J28*S28</f>
        <v>0</v>
      </c>
      <c r="AD28">
        <f>K28*S28</f>
        <v>0</v>
      </c>
      <c r="AE28">
        <f>L28*S28</f>
        <v>0</v>
      </c>
      <c r="AF28">
        <f>M28*S28</f>
        <v>0</v>
      </c>
    </row>
    <row r="29">
      <c r="A29">
        <v>22</v>
      </c>
      <c r="B29" t="str">
        <v>Paket Segar 5 ( Es teh )</v>
      </c>
      <c r="N29">
        <f>SUM(D29:M29)</f>
        <v>0</v>
      </c>
      <c r="O29">
        <f>N29*S29</f>
        <v>0</v>
      </c>
      <c r="P29" t="e">
        <f>(O29/O296)*100</f>
        <v>#DIV/0!</v>
      </c>
      <c r="R29" t="e">
        <f>P29*Q29</f>
        <v>#DIV/0!</v>
      </c>
      <c r="W29">
        <f>D29*S29</f>
        <v>0</v>
      </c>
      <c r="X29">
        <f>E29*S29</f>
        <v>0</v>
      </c>
      <c r="Y29">
        <f>F29*S29</f>
        <v>0</v>
      </c>
      <c r="Z29">
        <f>G29*S29</f>
        <v>0</v>
      </c>
      <c r="AA29">
        <f>H29*S29</f>
        <v>0</v>
      </c>
      <c r="AB29">
        <f>I29*S29</f>
        <v>0</v>
      </c>
      <c r="AC29">
        <f>J29*S29</f>
        <v>0</v>
      </c>
      <c r="AD29">
        <f>K29*S29</f>
        <v>0</v>
      </c>
      <c r="AE29">
        <f>L29*S29</f>
        <v>0</v>
      </c>
      <c r="AF29">
        <f>M29*S29</f>
        <v>0</v>
      </c>
    </row>
    <row r="30">
      <c r="A30">
        <v>23</v>
      </c>
      <c r="B30" t="str">
        <v>Paket Segar 6 ( Es teh )</v>
      </c>
      <c r="N30">
        <f>SUM(D30:M30)</f>
        <v>0</v>
      </c>
      <c r="O30">
        <f>N30*S30</f>
        <v>0</v>
      </c>
      <c r="P30" t="e">
        <f>(O30/O296)*100</f>
        <v>#DIV/0!</v>
      </c>
      <c r="R30" t="e">
        <f>P30*Q30</f>
        <v>#DIV/0!</v>
      </c>
      <c r="W30">
        <f>D30*S30</f>
        <v>0</v>
      </c>
      <c r="X30">
        <f>E30*S30</f>
        <v>0</v>
      </c>
      <c r="Y30">
        <f>F30*S30</f>
        <v>0</v>
      </c>
      <c r="Z30">
        <f>G30*S30</f>
        <v>0</v>
      </c>
      <c r="AA30">
        <f>H30*S30</f>
        <v>0</v>
      </c>
      <c r="AB30">
        <f>I30*S30</f>
        <v>0</v>
      </c>
      <c r="AC30">
        <f>J30*S30</f>
        <v>0</v>
      </c>
      <c r="AD30">
        <f>K30*S30</f>
        <v>0</v>
      </c>
      <c r="AE30">
        <f>L30*S30</f>
        <v>0</v>
      </c>
      <c r="AF30">
        <f>M30*S30</f>
        <v>0</v>
      </c>
    </row>
    <row r="31">
      <c r="A31">
        <v>24</v>
      </c>
      <c r="B31" t="str">
        <v>Paket Segar 7 ( Es teh )</v>
      </c>
      <c r="N31">
        <f>SUM(D31:M31)</f>
        <v>0</v>
      </c>
      <c r="O31">
        <f>N31*S31</f>
        <v>0</v>
      </c>
      <c r="P31" t="e">
        <f>(O31/O296)*100</f>
        <v>#DIV/0!</v>
      </c>
      <c r="R31" t="e">
        <f>P31*Q31</f>
        <v>#DIV/0!</v>
      </c>
      <c r="W31">
        <f>D31*S31</f>
        <v>0</v>
      </c>
      <c r="X31">
        <f>E31*S31</f>
        <v>0</v>
      </c>
      <c r="Y31">
        <f>F31*S31</f>
        <v>0</v>
      </c>
      <c r="Z31">
        <f>G31*S31</f>
        <v>0</v>
      </c>
      <c r="AA31">
        <f>H31*S31</f>
        <v>0</v>
      </c>
      <c r="AB31">
        <f>I31*S31</f>
        <v>0</v>
      </c>
      <c r="AC31">
        <f>J31*S31</f>
        <v>0</v>
      </c>
      <c r="AD31">
        <f>K31*S31</f>
        <v>0</v>
      </c>
      <c r="AE31">
        <f>L31*S31</f>
        <v>0</v>
      </c>
      <c r="AF31">
        <f>M31*S31</f>
        <v>0</v>
      </c>
    </row>
    <row r="32">
      <c r="A32">
        <v>25</v>
      </c>
      <c r="N32">
        <f>SUM(D32:M32)</f>
        <v>0</v>
      </c>
      <c r="O32">
        <f>N32*S32</f>
        <v>0</v>
      </c>
      <c r="P32" t="e">
        <f>(O32/O296)*100</f>
        <v>#DIV/0!</v>
      </c>
      <c r="R32" t="e">
        <f>P32*Q32</f>
        <v>#DIV/0!</v>
      </c>
      <c r="W32">
        <f>D32*S32</f>
        <v>0</v>
      </c>
      <c r="X32">
        <f>E32*S32</f>
        <v>0</v>
      </c>
      <c r="Y32">
        <f>F32*S32</f>
        <v>0</v>
      </c>
      <c r="Z32">
        <f>G32*S32</f>
        <v>0</v>
      </c>
      <c r="AA32">
        <f>H32*S32</f>
        <v>0</v>
      </c>
      <c r="AB32">
        <f>I32*S32</f>
        <v>0</v>
      </c>
      <c r="AC32">
        <f>J32*S32</f>
        <v>0</v>
      </c>
      <c r="AD32">
        <f>K32*S32</f>
        <v>0</v>
      </c>
      <c r="AE32">
        <f>L32*S32</f>
        <v>0</v>
      </c>
      <c r="AF32">
        <f>M32*S32</f>
        <v>0</v>
      </c>
    </row>
    <row r="33">
      <c r="A33">
        <v>26</v>
      </c>
      <c r="B33" t="str">
        <v>Paket Segar 1 DINE IN ( Stee )</v>
      </c>
      <c r="N33">
        <f>SUM(D33:M33)</f>
        <v>0</v>
      </c>
      <c r="O33">
        <f>N33*S33</f>
        <v>0</v>
      </c>
      <c r="P33" t="e">
        <f>(O33/O296)*100</f>
        <v>#DIV/0!</v>
      </c>
      <c r="R33" t="e">
        <f>P33*Q33</f>
        <v>#DIV/0!</v>
      </c>
      <c r="W33">
        <f>D33*S33</f>
        <v>0</v>
      </c>
      <c r="X33">
        <f>E33*S33</f>
        <v>0</v>
      </c>
      <c r="Y33">
        <f>F33*S33</f>
        <v>0</v>
      </c>
      <c r="Z33">
        <f>G33*S33</f>
        <v>0</v>
      </c>
      <c r="AA33">
        <f>H33*S33</f>
        <v>0</v>
      </c>
      <c r="AB33">
        <f>I33*S33</f>
        <v>0</v>
      </c>
      <c r="AC33">
        <f>J33*S33</f>
        <v>0</v>
      </c>
      <c r="AD33">
        <f>K33*S33</f>
        <v>0</v>
      </c>
      <c r="AE33">
        <f>L33*S33</f>
        <v>0</v>
      </c>
      <c r="AF33">
        <f>M33*S33</f>
        <v>0</v>
      </c>
    </row>
    <row r="34">
      <c r="A34">
        <v>27</v>
      </c>
      <c r="B34" t="str">
        <v>Paket Segar 1 TAKE AWAY ( Stee )</v>
      </c>
      <c r="N34">
        <f>SUM(D34:M34)</f>
        <v>0</v>
      </c>
      <c r="O34">
        <f>N34*S34</f>
        <v>0</v>
      </c>
      <c r="P34" t="e">
        <f>(O34/O296)*100</f>
        <v>#DIV/0!</v>
      </c>
      <c r="R34" t="e">
        <f>P34*Q34</f>
        <v>#DIV/0!</v>
      </c>
      <c r="W34">
        <f>D34*S34</f>
        <v>0</v>
      </c>
      <c r="X34">
        <f>E34*S34</f>
        <v>0</v>
      </c>
      <c r="Y34">
        <f>F34*S34</f>
        <v>0</v>
      </c>
      <c r="Z34">
        <f>G34*S34</f>
        <v>0</v>
      </c>
      <c r="AA34">
        <f>H34*S34</f>
        <v>0</v>
      </c>
      <c r="AB34">
        <f>I34*S34</f>
        <v>0</v>
      </c>
      <c r="AC34">
        <f>J34*S34</f>
        <v>0</v>
      </c>
      <c r="AD34">
        <f>K34*S34</f>
        <v>0</v>
      </c>
      <c r="AE34">
        <f>L34*S34</f>
        <v>0</v>
      </c>
      <c r="AF34">
        <f>M34*S34</f>
        <v>0</v>
      </c>
    </row>
    <row r="35">
      <c r="A35">
        <v>28</v>
      </c>
      <c r="B35" t="str">
        <v>Paket Segar 2 ( Stee )</v>
      </c>
      <c r="N35">
        <f>SUM(D35:M35)</f>
        <v>0</v>
      </c>
      <c r="O35">
        <f>N35*S35</f>
        <v>0</v>
      </c>
      <c r="P35" t="e">
        <f>(O35/O296)*100</f>
        <v>#DIV/0!</v>
      </c>
      <c r="R35" t="e">
        <f>P35*Q35</f>
        <v>#DIV/0!</v>
      </c>
      <c r="W35">
        <f>D35*S35</f>
        <v>0</v>
      </c>
      <c r="X35">
        <f>E35*S35</f>
        <v>0</v>
      </c>
      <c r="Y35">
        <f>F35*S35</f>
        <v>0</v>
      </c>
      <c r="Z35">
        <f>G35*S35</f>
        <v>0</v>
      </c>
      <c r="AA35">
        <f>H35*S35</f>
        <v>0</v>
      </c>
      <c r="AB35">
        <f>I35*S35</f>
        <v>0</v>
      </c>
      <c r="AC35">
        <f>J35*S35</f>
        <v>0</v>
      </c>
      <c r="AD35">
        <f>K35*S35</f>
        <v>0</v>
      </c>
      <c r="AE35">
        <f>L35*S35</f>
        <v>0</v>
      </c>
      <c r="AF35">
        <f>M35*S35</f>
        <v>0</v>
      </c>
    </row>
    <row r="36">
      <c r="A36">
        <v>29</v>
      </c>
      <c r="B36" t="str">
        <v>Paket Segar 3 ( Stee )</v>
      </c>
      <c r="N36">
        <f>SUM(D36:M36)</f>
        <v>0</v>
      </c>
      <c r="O36">
        <f>N36*S36</f>
        <v>0</v>
      </c>
      <c r="P36" t="e">
        <f>(O36/O296)*100</f>
        <v>#DIV/0!</v>
      </c>
      <c r="R36" t="e">
        <f>P36*Q36</f>
        <v>#DIV/0!</v>
      </c>
      <c r="W36">
        <f>D36*S36</f>
        <v>0</v>
      </c>
      <c r="X36">
        <f>E36*S36</f>
        <v>0</v>
      </c>
      <c r="Y36">
        <f>F36*S36</f>
        <v>0</v>
      </c>
      <c r="Z36">
        <f>G36*S36</f>
        <v>0</v>
      </c>
      <c r="AA36">
        <f>H36*S36</f>
        <v>0</v>
      </c>
      <c r="AB36">
        <f>I36*S36</f>
        <v>0</v>
      </c>
      <c r="AC36">
        <f>J36*S36</f>
        <v>0</v>
      </c>
      <c r="AD36">
        <f>K36*S36</f>
        <v>0</v>
      </c>
      <c r="AE36">
        <f>L36*S36</f>
        <v>0</v>
      </c>
      <c r="AF36">
        <f>M36*S36</f>
        <v>0</v>
      </c>
    </row>
    <row r="37">
      <c r="A37">
        <v>30</v>
      </c>
      <c r="B37" t="str">
        <v>Paket Segar 4 ( Stee )</v>
      </c>
      <c r="N37">
        <f>SUM(D37:M37)</f>
        <v>0</v>
      </c>
      <c r="O37">
        <f>N37*S37</f>
        <v>0</v>
      </c>
      <c r="P37" t="e">
        <f>(O37/O296)*100</f>
        <v>#DIV/0!</v>
      </c>
      <c r="R37" t="e">
        <f>P37*Q37</f>
        <v>#DIV/0!</v>
      </c>
      <c r="W37">
        <f>D37*S37</f>
        <v>0</v>
      </c>
      <c r="X37">
        <f>E37*S37</f>
        <v>0</v>
      </c>
      <c r="Y37">
        <f>F37*S37</f>
        <v>0</v>
      </c>
      <c r="Z37">
        <f>G37*S37</f>
        <v>0</v>
      </c>
      <c r="AA37">
        <f>H37*S37</f>
        <v>0</v>
      </c>
      <c r="AB37">
        <f>I37*S37</f>
        <v>0</v>
      </c>
      <c r="AC37">
        <f>J37*S37</f>
        <v>0</v>
      </c>
      <c r="AD37">
        <f>K37*S37</f>
        <v>0</v>
      </c>
      <c r="AE37">
        <f>L37*S37</f>
        <v>0</v>
      </c>
      <c r="AF37">
        <f>M37*S37</f>
        <v>0</v>
      </c>
    </row>
    <row r="38">
      <c r="A38">
        <v>31</v>
      </c>
      <c r="B38" t="str">
        <v>Paket Segar 5 ( Stee )</v>
      </c>
      <c r="N38">
        <f>SUM(D38:M38)</f>
        <v>0</v>
      </c>
      <c r="O38">
        <f>N38*S38</f>
        <v>0</v>
      </c>
      <c r="P38" t="e">
        <f>(O38/O296)*100</f>
        <v>#DIV/0!</v>
      </c>
      <c r="R38" t="e">
        <f>P38*Q38</f>
        <v>#DIV/0!</v>
      </c>
      <c r="W38">
        <f>D38*S38</f>
        <v>0</v>
      </c>
      <c r="X38">
        <f>E38*S38</f>
        <v>0</v>
      </c>
      <c r="Y38">
        <f>F38*S38</f>
        <v>0</v>
      </c>
      <c r="Z38">
        <f>G38*S38</f>
        <v>0</v>
      </c>
      <c r="AA38">
        <f>H38*S38</f>
        <v>0</v>
      </c>
      <c r="AB38">
        <f>I38*S38</f>
        <v>0</v>
      </c>
      <c r="AC38">
        <f>J38*S38</f>
        <v>0</v>
      </c>
      <c r="AD38">
        <f>K38*S38</f>
        <v>0</v>
      </c>
      <c r="AE38">
        <f>L38*S38</f>
        <v>0</v>
      </c>
      <c r="AF38">
        <f>M38*S38</f>
        <v>0</v>
      </c>
    </row>
    <row r="39">
      <c r="A39">
        <v>32</v>
      </c>
      <c r="B39" t="str">
        <v>Paket Segar 6 ( Stee )</v>
      </c>
      <c r="N39">
        <f>SUM(D39:M39)</f>
        <v>0</v>
      </c>
      <c r="O39">
        <f>N39*S39</f>
        <v>0</v>
      </c>
      <c r="P39" t="e">
        <f>(O39/O296)*100</f>
        <v>#DIV/0!</v>
      </c>
      <c r="R39" t="e">
        <f>P39*Q39</f>
        <v>#DIV/0!</v>
      </c>
      <c r="W39">
        <f>D39*S39</f>
        <v>0</v>
      </c>
      <c r="X39">
        <f>E39*S39</f>
        <v>0</v>
      </c>
      <c r="Y39">
        <f>F39*S39</f>
        <v>0</v>
      </c>
      <c r="Z39">
        <f>G39*S39</f>
        <v>0</v>
      </c>
      <c r="AA39">
        <f>H39*S39</f>
        <v>0</v>
      </c>
      <c r="AB39">
        <f>I39*S39</f>
        <v>0</v>
      </c>
      <c r="AC39">
        <f>J39*S39</f>
        <v>0</v>
      </c>
      <c r="AD39">
        <f>K39*S39</f>
        <v>0</v>
      </c>
      <c r="AE39">
        <f>L39*S39</f>
        <v>0</v>
      </c>
      <c r="AF39">
        <f>M39*S39</f>
        <v>0</v>
      </c>
    </row>
    <row r="40">
      <c r="A40">
        <v>33</v>
      </c>
      <c r="B40" t="str">
        <v>Paket Segar 7 ( Stee )</v>
      </c>
      <c r="N40">
        <f>SUM(D40:M40)</f>
        <v>0</v>
      </c>
      <c r="O40">
        <f>N40*S40</f>
        <v>0</v>
      </c>
      <c r="P40" t="e">
        <f>(O40/O296)*100</f>
        <v>#DIV/0!</v>
      </c>
      <c r="R40" t="e">
        <f>P40*Q40</f>
        <v>#DIV/0!</v>
      </c>
      <c r="W40">
        <f>D40*S40</f>
        <v>0</v>
      </c>
      <c r="X40">
        <f>E40*S40</f>
        <v>0</v>
      </c>
      <c r="Y40">
        <f>F40*S40</f>
        <v>0</v>
      </c>
      <c r="Z40">
        <f>G40*S40</f>
        <v>0</v>
      </c>
      <c r="AA40">
        <f>H40*S40</f>
        <v>0</v>
      </c>
      <c r="AB40">
        <f>I40*S40</f>
        <v>0</v>
      </c>
      <c r="AC40">
        <f>J40*S40</f>
        <v>0</v>
      </c>
      <c r="AD40">
        <f>K40*S40</f>
        <v>0</v>
      </c>
      <c r="AE40">
        <f>L40*S40</f>
        <v>0</v>
      </c>
      <c r="AF40">
        <f>M40*S40</f>
        <v>0</v>
      </c>
    </row>
    <row r="41">
      <c r="A41">
        <v>34</v>
      </c>
      <c r="N41">
        <f>SUM(D41:M41)</f>
        <v>0</v>
      </c>
      <c r="O41">
        <f>N41*S41</f>
        <v>0</v>
      </c>
      <c r="P41" t="e">
        <f>(O41/O296)*100</f>
        <v>#DIV/0!</v>
      </c>
      <c r="R41" t="e">
        <f>P41*Q41</f>
        <v>#DIV/0!</v>
      </c>
      <c r="W41">
        <f>D41*S41</f>
        <v>0</v>
      </c>
      <c r="X41">
        <f>E41*S41</f>
        <v>0</v>
      </c>
      <c r="Y41">
        <f>F41*S41</f>
        <v>0</v>
      </c>
      <c r="Z41">
        <f>G41*S41</f>
        <v>0</v>
      </c>
      <c r="AA41">
        <f>H41*S41</f>
        <v>0</v>
      </c>
      <c r="AB41">
        <f>I41*S41</f>
        <v>0</v>
      </c>
      <c r="AC41">
        <f>J41*S41</f>
        <v>0</v>
      </c>
      <c r="AD41">
        <f>K41*S41</f>
        <v>0</v>
      </c>
      <c r="AE41">
        <f>L41*S41</f>
        <v>0</v>
      </c>
      <c r="AF41">
        <f>M41*S41</f>
        <v>0</v>
      </c>
    </row>
    <row r="42">
      <c r="A42">
        <v>35</v>
      </c>
      <c r="B42" t="str">
        <v>Paket Rocket 1 DINE IN</v>
      </c>
      <c r="N42">
        <f>SUM(D42:M42)</f>
        <v>0</v>
      </c>
      <c r="O42">
        <f>N42*S42</f>
        <v>0</v>
      </c>
      <c r="P42" t="e">
        <f>(O42/O296)*100</f>
        <v>#DIV/0!</v>
      </c>
      <c r="R42" t="e">
        <f>P42*Q42</f>
        <v>#DIV/0!</v>
      </c>
      <c r="W42">
        <f>D42*S42</f>
        <v>0</v>
      </c>
      <c r="X42">
        <f>E42*S42</f>
        <v>0</v>
      </c>
      <c r="Y42">
        <f>F42*S42</f>
        <v>0</v>
      </c>
      <c r="Z42">
        <f>G42*S42</f>
        <v>0</v>
      </c>
      <c r="AA42">
        <f>H42*S42</f>
        <v>0</v>
      </c>
      <c r="AB42">
        <f>I42*S42</f>
        <v>0</v>
      </c>
      <c r="AC42">
        <f>J42*S42</f>
        <v>0</v>
      </c>
      <c r="AD42">
        <f>K42*S42</f>
        <v>0</v>
      </c>
      <c r="AE42">
        <f>L42*S42</f>
        <v>0</v>
      </c>
      <c r="AF42">
        <f>M42*S42</f>
        <v>0</v>
      </c>
    </row>
    <row r="43">
      <c r="A43">
        <v>36</v>
      </c>
      <c r="B43" t="str">
        <v>Paket Rocket 1 TAKE AWAY</v>
      </c>
      <c r="N43">
        <f>SUM(D43:M43)</f>
        <v>0</v>
      </c>
      <c r="O43">
        <f>N43*S43</f>
        <v>0</v>
      </c>
      <c r="P43" t="e">
        <f>(O43/O296)*100</f>
        <v>#DIV/0!</v>
      </c>
      <c r="R43" t="e">
        <f>P43*Q43</f>
        <v>#DIV/0!</v>
      </c>
      <c r="W43">
        <f>D43*S43</f>
        <v>0</v>
      </c>
      <c r="X43">
        <f>E43*S43</f>
        <v>0</v>
      </c>
      <c r="Y43">
        <f>F43*S43</f>
        <v>0</v>
      </c>
      <c r="Z43">
        <f>G43*S43</f>
        <v>0</v>
      </c>
      <c r="AA43">
        <f>H43*S43</f>
        <v>0</v>
      </c>
      <c r="AB43">
        <f>I43*S43</f>
        <v>0</v>
      </c>
      <c r="AC43">
        <f>J43*S43</f>
        <v>0</v>
      </c>
      <c r="AD43">
        <f>K43*S43</f>
        <v>0</v>
      </c>
      <c r="AE43">
        <f>L43*S43</f>
        <v>0</v>
      </c>
      <c r="AF43">
        <f>M43*S43</f>
        <v>0</v>
      </c>
    </row>
    <row r="44">
      <c r="A44">
        <v>37</v>
      </c>
      <c r="B44" t="str">
        <v>Paket Rocket 2</v>
      </c>
      <c r="N44">
        <f>SUM(D44:M44)</f>
        <v>0</v>
      </c>
      <c r="O44">
        <f>N44*S44</f>
        <v>0</v>
      </c>
      <c r="P44" t="e">
        <f>(O44/O296)*100</f>
        <v>#DIV/0!</v>
      </c>
      <c r="R44" t="e">
        <f>P44*Q44</f>
        <v>#DIV/0!</v>
      </c>
      <c r="W44">
        <f>D44*S44</f>
        <v>0</v>
      </c>
      <c r="X44">
        <f>E44*S44</f>
        <v>0</v>
      </c>
      <c r="Y44">
        <f>F44*S44</f>
        <v>0</v>
      </c>
      <c r="Z44">
        <f>G44*S44</f>
        <v>0</v>
      </c>
      <c r="AA44">
        <f>H44*S44</f>
        <v>0</v>
      </c>
      <c r="AB44">
        <f>I44*S44</f>
        <v>0</v>
      </c>
      <c r="AC44">
        <f>J44*S44</f>
        <v>0</v>
      </c>
      <c r="AD44">
        <f>K44*S44</f>
        <v>0</v>
      </c>
      <c r="AE44">
        <f>L44*S44</f>
        <v>0</v>
      </c>
      <c r="AF44">
        <f>M44*S44</f>
        <v>0</v>
      </c>
    </row>
    <row r="45">
      <c r="A45">
        <v>38</v>
      </c>
      <c r="B45" t="str">
        <v>Paket Rocket 3</v>
      </c>
      <c r="N45">
        <f>SUM(D45:M45)</f>
        <v>0</v>
      </c>
      <c r="O45">
        <f>N45*S45</f>
        <v>0</v>
      </c>
      <c r="P45" t="e">
        <f>(O45/O296)*100</f>
        <v>#DIV/0!</v>
      </c>
      <c r="R45" t="e">
        <f>P45*Q45</f>
        <v>#DIV/0!</v>
      </c>
      <c r="W45">
        <f>D45*S45</f>
        <v>0</v>
      </c>
      <c r="X45">
        <f>E45*S45</f>
        <v>0</v>
      </c>
      <c r="Y45">
        <f>F45*S45</f>
        <v>0</v>
      </c>
      <c r="Z45">
        <f>G45*S45</f>
        <v>0</v>
      </c>
      <c r="AA45">
        <f>H45*S45</f>
        <v>0</v>
      </c>
      <c r="AB45">
        <f>I45*S45</f>
        <v>0</v>
      </c>
      <c r="AC45">
        <f>J45*S45</f>
        <v>0</v>
      </c>
      <c r="AD45">
        <f>K45*S45</f>
        <v>0</v>
      </c>
      <c r="AE45">
        <f>L45*S45</f>
        <v>0</v>
      </c>
      <c r="AF45">
        <f>M45*S45</f>
        <v>0</v>
      </c>
    </row>
    <row r="46">
      <c r="A46">
        <v>39</v>
      </c>
      <c r="B46" t="str">
        <v>Paket Rocket 4</v>
      </c>
      <c r="N46">
        <f>SUM(D46:M46)</f>
        <v>0</v>
      </c>
      <c r="O46">
        <f>N46*S46</f>
        <v>0</v>
      </c>
      <c r="P46" t="e">
        <f>(O46/O296)*100</f>
        <v>#DIV/0!</v>
      </c>
      <c r="R46" t="e">
        <f>P46*Q46</f>
        <v>#DIV/0!</v>
      </c>
      <c r="W46">
        <f>D46*S46</f>
        <v>0</v>
      </c>
      <c r="X46">
        <f>E46*S46</f>
        <v>0</v>
      </c>
      <c r="Y46">
        <f>F46*S46</f>
        <v>0</v>
      </c>
      <c r="Z46">
        <f>G46*S46</f>
        <v>0</v>
      </c>
      <c r="AA46">
        <f>H46*S46</f>
        <v>0</v>
      </c>
      <c r="AB46">
        <f>I46*S46</f>
        <v>0</v>
      </c>
      <c r="AC46">
        <f>J46*S46</f>
        <v>0</v>
      </c>
      <c r="AD46">
        <f>K46*S46</f>
        <v>0</v>
      </c>
      <c r="AE46">
        <f>L46*S46</f>
        <v>0</v>
      </c>
      <c r="AF46">
        <f>M46*S46</f>
        <v>0</v>
      </c>
    </row>
    <row r="47">
      <c r="A47">
        <v>40</v>
      </c>
      <c r="B47" t="str">
        <v>Paket Rocket 5</v>
      </c>
      <c r="N47">
        <f>SUM(D47:M47)</f>
        <v>0</v>
      </c>
      <c r="O47">
        <f>N47*S47</f>
        <v>0</v>
      </c>
      <c r="P47" t="e">
        <f>(O47/O296)*100</f>
        <v>#DIV/0!</v>
      </c>
      <c r="R47" t="e">
        <f>P47*Q47</f>
        <v>#DIV/0!</v>
      </c>
      <c r="W47">
        <f>D47*S47</f>
        <v>0</v>
      </c>
      <c r="X47">
        <f>E47*S47</f>
        <v>0</v>
      </c>
      <c r="Y47">
        <f>F47*S47</f>
        <v>0</v>
      </c>
      <c r="Z47">
        <f>G47*S47</f>
        <v>0</v>
      </c>
      <c r="AA47">
        <f>H47*S47</f>
        <v>0</v>
      </c>
      <c r="AB47">
        <f>I47*S47</f>
        <v>0</v>
      </c>
      <c r="AC47">
        <f>J47*S47</f>
        <v>0</v>
      </c>
      <c r="AD47">
        <f>K47*S47</f>
        <v>0</v>
      </c>
      <c r="AE47">
        <f>L47*S47</f>
        <v>0</v>
      </c>
      <c r="AF47">
        <f>M47*S47</f>
        <v>0</v>
      </c>
    </row>
    <row r="48">
      <c r="A48">
        <v>41</v>
      </c>
      <c r="B48" t="str">
        <v>Paket Rocket 6</v>
      </c>
      <c r="N48">
        <f>SUM(D48:M48)</f>
        <v>0</v>
      </c>
      <c r="O48">
        <f>N48*S48</f>
        <v>0</v>
      </c>
      <c r="P48" t="e">
        <f>(O48/O296)*100</f>
        <v>#DIV/0!</v>
      </c>
      <c r="R48" t="e">
        <f>P48*Q48</f>
        <v>#DIV/0!</v>
      </c>
      <c r="W48">
        <f>D48*S48</f>
        <v>0</v>
      </c>
      <c r="X48">
        <f>E48*S48</f>
        <v>0</v>
      </c>
      <c r="Y48">
        <f>F48*S48</f>
        <v>0</v>
      </c>
      <c r="Z48">
        <f>G48*S48</f>
        <v>0</v>
      </c>
      <c r="AA48">
        <f>H48*S48</f>
        <v>0</v>
      </c>
      <c r="AB48">
        <f>I48*S48</f>
        <v>0</v>
      </c>
      <c r="AC48">
        <f>J48*S48</f>
        <v>0</v>
      </c>
      <c r="AD48">
        <f>K48*S48</f>
        <v>0</v>
      </c>
      <c r="AE48">
        <f>L48*S48</f>
        <v>0</v>
      </c>
      <c r="AF48">
        <f>M48*S48</f>
        <v>0</v>
      </c>
    </row>
    <row r="49">
      <c r="A49">
        <v>42</v>
      </c>
      <c r="B49" t="str">
        <v>Paket Rocket 7</v>
      </c>
      <c r="N49">
        <f>SUM(D49:M49)</f>
        <v>0</v>
      </c>
      <c r="O49">
        <f>N49*S49</f>
        <v>0</v>
      </c>
      <c r="P49" t="e">
        <f>(O49/O296)*100</f>
        <v>#DIV/0!</v>
      </c>
      <c r="R49" t="e">
        <f>P49*Q49</f>
        <v>#DIV/0!</v>
      </c>
      <c r="W49">
        <f>D49*S49</f>
        <v>0</v>
      </c>
      <c r="X49">
        <f>E49*S49</f>
        <v>0</v>
      </c>
      <c r="Y49">
        <f>F49*S49</f>
        <v>0</v>
      </c>
      <c r="Z49">
        <f>G49*S49</f>
        <v>0</v>
      </c>
      <c r="AA49">
        <f>H49*S49</f>
        <v>0</v>
      </c>
      <c r="AB49">
        <f>I49*S49</f>
        <v>0</v>
      </c>
      <c r="AC49">
        <f>J49*S49</f>
        <v>0</v>
      </c>
      <c r="AD49">
        <f>K49*S49</f>
        <v>0</v>
      </c>
      <c r="AE49">
        <f>L49*S49</f>
        <v>0</v>
      </c>
      <c r="AF49">
        <f>M49*S49</f>
        <v>0</v>
      </c>
    </row>
    <row r="50">
      <c r="A50">
        <v>43</v>
      </c>
      <c r="B50" t="str">
        <v>Paket Rocket 8</v>
      </c>
      <c r="N50">
        <f>SUM(D50:M50)</f>
        <v>0</v>
      </c>
      <c r="O50">
        <f>N50*S50</f>
        <v>0</v>
      </c>
      <c r="P50" t="e">
        <f>(O50/O296)*100</f>
        <v>#DIV/0!</v>
      </c>
      <c r="R50" t="e">
        <f>P50*Q50</f>
        <v>#DIV/0!</v>
      </c>
      <c r="W50">
        <f>D50*S50</f>
        <v>0</v>
      </c>
      <c r="X50">
        <f>E50*S50</f>
        <v>0</v>
      </c>
      <c r="Y50">
        <f>F50*S50</f>
        <v>0</v>
      </c>
      <c r="Z50">
        <f>G50*S50</f>
        <v>0</v>
      </c>
      <c r="AA50">
        <f>H50*S50</f>
        <v>0</v>
      </c>
      <c r="AB50">
        <f>I50*S50</f>
        <v>0</v>
      </c>
      <c r="AC50">
        <f>J50*S50</f>
        <v>0</v>
      </c>
      <c r="AD50">
        <f>K50*S50</f>
        <v>0</v>
      </c>
      <c r="AE50">
        <f>L50*S50</f>
        <v>0</v>
      </c>
      <c r="AF50">
        <f>M50*S50</f>
        <v>0</v>
      </c>
    </row>
    <row r="51">
      <c r="A51">
        <v>44</v>
      </c>
      <c r="B51" t="str">
        <v>Paket Rocket 9</v>
      </c>
      <c r="N51">
        <f>SUM(D51:M51)</f>
        <v>0</v>
      </c>
      <c r="O51">
        <f>N51*S51</f>
        <v>0</v>
      </c>
      <c r="P51" t="e">
        <f>(O51/O296)*100</f>
        <v>#DIV/0!</v>
      </c>
      <c r="R51" t="e">
        <f>P51*Q51</f>
        <v>#DIV/0!</v>
      </c>
      <c r="W51">
        <f>D51*S51</f>
        <v>0</v>
      </c>
      <c r="X51">
        <f>E51*S51</f>
        <v>0</v>
      </c>
      <c r="Y51">
        <f>F51*S51</f>
        <v>0</v>
      </c>
      <c r="Z51">
        <f>G51*S51</f>
        <v>0</v>
      </c>
      <c r="AA51">
        <f>H51*S51</f>
        <v>0</v>
      </c>
      <c r="AB51">
        <f>I51*S51</f>
        <v>0</v>
      </c>
      <c r="AC51">
        <f>J51*S51</f>
        <v>0</v>
      </c>
      <c r="AD51">
        <f>K51*S51</f>
        <v>0</v>
      </c>
      <c r="AE51">
        <f>L51*S51</f>
        <v>0</v>
      </c>
      <c r="AF51">
        <f>M51*S51</f>
        <v>0</v>
      </c>
    </row>
    <row r="52">
      <c r="A52">
        <v>45</v>
      </c>
      <c r="B52" t="str">
        <v>Paket Rocket 10</v>
      </c>
      <c r="N52">
        <f>SUM(D52:M52)</f>
        <v>0</v>
      </c>
      <c r="O52">
        <f>N52*S52</f>
        <v>0</v>
      </c>
      <c r="P52" t="e">
        <f>(O52/O296)*100</f>
        <v>#DIV/0!</v>
      </c>
      <c r="R52" t="e">
        <f>P52*Q52</f>
        <v>#DIV/0!</v>
      </c>
      <c r="W52">
        <f>D52*S52</f>
        <v>0</v>
      </c>
      <c r="X52">
        <f>E52*S52</f>
        <v>0</v>
      </c>
      <c r="Y52">
        <f>F52*S52</f>
        <v>0</v>
      </c>
      <c r="Z52">
        <f>G52*S52</f>
        <v>0</v>
      </c>
      <c r="AA52">
        <f>H52*S52</f>
        <v>0</v>
      </c>
      <c r="AB52">
        <f>I52*S52</f>
        <v>0</v>
      </c>
      <c r="AC52">
        <f>J52*S52</f>
        <v>0</v>
      </c>
      <c r="AD52">
        <f>K52*S52</f>
        <v>0</v>
      </c>
      <c r="AE52">
        <f>L52*S52</f>
        <v>0</v>
      </c>
      <c r="AF52">
        <f>M52*S52</f>
        <v>0</v>
      </c>
    </row>
    <row r="53">
      <c r="A53">
        <v>46</v>
      </c>
      <c r="N53">
        <f>SUM(D53:M53)</f>
        <v>0</v>
      </c>
      <c r="O53">
        <f>N53*S53</f>
        <v>0</v>
      </c>
      <c r="P53" t="e">
        <f>(O53/O296)*100</f>
        <v>#DIV/0!</v>
      </c>
      <c r="R53" t="e">
        <f>P53*Q53</f>
        <v>#DIV/0!</v>
      </c>
      <c r="W53">
        <f>D53*S53</f>
        <v>0</v>
      </c>
      <c r="X53">
        <f>E53*S53</f>
        <v>0</v>
      </c>
      <c r="Y53">
        <f>F53*S53</f>
        <v>0</v>
      </c>
      <c r="Z53">
        <f>G53*S53</f>
        <v>0</v>
      </c>
      <c r="AA53">
        <f>H53*S53</f>
        <v>0</v>
      </c>
      <c r="AB53">
        <f>I53*S53</f>
        <v>0</v>
      </c>
      <c r="AC53">
        <f>J53*S53</f>
        <v>0</v>
      </c>
      <c r="AD53">
        <f>K53*S53</f>
        <v>0</v>
      </c>
      <c r="AE53">
        <f>L53*S53</f>
        <v>0</v>
      </c>
      <c r="AF53">
        <f>M53*S53</f>
        <v>0</v>
      </c>
    </row>
    <row r="54">
      <c r="A54">
        <v>47</v>
      </c>
      <c r="B54" t="str">
        <v>Paket Roma 1</v>
      </c>
      <c r="N54">
        <f>SUM(D54:M54)</f>
        <v>0</v>
      </c>
      <c r="O54">
        <f>N54*S54</f>
        <v>0</v>
      </c>
      <c r="P54" t="e">
        <f>(O54/O296)*100</f>
        <v>#DIV/0!</v>
      </c>
      <c r="R54" t="e">
        <f>P54*Q54</f>
        <v>#DIV/0!</v>
      </c>
      <c r="W54">
        <f>D54*S54</f>
        <v>0</v>
      </c>
      <c r="X54">
        <f>E54*S54</f>
        <v>0</v>
      </c>
      <c r="Y54">
        <f>F54*S54</f>
        <v>0</v>
      </c>
      <c r="Z54">
        <f>G54*S54</f>
        <v>0</v>
      </c>
      <c r="AA54">
        <f>H54*S54</f>
        <v>0</v>
      </c>
      <c r="AB54">
        <f>I54*S54</f>
        <v>0</v>
      </c>
      <c r="AC54">
        <f>J54*S54</f>
        <v>0</v>
      </c>
      <c r="AD54">
        <f>K54*S54</f>
        <v>0</v>
      </c>
      <c r="AE54">
        <f>L54*S54</f>
        <v>0</v>
      </c>
      <c r="AF54">
        <f>M54*S54</f>
        <v>0</v>
      </c>
    </row>
    <row r="55">
      <c r="A55">
        <v>48</v>
      </c>
      <c r="B55" t="str">
        <v>Paket Roma 2</v>
      </c>
      <c r="N55">
        <f>SUM(D55:M55)</f>
        <v>0</v>
      </c>
      <c r="O55">
        <f>N55*S55</f>
        <v>0</v>
      </c>
      <c r="P55" t="e">
        <f>(O55/O296)*100</f>
        <v>#DIV/0!</v>
      </c>
      <c r="R55" t="e">
        <f>P55*Q55</f>
        <v>#DIV/0!</v>
      </c>
      <c r="W55">
        <f>D55*S55</f>
        <v>0</v>
      </c>
      <c r="X55">
        <f>E55*S55</f>
        <v>0</v>
      </c>
      <c r="Y55">
        <f>F55*S55</f>
        <v>0</v>
      </c>
      <c r="Z55">
        <f>G55*S55</f>
        <v>0</v>
      </c>
      <c r="AA55">
        <f>H55*S55</f>
        <v>0</v>
      </c>
      <c r="AB55">
        <f>I55*S55</f>
        <v>0</v>
      </c>
      <c r="AC55">
        <f>J55*S55</f>
        <v>0</v>
      </c>
      <c r="AD55">
        <f>K55*S55</f>
        <v>0</v>
      </c>
      <c r="AE55">
        <f>L55*S55</f>
        <v>0</v>
      </c>
      <c r="AF55">
        <f>M55*S55</f>
        <v>0</v>
      </c>
    </row>
    <row r="56">
      <c r="A56">
        <v>49</v>
      </c>
      <c r="B56" t="str">
        <v>Paket Roma 3</v>
      </c>
      <c r="N56">
        <f>SUM(D56:M56)</f>
        <v>0</v>
      </c>
      <c r="O56">
        <f>N56*S56</f>
        <v>0</v>
      </c>
      <c r="P56" t="e">
        <f>(O56/O296)*100</f>
        <v>#DIV/0!</v>
      </c>
      <c r="R56" t="e">
        <f>P56*Q56</f>
        <v>#DIV/0!</v>
      </c>
      <c r="W56">
        <f>D56*S56</f>
        <v>0</v>
      </c>
      <c r="X56">
        <f>E56*S56</f>
        <v>0</v>
      </c>
      <c r="Y56">
        <f>F56*S56</f>
        <v>0</v>
      </c>
      <c r="Z56">
        <f>G56*S56</f>
        <v>0</v>
      </c>
      <c r="AA56">
        <f>H56*S56</f>
        <v>0</v>
      </c>
      <c r="AB56">
        <f>I56*S56</f>
        <v>0</v>
      </c>
      <c r="AC56">
        <f>J56*S56</f>
        <v>0</v>
      </c>
      <c r="AD56">
        <f>K56*S56</f>
        <v>0</v>
      </c>
      <c r="AE56">
        <f>L56*S56</f>
        <v>0</v>
      </c>
      <c r="AF56">
        <f>M56*S56</f>
        <v>0</v>
      </c>
    </row>
    <row r="57">
      <c r="A57">
        <v>50</v>
      </c>
      <c r="B57" t="str">
        <v>Paket Roma 4</v>
      </c>
      <c r="N57">
        <f>SUM(D57:M57)</f>
        <v>0</v>
      </c>
      <c r="O57">
        <f>N57*S57</f>
        <v>0</v>
      </c>
      <c r="P57" t="e">
        <f>(O57/O296)*100</f>
        <v>#DIV/0!</v>
      </c>
      <c r="R57" t="e">
        <f>P57*Q57</f>
        <v>#DIV/0!</v>
      </c>
      <c r="W57">
        <f>D57*S57</f>
        <v>0</v>
      </c>
      <c r="X57">
        <f>E57*S57</f>
        <v>0</v>
      </c>
      <c r="Y57">
        <f>F57*S57</f>
        <v>0</v>
      </c>
      <c r="Z57">
        <f>G57*S57</f>
        <v>0</v>
      </c>
      <c r="AA57">
        <f>H57*S57</f>
        <v>0</v>
      </c>
      <c r="AB57">
        <f>I57*S57</f>
        <v>0</v>
      </c>
      <c r="AC57">
        <f>J57*S57</f>
        <v>0</v>
      </c>
      <c r="AD57">
        <f>K57*S57</f>
        <v>0</v>
      </c>
      <c r="AE57">
        <f>L57*S57</f>
        <v>0</v>
      </c>
      <c r="AF57">
        <f>M57*S57</f>
        <v>0</v>
      </c>
    </row>
    <row r="58">
      <c r="A58">
        <v>51</v>
      </c>
      <c r="B58" t="str">
        <v>Paket Roma 5</v>
      </c>
      <c r="N58">
        <f>SUM(D58:M58)</f>
        <v>0</v>
      </c>
      <c r="O58">
        <f>N58*S58</f>
        <v>0</v>
      </c>
      <c r="P58" t="e">
        <f>(O58/O296)*100</f>
        <v>#DIV/0!</v>
      </c>
      <c r="R58" t="e">
        <f>P58*Q58</f>
        <v>#DIV/0!</v>
      </c>
      <c r="W58">
        <f>D58*S58</f>
        <v>0</v>
      </c>
      <c r="X58">
        <f>E58*S58</f>
        <v>0</v>
      </c>
      <c r="Y58">
        <f>F58*S58</f>
        <v>0</v>
      </c>
      <c r="Z58">
        <f>G58*S58</f>
        <v>0</v>
      </c>
      <c r="AA58">
        <f>H58*S58</f>
        <v>0</v>
      </c>
      <c r="AB58">
        <f>I58*S58</f>
        <v>0</v>
      </c>
      <c r="AC58">
        <f>J58*S58</f>
        <v>0</v>
      </c>
      <c r="AD58">
        <f>K58*S58</f>
        <v>0</v>
      </c>
      <c r="AE58">
        <f>L58*S58</f>
        <v>0</v>
      </c>
      <c r="AF58">
        <f>M58*S58</f>
        <v>0</v>
      </c>
    </row>
    <row r="59">
      <c r="A59">
        <v>52</v>
      </c>
      <c r="N59">
        <f>SUM(D59:M59)</f>
        <v>0</v>
      </c>
      <c r="O59">
        <f>N59*S59</f>
        <v>0</v>
      </c>
      <c r="P59" t="e">
        <f>(O59/O296)*100</f>
        <v>#DIV/0!</v>
      </c>
      <c r="R59" t="e">
        <f>P59*Q59</f>
        <v>#DIV/0!</v>
      </c>
      <c r="W59">
        <f>D59*S59</f>
        <v>0</v>
      </c>
      <c r="X59">
        <f>E59*S59</f>
        <v>0</v>
      </c>
      <c r="Y59">
        <f>F59*S59</f>
        <v>0</v>
      </c>
      <c r="Z59">
        <f>G59*S59</f>
        <v>0</v>
      </c>
      <c r="AA59">
        <f>H59*S59</f>
        <v>0</v>
      </c>
      <c r="AB59">
        <f>I59*S59</f>
        <v>0</v>
      </c>
      <c r="AC59">
        <f>J59*S59</f>
        <v>0</v>
      </c>
      <c r="AD59">
        <f>K59*S59</f>
        <v>0</v>
      </c>
      <c r="AE59">
        <f>L59*S59</f>
        <v>0</v>
      </c>
      <c r="AF59">
        <f>M59*S59</f>
        <v>0</v>
      </c>
    </row>
    <row r="60">
      <c r="A60">
        <v>53</v>
      </c>
      <c r="B60" t="str">
        <v>Paket Geprek 1 ( Es teh )</v>
      </c>
      <c r="N60">
        <f>SUM(D60:M60)</f>
        <v>0</v>
      </c>
      <c r="O60">
        <f>N60*S60</f>
        <v>0</v>
      </c>
      <c r="P60" t="e">
        <f>(O60/O296)*100</f>
        <v>#DIV/0!</v>
      </c>
      <c r="R60" t="e">
        <f>P60*Q60</f>
        <v>#DIV/0!</v>
      </c>
      <c r="W60">
        <f>D60*S60</f>
        <v>0</v>
      </c>
      <c r="X60">
        <f>E60*S60</f>
        <v>0</v>
      </c>
      <c r="Y60">
        <f>F60*S60</f>
        <v>0</v>
      </c>
      <c r="Z60">
        <f>G60*S60</f>
        <v>0</v>
      </c>
      <c r="AA60">
        <f>H60*S60</f>
        <v>0</v>
      </c>
      <c r="AB60">
        <f>I60*S60</f>
        <v>0</v>
      </c>
      <c r="AC60">
        <f>J60*S60</f>
        <v>0</v>
      </c>
      <c r="AD60">
        <f>K60*S60</f>
        <v>0</v>
      </c>
      <c r="AE60">
        <f>L60*S60</f>
        <v>0</v>
      </c>
      <c r="AF60">
        <f>M60*S60</f>
        <v>0</v>
      </c>
    </row>
    <row r="61">
      <c r="A61">
        <v>54</v>
      </c>
      <c r="B61" t="str">
        <v>Paket Geprek 2 ( Es teh )</v>
      </c>
      <c r="N61">
        <f>SUM(D61:M61)</f>
        <v>0</v>
      </c>
      <c r="O61">
        <f>N61*S61</f>
        <v>0</v>
      </c>
      <c r="P61" t="e">
        <f>(O61/O296)*100</f>
        <v>#DIV/0!</v>
      </c>
      <c r="R61" t="e">
        <f>P61*Q61</f>
        <v>#DIV/0!</v>
      </c>
      <c r="W61">
        <f>D61*S61</f>
        <v>0</v>
      </c>
      <c r="X61">
        <f>E61*S61</f>
        <v>0</v>
      </c>
      <c r="Y61">
        <f>F61*S61</f>
        <v>0</v>
      </c>
      <c r="Z61">
        <f>G61*S61</f>
        <v>0</v>
      </c>
      <c r="AA61">
        <f>H61*S61</f>
        <v>0</v>
      </c>
      <c r="AB61">
        <f>I61*S61</f>
        <v>0</v>
      </c>
      <c r="AC61">
        <f>J61*S61</f>
        <v>0</v>
      </c>
      <c r="AD61">
        <f>K61*S61</f>
        <v>0</v>
      </c>
      <c r="AE61">
        <f>L61*S61</f>
        <v>0</v>
      </c>
      <c r="AF61">
        <f>M61*S61</f>
        <v>0</v>
      </c>
    </row>
    <row r="62">
      <c r="A62">
        <v>55</v>
      </c>
      <c r="B62" t="str">
        <v>Paket Geprek 3 ( Es teh )</v>
      </c>
      <c r="N62">
        <f>SUM(D62:M62)</f>
        <v>0</v>
      </c>
      <c r="O62">
        <f>N62*S62</f>
        <v>0</v>
      </c>
      <c r="P62" t="e">
        <f>(O62/O296)*100</f>
        <v>#DIV/0!</v>
      </c>
      <c r="R62" t="e">
        <f>P62*Q62</f>
        <v>#DIV/0!</v>
      </c>
      <c r="W62">
        <f>D62*S62</f>
        <v>0</v>
      </c>
      <c r="X62">
        <f>E62*S62</f>
        <v>0</v>
      </c>
      <c r="Y62">
        <f>F62*S62</f>
        <v>0</v>
      </c>
      <c r="Z62">
        <f>G62*S62</f>
        <v>0</v>
      </c>
      <c r="AA62">
        <f>H62*S62</f>
        <v>0</v>
      </c>
      <c r="AB62">
        <f>I62*S62</f>
        <v>0</v>
      </c>
      <c r="AC62">
        <f>J62*S62</f>
        <v>0</v>
      </c>
      <c r="AD62">
        <f>K62*S62</f>
        <v>0</v>
      </c>
      <c r="AE62">
        <f>L62*S62</f>
        <v>0</v>
      </c>
      <c r="AF62">
        <f>M62*S62</f>
        <v>0</v>
      </c>
    </row>
    <row r="63">
      <c r="A63">
        <v>56</v>
      </c>
      <c r="B63" t="str">
        <v>Paket Geprek 1 ( Stee )</v>
      </c>
      <c r="N63">
        <f>SUM(D63:M63)</f>
        <v>0</v>
      </c>
      <c r="O63">
        <f>N63*S63</f>
        <v>0</v>
      </c>
      <c r="P63" t="e">
        <f>(O63/O296)*100</f>
        <v>#DIV/0!</v>
      </c>
      <c r="R63" t="e">
        <f>P63*Q63</f>
        <v>#DIV/0!</v>
      </c>
      <c r="W63">
        <f>D63*S63</f>
        <v>0</v>
      </c>
      <c r="X63">
        <f>E63*S63</f>
        <v>0</v>
      </c>
      <c r="Y63">
        <f>F63*S63</f>
        <v>0</v>
      </c>
      <c r="Z63">
        <f>G63*S63</f>
        <v>0</v>
      </c>
      <c r="AA63">
        <f>H63*S63</f>
        <v>0</v>
      </c>
      <c r="AB63">
        <f>I63*S63</f>
        <v>0</v>
      </c>
      <c r="AC63">
        <f>J63*S63</f>
        <v>0</v>
      </c>
      <c r="AD63">
        <f>K63*S63</f>
        <v>0</v>
      </c>
      <c r="AE63">
        <f>L63*S63</f>
        <v>0</v>
      </c>
      <c r="AF63">
        <f>M63*S63</f>
        <v>0</v>
      </c>
    </row>
    <row r="64">
      <c r="A64">
        <v>57</v>
      </c>
      <c r="B64" t="str">
        <v>Paket Geprek 2 ( Stee )</v>
      </c>
      <c r="N64">
        <f>SUM(D64:M64)</f>
        <v>0</v>
      </c>
      <c r="O64">
        <f>N64*S64</f>
        <v>0</v>
      </c>
      <c r="P64" t="e">
        <f>(O64/O296)*100</f>
        <v>#DIV/0!</v>
      </c>
      <c r="R64" t="e">
        <f>P64*Q64</f>
        <v>#DIV/0!</v>
      </c>
      <c r="W64">
        <f>D64*S64</f>
        <v>0</v>
      </c>
      <c r="X64">
        <f>E64*S64</f>
        <v>0</v>
      </c>
      <c r="Y64">
        <f>F64*S64</f>
        <v>0</v>
      </c>
      <c r="Z64">
        <f>G64*S64</f>
        <v>0</v>
      </c>
      <c r="AA64">
        <f>H64*S64</f>
        <v>0</v>
      </c>
      <c r="AB64">
        <f>I64*S64</f>
        <v>0</v>
      </c>
      <c r="AC64">
        <f>J64*S64</f>
        <v>0</v>
      </c>
      <c r="AD64">
        <f>K64*S64</f>
        <v>0</v>
      </c>
      <c r="AE64">
        <f>L64*S64</f>
        <v>0</v>
      </c>
      <c r="AF64">
        <f>M64*S64</f>
        <v>0</v>
      </c>
    </row>
    <row r="65">
      <c r="A65">
        <v>58</v>
      </c>
      <c r="B65" t="str">
        <v>Paket Geprek 3 ( Stee )</v>
      </c>
      <c r="N65">
        <f>SUM(D65:M65)</f>
        <v>0</v>
      </c>
      <c r="O65">
        <f>N65*S65</f>
        <v>0</v>
      </c>
      <c r="P65" t="e">
        <f>(O65/O296)*100</f>
        <v>#DIV/0!</v>
      </c>
      <c r="R65" t="e">
        <f>P65*Q65</f>
        <v>#DIV/0!</v>
      </c>
      <c r="W65">
        <f>D65*S65</f>
        <v>0</v>
      </c>
      <c r="X65">
        <f>E65*S65</f>
        <v>0</v>
      </c>
      <c r="Y65">
        <f>F65*S65</f>
        <v>0</v>
      </c>
      <c r="Z65">
        <f>G65*S65</f>
        <v>0</v>
      </c>
      <c r="AA65">
        <f>H65*S65</f>
        <v>0</v>
      </c>
      <c r="AB65">
        <f>I65*S65</f>
        <v>0</v>
      </c>
      <c r="AC65">
        <f>J65*S65</f>
        <v>0</v>
      </c>
      <c r="AD65">
        <f>K65*S65</f>
        <v>0</v>
      </c>
      <c r="AE65">
        <f>L65*S65</f>
        <v>0</v>
      </c>
      <c r="AF65">
        <f>M65*S65</f>
        <v>0</v>
      </c>
    </row>
    <row r="66">
      <c r="A66">
        <v>59</v>
      </c>
      <c r="B66" t="str">
        <v>Geprek Sayap</v>
      </c>
      <c r="N66">
        <f>SUM(D66:M66)</f>
        <v>0</v>
      </c>
      <c r="O66">
        <f>N66*S66</f>
        <v>0</v>
      </c>
      <c r="P66" t="e">
        <f>(O66/O296)*100</f>
        <v>#DIV/0!</v>
      </c>
      <c r="R66" t="e">
        <f>P66*Q66</f>
        <v>#DIV/0!</v>
      </c>
      <c r="W66">
        <f>D66*S66</f>
        <v>0</v>
      </c>
      <c r="X66">
        <f>E66*S66</f>
        <v>0</v>
      </c>
      <c r="Y66">
        <f>F66*S66</f>
        <v>0</v>
      </c>
      <c r="Z66">
        <f>G66*S66</f>
        <v>0</v>
      </c>
      <c r="AA66">
        <f>H66*S66</f>
        <v>0</v>
      </c>
      <c r="AB66">
        <f>I66*S66</f>
        <v>0</v>
      </c>
      <c r="AC66">
        <f>J66*S66</f>
        <v>0</v>
      </c>
      <c r="AD66">
        <f>K66*S66</f>
        <v>0</v>
      </c>
      <c r="AE66">
        <f>L66*S66</f>
        <v>0</v>
      </c>
      <c r="AF66">
        <f>M66*S66</f>
        <v>0</v>
      </c>
    </row>
    <row r="67">
      <c r="A67">
        <v>60</v>
      </c>
      <c r="B67" t="str">
        <v>Geprek Paha Bawah</v>
      </c>
      <c r="N67">
        <f>SUM(D67:M67)</f>
        <v>0</v>
      </c>
      <c r="O67">
        <f>N67*S67</f>
        <v>0</v>
      </c>
      <c r="P67" t="e">
        <f>(O67/O296)*100</f>
        <v>#DIV/0!</v>
      </c>
      <c r="R67" t="e">
        <f>P67*Q67</f>
        <v>#DIV/0!</v>
      </c>
      <c r="W67">
        <f>D67*S67</f>
        <v>0</v>
      </c>
      <c r="X67">
        <f>E67*S67</f>
        <v>0</v>
      </c>
      <c r="Y67">
        <f>F67*S67</f>
        <v>0</v>
      </c>
      <c r="Z67">
        <f>G67*S67</f>
        <v>0</v>
      </c>
      <c r="AA67">
        <f>H67*S67</f>
        <v>0</v>
      </c>
      <c r="AB67">
        <f>I67*S67</f>
        <v>0</v>
      </c>
      <c r="AC67">
        <f>J67*S67</f>
        <v>0</v>
      </c>
      <c r="AD67">
        <f>K67*S67</f>
        <v>0</v>
      </c>
      <c r="AE67">
        <f>L67*S67</f>
        <v>0</v>
      </c>
      <c r="AF67">
        <f>M67*S67</f>
        <v>0</v>
      </c>
    </row>
    <row r="68">
      <c r="A68">
        <v>61</v>
      </c>
      <c r="B68" t="str">
        <v>Geprek Paha Atas / Dada</v>
      </c>
      <c r="N68">
        <f>SUM(D68:M68)</f>
        <v>0</v>
      </c>
      <c r="O68">
        <f>N68*S68</f>
        <v>0</v>
      </c>
      <c r="P68" t="e">
        <f>(O68/O296)*100</f>
        <v>#DIV/0!</v>
      </c>
      <c r="R68" t="e">
        <f>P68*Q68</f>
        <v>#DIV/0!</v>
      </c>
      <c r="W68">
        <f>D68*S68</f>
        <v>0</v>
      </c>
      <c r="X68">
        <f>E68*S68</f>
        <v>0</v>
      </c>
      <c r="Y68">
        <f>F68*S68</f>
        <v>0</v>
      </c>
      <c r="Z68">
        <f>G68*S68</f>
        <v>0</v>
      </c>
      <c r="AA68">
        <f>H68*S68</f>
        <v>0</v>
      </c>
      <c r="AB68">
        <f>I68*S68</f>
        <v>0</v>
      </c>
      <c r="AC68">
        <f>J68*S68</f>
        <v>0</v>
      </c>
      <c r="AD68">
        <f>K68*S68</f>
        <v>0</v>
      </c>
      <c r="AE68">
        <f>L68*S68</f>
        <v>0</v>
      </c>
      <c r="AF68">
        <f>M68*S68</f>
        <v>0</v>
      </c>
    </row>
    <row r="69">
      <c r="A69">
        <v>62</v>
      </c>
      <c r="B69" t="str">
        <v>Sambal Geprek</v>
      </c>
      <c r="N69">
        <f>SUM(D69:M69)</f>
        <v>0</v>
      </c>
      <c r="O69">
        <f>N69*S69</f>
        <v>0</v>
      </c>
      <c r="P69" t="e">
        <f>(O69/O296)*100</f>
        <v>#DIV/0!</v>
      </c>
      <c r="R69" t="e">
        <f>P69*Q69</f>
        <v>#DIV/0!</v>
      </c>
      <c r="W69">
        <f>D69*S69</f>
        <v>0</v>
      </c>
      <c r="X69">
        <f>E69*S69</f>
        <v>0</v>
      </c>
      <c r="Y69">
        <f>F69*S69</f>
        <v>0</v>
      </c>
      <c r="Z69">
        <f>G69*S69</f>
        <v>0</v>
      </c>
      <c r="AA69">
        <f>H69*S69</f>
        <v>0</v>
      </c>
      <c r="AB69">
        <f>I69*S69</f>
        <v>0</v>
      </c>
      <c r="AC69">
        <f>J69*S69</f>
        <v>0</v>
      </c>
      <c r="AD69">
        <f>K69*S69</f>
        <v>0</v>
      </c>
      <c r="AE69">
        <f>L69*S69</f>
        <v>0</v>
      </c>
      <c r="AF69">
        <f>M69*S69</f>
        <v>0</v>
      </c>
    </row>
    <row r="70">
      <c r="A70">
        <v>63</v>
      </c>
      <c r="N70">
        <f>SUM(D70:M70)</f>
        <v>0</v>
      </c>
      <c r="O70">
        <f>N70*S70</f>
        <v>0</v>
      </c>
      <c r="P70" t="e">
        <f>(O70/O296)*100</f>
        <v>#DIV/0!</v>
      </c>
      <c r="R70" t="e">
        <f>P70*Q70</f>
        <v>#DIV/0!</v>
      </c>
      <c r="W70">
        <f>D70*S70</f>
        <v>0</v>
      </c>
      <c r="X70">
        <f>E70*S70</f>
        <v>0</v>
      </c>
      <c r="Y70">
        <f>F70*S70</f>
        <v>0</v>
      </c>
      <c r="Z70">
        <f>G70*S70</f>
        <v>0</v>
      </c>
      <c r="AA70">
        <f>H70*S70</f>
        <v>0</v>
      </c>
      <c r="AB70">
        <f>I70*S70</f>
        <v>0</v>
      </c>
      <c r="AC70">
        <f>J70*S70</f>
        <v>0</v>
      </c>
      <c r="AD70">
        <f>K70*S70</f>
        <v>0</v>
      </c>
      <c r="AE70">
        <f>L70*S70</f>
        <v>0</v>
      </c>
      <c r="AF70">
        <f>M70*S70</f>
        <v>0</v>
      </c>
    </row>
    <row r="71">
      <c r="A71">
        <v>64</v>
      </c>
      <c r="B71" t="str">
        <v>Paket Geprek Matah 1 ( Es teh )</v>
      </c>
      <c r="N71">
        <f>SUM(D71:M71)</f>
        <v>0</v>
      </c>
      <c r="O71">
        <f>N71*S71</f>
        <v>0</v>
      </c>
      <c r="P71" t="e">
        <f>(O71/O296)*100</f>
        <v>#DIV/0!</v>
      </c>
      <c r="R71" t="e">
        <f>P71*Q71</f>
        <v>#DIV/0!</v>
      </c>
      <c r="W71">
        <f>D71*S71</f>
        <v>0</v>
      </c>
      <c r="X71">
        <f>E71*S71</f>
        <v>0</v>
      </c>
      <c r="Y71">
        <f>F71*S71</f>
        <v>0</v>
      </c>
      <c r="Z71">
        <f>G71*S71</f>
        <v>0</v>
      </c>
      <c r="AA71">
        <f>H71*S71</f>
        <v>0</v>
      </c>
      <c r="AB71">
        <f>I71*S71</f>
        <v>0</v>
      </c>
      <c r="AC71">
        <f>J71*S71</f>
        <v>0</v>
      </c>
      <c r="AD71">
        <f>K71*S71</f>
        <v>0</v>
      </c>
      <c r="AE71">
        <f>L71*S71</f>
        <v>0</v>
      </c>
      <c r="AF71">
        <f>M71*S71</f>
        <v>0</v>
      </c>
    </row>
    <row r="72">
      <c r="A72">
        <v>65</v>
      </c>
      <c r="B72" t="str">
        <v>Paket Geprek Matah 2 ( Es teh )</v>
      </c>
      <c r="N72">
        <f>SUM(D72:M72)</f>
        <v>0</v>
      </c>
      <c r="O72">
        <f>N72*S72</f>
        <v>0</v>
      </c>
      <c r="P72" t="e">
        <f>(O72/O296)*100</f>
        <v>#DIV/0!</v>
      </c>
      <c r="R72" t="e">
        <f>P72*Q72</f>
        <v>#DIV/0!</v>
      </c>
      <c r="W72">
        <f>D72*S72</f>
        <v>0</v>
      </c>
      <c r="X72">
        <f>E72*S72</f>
        <v>0</v>
      </c>
      <c r="Y72">
        <f>F72*S72</f>
        <v>0</v>
      </c>
      <c r="Z72">
        <f>G72*S72</f>
        <v>0</v>
      </c>
      <c r="AA72">
        <f>H72*S72</f>
        <v>0</v>
      </c>
      <c r="AB72">
        <f>I72*S72</f>
        <v>0</v>
      </c>
      <c r="AC72">
        <f>J72*S72</f>
        <v>0</v>
      </c>
      <c r="AD72">
        <f>K72*S72</f>
        <v>0</v>
      </c>
      <c r="AE72">
        <f>L72*S72</f>
        <v>0</v>
      </c>
      <c r="AF72">
        <f>M72*S72</f>
        <v>0</v>
      </c>
    </row>
    <row r="73">
      <c r="A73">
        <v>66</v>
      </c>
      <c r="B73" t="str">
        <v>Paket Geprek Matah 3 ( Es teh )</v>
      </c>
      <c r="N73">
        <f>SUM(D73:M73)</f>
        <v>0</v>
      </c>
      <c r="O73">
        <f>N73*S73</f>
        <v>0</v>
      </c>
      <c r="P73" t="e">
        <f>(O73/O296)*100</f>
        <v>#DIV/0!</v>
      </c>
      <c r="R73" t="e">
        <f>P73*Q73</f>
        <v>#DIV/0!</v>
      </c>
      <c r="W73">
        <f>D73*S73</f>
        <v>0</v>
      </c>
      <c r="X73">
        <f>E73*S73</f>
        <v>0</v>
      </c>
      <c r="Y73">
        <f>F73*S73</f>
        <v>0</v>
      </c>
      <c r="Z73">
        <f>G73*S73</f>
        <v>0</v>
      </c>
      <c r="AA73">
        <f>H73*S73</f>
        <v>0</v>
      </c>
      <c r="AB73">
        <f>I73*S73</f>
        <v>0</v>
      </c>
      <c r="AC73">
        <f>J73*S73</f>
        <v>0</v>
      </c>
      <c r="AD73">
        <f>K73*S73</f>
        <v>0</v>
      </c>
      <c r="AE73">
        <f>L73*S73</f>
        <v>0</v>
      </c>
      <c r="AF73">
        <f>M73*S73</f>
        <v>0</v>
      </c>
    </row>
    <row r="74">
      <c r="A74">
        <v>67</v>
      </c>
      <c r="B74" t="str">
        <v>Paket Geprek Matah 1 ( Stee )</v>
      </c>
      <c r="N74">
        <f>SUM(D74:M74)</f>
        <v>0</v>
      </c>
      <c r="O74">
        <f>N74*S74</f>
        <v>0</v>
      </c>
      <c r="P74" t="e">
        <f>(O74/O296)*100</f>
        <v>#DIV/0!</v>
      </c>
      <c r="R74" t="e">
        <f>P74*Q74</f>
        <v>#DIV/0!</v>
      </c>
      <c r="W74">
        <f>D74*S74</f>
        <v>0</v>
      </c>
      <c r="X74">
        <f>E74*S74</f>
        <v>0</v>
      </c>
      <c r="Y74">
        <f>F74*S74</f>
        <v>0</v>
      </c>
      <c r="Z74">
        <f>G74*S74</f>
        <v>0</v>
      </c>
      <c r="AA74">
        <f>H74*S74</f>
        <v>0</v>
      </c>
      <c r="AB74">
        <f>I74*S74</f>
        <v>0</v>
      </c>
      <c r="AC74">
        <f>J74*S74</f>
        <v>0</v>
      </c>
      <c r="AD74">
        <f>K74*S74</f>
        <v>0</v>
      </c>
      <c r="AE74">
        <f>L74*S74</f>
        <v>0</v>
      </c>
      <c r="AF74">
        <f>M74*S74</f>
        <v>0</v>
      </c>
    </row>
    <row r="75">
      <c r="A75">
        <v>68</v>
      </c>
      <c r="B75" t="str">
        <v>Paket Geprek Matah 2 ( Stee )</v>
      </c>
      <c r="N75">
        <f>SUM(D75:M75)</f>
        <v>0</v>
      </c>
      <c r="O75">
        <f>N75*S75</f>
        <v>0</v>
      </c>
      <c r="P75" t="e">
        <f>(O75/O296)*100</f>
        <v>#DIV/0!</v>
      </c>
      <c r="R75" t="e">
        <f>P75*Q75</f>
        <v>#DIV/0!</v>
      </c>
      <c r="W75">
        <f>D75*S75</f>
        <v>0</v>
      </c>
      <c r="X75">
        <f>E75*S75</f>
        <v>0</v>
      </c>
      <c r="Y75">
        <f>F75*S75</f>
        <v>0</v>
      </c>
      <c r="Z75">
        <f>G75*S75</f>
        <v>0</v>
      </c>
      <c r="AA75">
        <f>H75*S75</f>
        <v>0</v>
      </c>
      <c r="AB75">
        <f>I75*S75</f>
        <v>0</v>
      </c>
      <c r="AC75">
        <f>J75*S75</f>
        <v>0</v>
      </c>
      <c r="AD75">
        <f>K75*S75</f>
        <v>0</v>
      </c>
      <c r="AE75">
        <f>L75*S75</f>
        <v>0</v>
      </c>
      <c r="AF75">
        <f>M75*S75</f>
        <v>0</v>
      </c>
    </row>
    <row r="76">
      <c r="A76">
        <v>69</v>
      </c>
      <c r="B76" t="str">
        <v>Paket Geprek Matah 3 ( Stee )</v>
      </c>
      <c r="N76">
        <f>SUM(D76:M76)</f>
        <v>0</v>
      </c>
      <c r="O76">
        <f>N76*S76</f>
        <v>0</v>
      </c>
      <c r="P76" t="e">
        <f>(O76/O296)*100</f>
        <v>#DIV/0!</v>
      </c>
      <c r="R76" t="e">
        <f>P76*Q76</f>
        <v>#DIV/0!</v>
      </c>
      <c r="W76">
        <f>D76*S76</f>
        <v>0</v>
      </c>
      <c r="X76">
        <f>E76*S76</f>
        <v>0</v>
      </c>
      <c r="Y76">
        <f>F76*S76</f>
        <v>0</v>
      </c>
      <c r="Z76">
        <f>G76*S76</f>
        <v>0</v>
      </c>
      <c r="AA76">
        <f>H76*S76</f>
        <v>0</v>
      </c>
      <c r="AB76">
        <f>I76*S76</f>
        <v>0</v>
      </c>
      <c r="AC76">
        <f>J76*S76</f>
        <v>0</v>
      </c>
      <c r="AD76">
        <f>K76*S76</f>
        <v>0</v>
      </c>
      <c r="AE76">
        <f>L76*S76</f>
        <v>0</v>
      </c>
      <c r="AF76">
        <f>M76*S76</f>
        <v>0</v>
      </c>
    </row>
    <row r="77">
      <c r="A77">
        <v>70</v>
      </c>
      <c r="B77" t="str">
        <v>Geprek Matah Sayap</v>
      </c>
      <c r="N77">
        <f>SUM(D77:M77)</f>
        <v>0</v>
      </c>
      <c r="O77">
        <f>N77*S77</f>
        <v>0</v>
      </c>
      <c r="P77" t="e">
        <f>(O77/O296)*100</f>
        <v>#DIV/0!</v>
      </c>
      <c r="R77" t="e">
        <f>P77*Q77</f>
        <v>#DIV/0!</v>
      </c>
      <c r="W77">
        <f>D77*S77</f>
        <v>0</v>
      </c>
      <c r="X77">
        <f>E77*S77</f>
        <v>0</v>
      </c>
      <c r="Y77">
        <f>F77*S77</f>
        <v>0</v>
      </c>
      <c r="Z77">
        <f>G77*S77</f>
        <v>0</v>
      </c>
      <c r="AA77">
        <f>H77*S77</f>
        <v>0</v>
      </c>
      <c r="AB77">
        <f>I77*S77</f>
        <v>0</v>
      </c>
      <c r="AC77">
        <f>J77*S77</f>
        <v>0</v>
      </c>
      <c r="AD77">
        <f>K77*S77</f>
        <v>0</v>
      </c>
      <c r="AE77">
        <f>L77*S77</f>
        <v>0</v>
      </c>
      <c r="AF77">
        <f>M77*S77</f>
        <v>0</v>
      </c>
    </row>
    <row r="78">
      <c r="A78">
        <v>71</v>
      </c>
      <c r="B78" t="str">
        <v>Geprek Matah Paha Bawah</v>
      </c>
      <c r="N78">
        <f>SUM(D78:M78)</f>
        <v>0</v>
      </c>
      <c r="O78">
        <f>N78*S78</f>
        <v>0</v>
      </c>
      <c r="P78" t="e">
        <f>(O78/O296)*100</f>
        <v>#DIV/0!</v>
      </c>
      <c r="R78" t="e">
        <f>P78*Q78</f>
        <v>#DIV/0!</v>
      </c>
      <c r="W78">
        <f>D78*S78</f>
        <v>0</v>
      </c>
      <c r="X78">
        <f>E78*S78</f>
        <v>0</v>
      </c>
      <c r="Y78">
        <f>F78*S78</f>
        <v>0</v>
      </c>
      <c r="Z78">
        <f>G78*S78</f>
        <v>0</v>
      </c>
      <c r="AA78">
        <f>H78*S78</f>
        <v>0</v>
      </c>
      <c r="AB78">
        <f>I78*S78</f>
        <v>0</v>
      </c>
      <c r="AC78">
        <f>J78*S78</f>
        <v>0</v>
      </c>
      <c r="AD78">
        <f>K78*S78</f>
        <v>0</v>
      </c>
      <c r="AE78">
        <f>L78*S78</f>
        <v>0</v>
      </c>
      <c r="AF78">
        <f>M78*S78</f>
        <v>0</v>
      </c>
    </row>
    <row r="79">
      <c r="A79">
        <v>72</v>
      </c>
      <c r="B79" t="str">
        <v>Geprek Matah Paha Atas / Dada</v>
      </c>
      <c r="N79">
        <f>SUM(D79:M79)</f>
        <v>0</v>
      </c>
      <c r="O79">
        <f>N79*S79</f>
        <v>0</v>
      </c>
      <c r="P79" t="e">
        <f>(O79/O296)*100</f>
        <v>#DIV/0!</v>
      </c>
      <c r="R79" t="e">
        <f>P79*Q79</f>
        <v>#DIV/0!</v>
      </c>
      <c r="W79">
        <f>D79*S79</f>
        <v>0</v>
      </c>
      <c r="X79">
        <f>E79*S79</f>
        <v>0</v>
      </c>
      <c r="Y79">
        <f>F79*S79</f>
        <v>0</v>
      </c>
      <c r="Z79">
        <f>G79*S79</f>
        <v>0</v>
      </c>
      <c r="AA79">
        <f>H79*S79</f>
        <v>0</v>
      </c>
      <c r="AB79">
        <f>I79*S79</f>
        <v>0</v>
      </c>
      <c r="AC79">
        <f>J79*S79</f>
        <v>0</v>
      </c>
      <c r="AD79">
        <f>K79*S79</f>
        <v>0</v>
      </c>
      <c r="AE79">
        <f>L79*S79</f>
        <v>0</v>
      </c>
      <c r="AF79">
        <f>M79*S79</f>
        <v>0</v>
      </c>
    </row>
    <row r="80">
      <c r="A80">
        <v>73</v>
      </c>
      <c r="B80" t="str">
        <v>Sambal Geprek Matah</v>
      </c>
      <c r="N80">
        <f>SUM(D80:M80)</f>
        <v>0</v>
      </c>
      <c r="O80">
        <f>N80*S80</f>
        <v>0</v>
      </c>
      <c r="P80" t="e">
        <f>(O80/O296)*100</f>
        <v>#DIV/0!</v>
      </c>
      <c r="R80" t="e">
        <f>P80*Q80</f>
        <v>#DIV/0!</v>
      </c>
      <c r="W80">
        <f>D80*S80</f>
        <v>0</v>
      </c>
      <c r="X80">
        <f>E80*S80</f>
        <v>0</v>
      </c>
      <c r="Y80">
        <f>F80*S80</f>
        <v>0</v>
      </c>
      <c r="Z80">
        <f>G80*S80</f>
        <v>0</v>
      </c>
      <c r="AA80">
        <f>H80*S80</f>
        <v>0</v>
      </c>
      <c r="AB80">
        <f>I80*S80</f>
        <v>0</v>
      </c>
      <c r="AC80">
        <f>J80*S80</f>
        <v>0</v>
      </c>
      <c r="AD80">
        <f>K80*S80</f>
        <v>0</v>
      </c>
      <c r="AE80">
        <f>L80*S80</f>
        <v>0</v>
      </c>
      <c r="AF80">
        <f>M80*S80</f>
        <v>0</v>
      </c>
    </row>
    <row r="81">
      <c r="A81">
        <v>74</v>
      </c>
      <c r="N81">
        <f>SUM(D81:M81)</f>
        <v>0</v>
      </c>
      <c r="O81">
        <f>N81*S81</f>
        <v>0</v>
      </c>
      <c r="P81" t="e">
        <f>(O81/O296)*100</f>
        <v>#DIV/0!</v>
      </c>
      <c r="R81" t="e">
        <f>P81*Q81</f>
        <v>#DIV/0!</v>
      </c>
      <c r="W81">
        <f>D81*S81</f>
        <v>0</v>
      </c>
      <c r="X81">
        <f>E81*S81</f>
        <v>0</v>
      </c>
      <c r="Y81">
        <f>F81*S81</f>
        <v>0</v>
      </c>
      <c r="Z81">
        <f>G81*S81</f>
        <v>0</v>
      </c>
      <c r="AA81">
        <f>H81*S81</f>
        <v>0</v>
      </c>
      <c r="AB81">
        <f>I81*S81</f>
        <v>0</v>
      </c>
      <c r="AC81">
        <f>J81*S81</f>
        <v>0</v>
      </c>
      <c r="AD81">
        <f>K81*S81</f>
        <v>0</v>
      </c>
      <c r="AE81">
        <f>L81*S81</f>
        <v>0</v>
      </c>
      <c r="AF81">
        <f>M81*S81</f>
        <v>0</v>
      </c>
    </row>
    <row r="82">
      <c r="A82">
        <v>75</v>
      </c>
      <c r="B82" t="str">
        <v>Paket Geprek Terasi 1 ( Es teh )</v>
      </c>
      <c r="N82">
        <f>SUM(D82:M82)</f>
        <v>0</v>
      </c>
      <c r="O82">
        <f>N82*S82</f>
        <v>0</v>
      </c>
      <c r="P82" t="e">
        <f>(O82/O296)*100</f>
        <v>#DIV/0!</v>
      </c>
      <c r="R82" t="e">
        <f>P82*Q82</f>
        <v>#DIV/0!</v>
      </c>
      <c r="W82">
        <f>D82*S82</f>
        <v>0</v>
      </c>
      <c r="X82">
        <f>E82*S82</f>
        <v>0</v>
      </c>
      <c r="Y82">
        <f>F82*S82</f>
        <v>0</v>
      </c>
      <c r="Z82">
        <f>G82*S82</f>
        <v>0</v>
      </c>
      <c r="AA82">
        <f>H82*S82</f>
        <v>0</v>
      </c>
      <c r="AB82">
        <f>I82*S82</f>
        <v>0</v>
      </c>
      <c r="AC82">
        <f>J82*S82</f>
        <v>0</v>
      </c>
      <c r="AD82">
        <f>K82*S82</f>
        <v>0</v>
      </c>
      <c r="AE82">
        <f>L82*S82</f>
        <v>0</v>
      </c>
      <c r="AF82">
        <f>M82*S82</f>
        <v>0</v>
      </c>
    </row>
    <row r="83">
      <c r="A83">
        <v>76</v>
      </c>
      <c r="B83" t="str">
        <v>Paket Geprek Terasi 2 ( Es teh )</v>
      </c>
      <c r="N83">
        <f>SUM(D83:M83)</f>
        <v>0</v>
      </c>
      <c r="O83">
        <f>N83*S83</f>
        <v>0</v>
      </c>
      <c r="P83" t="e">
        <f>(O83/O296)*100</f>
        <v>#DIV/0!</v>
      </c>
      <c r="R83" t="e">
        <f>P83*Q83</f>
        <v>#DIV/0!</v>
      </c>
      <c r="W83">
        <f>D83*S83</f>
        <v>0</v>
      </c>
      <c r="X83">
        <f>E83*S83</f>
        <v>0</v>
      </c>
      <c r="Y83">
        <f>F83*S83</f>
        <v>0</v>
      </c>
      <c r="Z83">
        <f>G83*S83</f>
        <v>0</v>
      </c>
      <c r="AA83">
        <f>H83*S83</f>
        <v>0</v>
      </c>
      <c r="AB83">
        <f>I83*S83</f>
        <v>0</v>
      </c>
      <c r="AC83">
        <f>J83*S83</f>
        <v>0</v>
      </c>
      <c r="AD83">
        <f>K83*S83</f>
        <v>0</v>
      </c>
      <c r="AE83">
        <f>L83*S83</f>
        <v>0</v>
      </c>
      <c r="AF83">
        <f>M83*S83</f>
        <v>0</v>
      </c>
    </row>
    <row r="84">
      <c r="A84">
        <v>77</v>
      </c>
      <c r="B84" t="str">
        <v>Paket Geprek Terasi 3 ( Es teh )</v>
      </c>
      <c r="N84">
        <f>SUM(D84:M84)</f>
        <v>0</v>
      </c>
      <c r="O84">
        <f>N84*S84</f>
        <v>0</v>
      </c>
      <c r="P84" t="e">
        <f>(O84/O296)*100</f>
        <v>#DIV/0!</v>
      </c>
      <c r="R84" t="e">
        <f>P84*Q84</f>
        <v>#DIV/0!</v>
      </c>
      <c r="W84">
        <f>D84*S84</f>
        <v>0</v>
      </c>
      <c r="X84">
        <f>E84*S84</f>
        <v>0</v>
      </c>
      <c r="Y84">
        <f>F84*S84</f>
        <v>0</v>
      </c>
      <c r="Z84">
        <f>G84*S84</f>
        <v>0</v>
      </c>
      <c r="AA84">
        <f>H84*S84</f>
        <v>0</v>
      </c>
      <c r="AB84">
        <f>I84*S84</f>
        <v>0</v>
      </c>
      <c r="AC84">
        <f>J84*S84</f>
        <v>0</v>
      </c>
      <c r="AD84">
        <f>K84*S84</f>
        <v>0</v>
      </c>
      <c r="AE84">
        <f>L84*S84</f>
        <v>0</v>
      </c>
      <c r="AF84">
        <f>M84*S84</f>
        <v>0</v>
      </c>
    </row>
    <row r="85">
      <c r="A85">
        <v>78</v>
      </c>
      <c r="B85" t="str">
        <v>Paket Geprek Terasi 1 ( Stee )</v>
      </c>
      <c r="N85">
        <f>SUM(D85:M85)</f>
        <v>0</v>
      </c>
      <c r="O85">
        <f>N85*S85</f>
        <v>0</v>
      </c>
      <c r="P85" t="e">
        <f>(O85/O296)*100</f>
        <v>#DIV/0!</v>
      </c>
      <c r="R85" t="e">
        <f>P85*Q85</f>
        <v>#DIV/0!</v>
      </c>
      <c r="W85">
        <f>D85*S85</f>
        <v>0</v>
      </c>
      <c r="X85">
        <f>E85*S85</f>
        <v>0</v>
      </c>
      <c r="Y85">
        <f>F85*S85</f>
        <v>0</v>
      </c>
      <c r="Z85">
        <f>G85*S85</f>
        <v>0</v>
      </c>
      <c r="AA85">
        <f>H85*S85</f>
        <v>0</v>
      </c>
      <c r="AB85">
        <f>I85*S85</f>
        <v>0</v>
      </c>
      <c r="AC85">
        <f>J85*S85</f>
        <v>0</v>
      </c>
      <c r="AD85">
        <f>K85*S85</f>
        <v>0</v>
      </c>
      <c r="AE85">
        <f>L85*S85</f>
        <v>0</v>
      </c>
      <c r="AF85">
        <f>M85*S85</f>
        <v>0</v>
      </c>
    </row>
    <row r="86">
      <c r="A86">
        <v>79</v>
      </c>
      <c r="B86" t="str">
        <v>Paket Geprek Terasi 2 ( Stee )</v>
      </c>
      <c r="N86">
        <f>SUM(D86:M86)</f>
        <v>0</v>
      </c>
      <c r="O86">
        <f>N86*S86</f>
        <v>0</v>
      </c>
      <c r="P86" t="e">
        <f>(O86/O296)*100</f>
        <v>#DIV/0!</v>
      </c>
      <c r="R86" t="e">
        <f>P86*Q86</f>
        <v>#DIV/0!</v>
      </c>
      <c r="W86">
        <f>D86*S86</f>
        <v>0</v>
      </c>
      <c r="X86">
        <f>E86*S86</f>
        <v>0</v>
      </c>
      <c r="Y86">
        <f>F86*S86</f>
        <v>0</v>
      </c>
      <c r="Z86">
        <f>G86*S86</f>
        <v>0</v>
      </c>
      <c r="AA86">
        <f>H86*S86</f>
        <v>0</v>
      </c>
      <c r="AB86">
        <f>I86*S86</f>
        <v>0</v>
      </c>
      <c r="AC86">
        <f>J86*S86</f>
        <v>0</v>
      </c>
      <c r="AD86">
        <f>K86*S86</f>
        <v>0</v>
      </c>
      <c r="AE86">
        <f>L86*S86</f>
        <v>0</v>
      </c>
      <c r="AF86">
        <f>M86*S86</f>
        <v>0</v>
      </c>
    </row>
    <row r="87">
      <c r="A87">
        <v>80</v>
      </c>
      <c r="B87" t="str">
        <v>Paket Geprek Terasi 3 ( Stee )</v>
      </c>
      <c r="N87">
        <f>SUM(D87:M87)</f>
        <v>0</v>
      </c>
      <c r="O87">
        <f>N87*S87</f>
        <v>0</v>
      </c>
      <c r="P87" t="e">
        <f>(O87/O296)*100</f>
        <v>#DIV/0!</v>
      </c>
      <c r="R87" t="e">
        <f>P87*Q87</f>
        <v>#DIV/0!</v>
      </c>
      <c r="W87">
        <f>D87*S87</f>
        <v>0</v>
      </c>
      <c r="X87">
        <f>E87*S87</f>
        <v>0</v>
      </c>
      <c r="Y87">
        <f>F87*S87</f>
        <v>0</v>
      </c>
      <c r="Z87">
        <f>G87*S87</f>
        <v>0</v>
      </c>
      <c r="AA87">
        <f>H87*S87</f>
        <v>0</v>
      </c>
      <c r="AB87">
        <f>I87*S87</f>
        <v>0</v>
      </c>
      <c r="AC87">
        <f>J87*S87</f>
        <v>0</v>
      </c>
      <c r="AD87">
        <f>K87*S87</f>
        <v>0</v>
      </c>
      <c r="AE87">
        <f>L87*S87</f>
        <v>0</v>
      </c>
      <c r="AF87">
        <f>M87*S87</f>
        <v>0</v>
      </c>
    </row>
    <row r="88">
      <c r="A88">
        <v>81</v>
      </c>
      <c r="B88" t="str">
        <v xml:space="preserve">Geprek Terasi Sayap </v>
      </c>
      <c r="N88">
        <f>SUM(D88:M88)</f>
        <v>0</v>
      </c>
      <c r="O88">
        <f>N88*S88</f>
        <v>0</v>
      </c>
      <c r="P88" t="e">
        <f>(O88/O296)*100</f>
        <v>#DIV/0!</v>
      </c>
      <c r="R88" t="e">
        <f>P88*Q88</f>
        <v>#DIV/0!</v>
      </c>
      <c r="W88">
        <f>D88*S88</f>
        <v>0</v>
      </c>
      <c r="X88">
        <f>E88*S88</f>
        <v>0</v>
      </c>
      <c r="Y88">
        <f>F88*S88</f>
        <v>0</v>
      </c>
      <c r="Z88">
        <f>G88*S88</f>
        <v>0</v>
      </c>
      <c r="AA88">
        <f>H88*S88</f>
        <v>0</v>
      </c>
      <c r="AB88">
        <f>I88*S88</f>
        <v>0</v>
      </c>
      <c r="AC88">
        <f>J88*S88</f>
        <v>0</v>
      </c>
      <c r="AD88">
        <f>K88*S88</f>
        <v>0</v>
      </c>
      <c r="AE88">
        <f>L88*S88</f>
        <v>0</v>
      </c>
      <c r="AF88">
        <f>M88*S88</f>
        <v>0</v>
      </c>
    </row>
    <row r="89">
      <c r="A89">
        <v>82</v>
      </c>
      <c r="B89" t="str">
        <v>Geprek Terasi Paha Bawah</v>
      </c>
      <c r="N89">
        <f>SUM(D89:M89)</f>
        <v>0</v>
      </c>
      <c r="O89">
        <f>N89*S89</f>
        <v>0</v>
      </c>
      <c r="P89" t="e">
        <f>(O89/O296)*100</f>
        <v>#DIV/0!</v>
      </c>
      <c r="R89" t="e">
        <f>P89*Q89</f>
        <v>#DIV/0!</v>
      </c>
      <c r="W89">
        <f>D89*S89</f>
        <v>0</v>
      </c>
      <c r="X89">
        <f>E89*S89</f>
        <v>0</v>
      </c>
      <c r="Y89">
        <f>F89*S89</f>
        <v>0</v>
      </c>
      <c r="Z89">
        <f>G89*S89</f>
        <v>0</v>
      </c>
      <c r="AA89">
        <f>H89*S89</f>
        <v>0</v>
      </c>
      <c r="AB89">
        <f>I89*S89</f>
        <v>0</v>
      </c>
      <c r="AC89">
        <f>J89*S89</f>
        <v>0</v>
      </c>
      <c r="AD89">
        <f>K89*S89</f>
        <v>0</v>
      </c>
      <c r="AE89">
        <f>L89*S89</f>
        <v>0</v>
      </c>
      <c r="AF89">
        <f>M89*S89</f>
        <v>0</v>
      </c>
    </row>
    <row r="90">
      <c r="A90">
        <v>83</v>
      </c>
      <c r="B90" t="str">
        <v>Geprek Terasi Paha Atas / Dada</v>
      </c>
      <c r="N90">
        <f>SUM(D90:M90)</f>
        <v>0</v>
      </c>
      <c r="O90">
        <f>N90*S90</f>
        <v>0</v>
      </c>
      <c r="P90" t="e">
        <f>(O90/O296)*100</f>
        <v>#DIV/0!</v>
      </c>
      <c r="R90" t="e">
        <f>P90*Q90</f>
        <v>#DIV/0!</v>
      </c>
      <c r="W90">
        <f>D90*S90</f>
        <v>0</v>
      </c>
      <c r="X90">
        <f>E90*S90</f>
        <v>0</v>
      </c>
      <c r="Y90">
        <f>F90*S90</f>
        <v>0</v>
      </c>
      <c r="Z90">
        <f>G90*S90</f>
        <v>0</v>
      </c>
      <c r="AA90">
        <f>H90*S90</f>
        <v>0</v>
      </c>
      <c r="AB90">
        <f>I90*S90</f>
        <v>0</v>
      </c>
      <c r="AC90">
        <f>J90*S90</f>
        <v>0</v>
      </c>
      <c r="AD90">
        <f>K90*S90</f>
        <v>0</v>
      </c>
      <c r="AE90">
        <f>L90*S90</f>
        <v>0</v>
      </c>
      <c r="AF90">
        <f>M90*S90</f>
        <v>0</v>
      </c>
    </row>
    <row r="91">
      <c r="A91">
        <v>84</v>
      </c>
      <c r="B91" t="str">
        <v>Sambal Geprek Terasi</v>
      </c>
      <c r="N91">
        <f>SUM(D91:M91)</f>
        <v>0</v>
      </c>
      <c r="O91">
        <f>N91*S91</f>
        <v>0</v>
      </c>
      <c r="P91" t="e">
        <f>(O91/O296)*100</f>
        <v>#DIV/0!</v>
      </c>
      <c r="R91" t="e">
        <f>P91*Q91</f>
        <v>#DIV/0!</v>
      </c>
      <c r="W91">
        <f>D91*S91</f>
        <v>0</v>
      </c>
      <c r="X91">
        <f>E91*S91</f>
        <v>0</v>
      </c>
      <c r="Y91">
        <f>F91*S91</f>
        <v>0</v>
      </c>
      <c r="Z91">
        <f>G91*S91</f>
        <v>0</v>
      </c>
      <c r="AA91">
        <f>H91*S91</f>
        <v>0</v>
      </c>
      <c r="AB91">
        <f>I91*S91</f>
        <v>0</v>
      </c>
      <c r="AC91">
        <f>J91*S91</f>
        <v>0</v>
      </c>
      <c r="AD91">
        <f>K91*S91</f>
        <v>0</v>
      </c>
      <c r="AE91">
        <f>L91*S91</f>
        <v>0</v>
      </c>
      <c r="AF91">
        <f>M91*S91</f>
        <v>0</v>
      </c>
    </row>
    <row r="92">
      <c r="A92">
        <v>85</v>
      </c>
      <c r="N92">
        <f>SUM(D92:M92)</f>
        <v>0</v>
      </c>
      <c r="O92">
        <f>N92*S92</f>
        <v>0</v>
      </c>
      <c r="P92" t="e">
        <f>(O92/O296)*100</f>
        <v>#DIV/0!</v>
      </c>
      <c r="R92" t="e">
        <f>P92*Q92</f>
        <v>#DIV/0!</v>
      </c>
      <c r="W92">
        <f>D92*S92</f>
        <v>0</v>
      </c>
      <c r="X92">
        <f>E92*S92</f>
        <v>0</v>
      </c>
      <c r="Y92">
        <f>F92*S92</f>
        <v>0</v>
      </c>
      <c r="Z92">
        <f>G92*S92</f>
        <v>0</v>
      </c>
      <c r="AA92">
        <f>H92*S92</f>
        <v>0</v>
      </c>
      <c r="AB92">
        <f>I92*S92</f>
        <v>0</v>
      </c>
      <c r="AC92">
        <f>J92*S92</f>
        <v>0</v>
      </c>
      <c r="AD92">
        <f>K92*S92</f>
        <v>0</v>
      </c>
      <c r="AE92">
        <f>L92*S92</f>
        <v>0</v>
      </c>
      <c r="AF92">
        <f>M92*S92</f>
        <v>0</v>
      </c>
    </row>
    <row r="93">
      <c r="A93">
        <v>86</v>
      </c>
      <c r="B93" t="str">
        <v>Paket 1 Cheesy Level ( Es teh )</v>
      </c>
      <c r="N93">
        <f>SUM(D93:M93)</f>
        <v>0</v>
      </c>
      <c r="O93">
        <f>N93*S93</f>
        <v>0</v>
      </c>
      <c r="P93" t="e">
        <f>(O93/O296)*100</f>
        <v>#DIV/0!</v>
      </c>
      <c r="R93" t="e">
        <f>P93*Q93</f>
        <v>#DIV/0!</v>
      </c>
      <c r="W93">
        <f>D93*S93</f>
        <v>0</v>
      </c>
      <c r="X93">
        <f>E93*S93</f>
        <v>0</v>
      </c>
      <c r="Y93">
        <f>F93*S93</f>
        <v>0</v>
      </c>
      <c r="Z93">
        <f>G93*S93</f>
        <v>0</v>
      </c>
      <c r="AA93">
        <f>H93*S93</f>
        <v>0</v>
      </c>
      <c r="AB93">
        <f>I93*S93</f>
        <v>0</v>
      </c>
      <c r="AC93">
        <f>J93*S93</f>
        <v>0</v>
      </c>
      <c r="AD93">
        <f>K93*S93</f>
        <v>0</v>
      </c>
      <c r="AE93">
        <f>L93*S93</f>
        <v>0</v>
      </c>
      <c r="AF93">
        <f>M93*S93</f>
        <v>0</v>
      </c>
    </row>
    <row r="94">
      <c r="A94">
        <v>87</v>
      </c>
      <c r="B94" t="str">
        <v>Paket 2 Chessy Level ( Es teh )</v>
      </c>
      <c r="N94">
        <f>SUM(D94:M94)</f>
        <v>0</v>
      </c>
      <c r="O94">
        <f>N94*S94</f>
        <v>0</v>
      </c>
      <c r="P94" t="e">
        <f>(O94/O296)*100</f>
        <v>#DIV/0!</v>
      </c>
      <c r="R94" t="e">
        <f>P94*Q94</f>
        <v>#DIV/0!</v>
      </c>
      <c r="W94">
        <f>D94*S94</f>
        <v>0</v>
      </c>
      <c r="X94">
        <f>E94*S94</f>
        <v>0</v>
      </c>
      <c r="Y94">
        <f>F94*S94</f>
        <v>0</v>
      </c>
      <c r="Z94">
        <f>G94*S94</f>
        <v>0</v>
      </c>
      <c r="AA94">
        <f>H94*S94</f>
        <v>0</v>
      </c>
      <c r="AB94">
        <f>I94*S94</f>
        <v>0</v>
      </c>
      <c r="AC94">
        <f>J94*S94</f>
        <v>0</v>
      </c>
      <c r="AD94">
        <f>K94*S94</f>
        <v>0</v>
      </c>
      <c r="AE94">
        <f>L94*S94</f>
        <v>0</v>
      </c>
      <c r="AF94">
        <f>M94*S94</f>
        <v>0</v>
      </c>
    </row>
    <row r="95">
      <c r="A95">
        <v>88</v>
      </c>
      <c r="B95" t="str">
        <v>Paket 3 Chessy Level ( Es teh )</v>
      </c>
      <c r="N95">
        <f>SUM(D95:M95)</f>
        <v>0</v>
      </c>
      <c r="O95">
        <f>N95*S95</f>
        <v>0</v>
      </c>
      <c r="P95" t="e">
        <f>(O95/O296)*100</f>
        <v>#DIV/0!</v>
      </c>
      <c r="R95" t="e">
        <f>P95*Q95</f>
        <v>#DIV/0!</v>
      </c>
      <c r="W95">
        <f>D95*S95</f>
        <v>0</v>
      </c>
      <c r="X95">
        <f>E95*S95</f>
        <v>0</v>
      </c>
      <c r="Y95">
        <f>F95*S95</f>
        <v>0</v>
      </c>
      <c r="Z95">
        <f>G95*S95</f>
        <v>0</v>
      </c>
      <c r="AA95">
        <f>H95*S95</f>
        <v>0</v>
      </c>
      <c r="AB95">
        <f>I95*S95</f>
        <v>0</v>
      </c>
      <c r="AC95">
        <f>J95*S95</f>
        <v>0</v>
      </c>
      <c r="AD95">
        <f>K95*S95</f>
        <v>0</v>
      </c>
      <c r="AE95">
        <f>L95*S95</f>
        <v>0</v>
      </c>
      <c r="AF95">
        <f>M95*S95</f>
        <v>0</v>
      </c>
    </row>
    <row r="96">
      <c r="A96">
        <v>89</v>
      </c>
      <c r="B96" t="str">
        <v>Paket 1 Cheesy Level  ( Stee )</v>
      </c>
      <c r="N96">
        <f>SUM(D96:M96)</f>
        <v>0</v>
      </c>
      <c r="O96">
        <f>N96*S96</f>
        <v>0</v>
      </c>
      <c r="P96" t="e">
        <f>(O96/O296)*100</f>
        <v>#DIV/0!</v>
      </c>
      <c r="R96" t="e">
        <f>P96*Q96</f>
        <v>#DIV/0!</v>
      </c>
      <c r="W96">
        <f>D96*S96</f>
        <v>0</v>
      </c>
      <c r="X96">
        <f>E96*S96</f>
        <v>0</v>
      </c>
      <c r="Y96">
        <f>F96*S96</f>
        <v>0</v>
      </c>
      <c r="Z96">
        <f>G96*S96</f>
        <v>0</v>
      </c>
      <c r="AA96">
        <f>H96*S96</f>
        <v>0</v>
      </c>
      <c r="AB96">
        <f>I96*S96</f>
        <v>0</v>
      </c>
      <c r="AC96">
        <f>J96*S96</f>
        <v>0</v>
      </c>
      <c r="AD96">
        <f>K96*S96</f>
        <v>0</v>
      </c>
      <c r="AE96">
        <f>L96*S96</f>
        <v>0</v>
      </c>
      <c r="AF96">
        <f>M96*S96</f>
        <v>0</v>
      </c>
    </row>
    <row r="97">
      <c r="A97">
        <v>90</v>
      </c>
      <c r="B97" t="str">
        <v>Paket 2 Chessy Level ( Stee )</v>
      </c>
      <c r="N97">
        <f>SUM(D97:M97)</f>
        <v>0</v>
      </c>
      <c r="O97">
        <f>N97*S97</f>
        <v>0</v>
      </c>
      <c r="P97" t="e">
        <f>(O97/O296)*100</f>
        <v>#DIV/0!</v>
      </c>
      <c r="R97" t="e">
        <f>P97*Q97</f>
        <v>#DIV/0!</v>
      </c>
      <c r="W97">
        <f>D97*S97</f>
        <v>0</v>
      </c>
      <c r="X97">
        <f>E97*S97</f>
        <v>0</v>
      </c>
      <c r="Y97">
        <f>F97*S97</f>
        <v>0</v>
      </c>
      <c r="Z97">
        <f>G97*S97</f>
        <v>0</v>
      </c>
      <c r="AA97">
        <f>H97*S97</f>
        <v>0</v>
      </c>
      <c r="AB97">
        <f>I97*S97</f>
        <v>0</v>
      </c>
      <c r="AC97">
        <f>J97*S97</f>
        <v>0</v>
      </c>
      <c r="AD97">
        <f>K97*S97</f>
        <v>0</v>
      </c>
      <c r="AE97">
        <f>L97*S97</f>
        <v>0</v>
      </c>
      <c r="AF97">
        <f>M97*S97</f>
        <v>0</v>
      </c>
    </row>
    <row r="98">
      <c r="A98">
        <v>91</v>
      </c>
      <c r="B98" t="str">
        <v>Paket 3 Chessy Level ( Stee )</v>
      </c>
      <c r="N98">
        <f>SUM(D98:M98)</f>
        <v>0</v>
      </c>
      <c r="O98">
        <f>N98*S98</f>
        <v>0</v>
      </c>
      <c r="P98" t="e">
        <f>(O98/O296)*100</f>
        <v>#DIV/0!</v>
      </c>
      <c r="R98" t="e">
        <f>P98*Q98</f>
        <v>#DIV/0!</v>
      </c>
      <c r="W98">
        <f>D98*S98</f>
        <v>0</v>
      </c>
      <c r="X98">
        <f>E98*S98</f>
        <v>0</v>
      </c>
      <c r="Y98">
        <f>F98*S98</f>
        <v>0</v>
      </c>
      <c r="Z98">
        <f>G98*S98</f>
        <v>0</v>
      </c>
      <c r="AA98">
        <f>H98*S98</f>
        <v>0</v>
      </c>
      <c r="AB98">
        <f>I98*S98</f>
        <v>0</v>
      </c>
      <c r="AC98">
        <f>J98*S98</f>
        <v>0</v>
      </c>
      <c r="AD98">
        <f>K98*S98</f>
        <v>0</v>
      </c>
      <c r="AE98">
        <f>L98*S98</f>
        <v>0</v>
      </c>
      <c r="AF98">
        <f>M98*S98</f>
        <v>0</v>
      </c>
    </row>
    <row r="99">
      <c r="A99">
        <v>92</v>
      </c>
      <c r="B99" t="str">
        <v>Cheese Level Sayap</v>
      </c>
      <c r="N99">
        <f>SUM(D99:M99)</f>
        <v>0</v>
      </c>
      <c r="O99">
        <f>N99*S99</f>
        <v>0</v>
      </c>
      <c r="P99" t="e">
        <f>(O99/O296)*100</f>
        <v>#DIV/0!</v>
      </c>
      <c r="R99" t="e">
        <f>P99*Q99</f>
        <v>#DIV/0!</v>
      </c>
      <c r="W99">
        <f>D99*S99</f>
        <v>0</v>
      </c>
      <c r="X99">
        <f>E99*S99</f>
        <v>0</v>
      </c>
      <c r="Y99">
        <f>F99*S99</f>
        <v>0</v>
      </c>
      <c r="Z99">
        <f>G99*S99</f>
        <v>0</v>
      </c>
      <c r="AA99">
        <f>H99*S99</f>
        <v>0</v>
      </c>
      <c r="AB99">
        <f>I99*S99</f>
        <v>0</v>
      </c>
      <c r="AC99">
        <f>J99*S99</f>
        <v>0</v>
      </c>
      <c r="AD99">
        <f>K99*S99</f>
        <v>0</v>
      </c>
      <c r="AE99">
        <f>L99*S99</f>
        <v>0</v>
      </c>
      <c r="AF99">
        <f>M99*S99</f>
        <v>0</v>
      </c>
    </row>
    <row r="100">
      <c r="A100">
        <v>93</v>
      </c>
      <c r="B100" t="str">
        <v>Cheese Level Paha Bawah</v>
      </c>
      <c r="N100">
        <f>SUM(D100:M100)</f>
        <v>0</v>
      </c>
      <c r="O100">
        <f>N100*S100</f>
        <v>0</v>
      </c>
      <c r="P100" t="e">
        <f>(O100/O296)*100</f>
        <v>#DIV/0!</v>
      </c>
      <c r="R100" t="e">
        <f>P100*Q100</f>
        <v>#DIV/0!</v>
      </c>
      <c r="W100">
        <f>D100*S100</f>
        <v>0</v>
      </c>
      <c r="X100">
        <f>E100*S100</f>
        <v>0</v>
      </c>
      <c r="Y100">
        <f>F100*S100</f>
        <v>0</v>
      </c>
      <c r="Z100">
        <f>G100*S100</f>
        <v>0</v>
      </c>
      <c r="AA100">
        <f>H100*S100</f>
        <v>0</v>
      </c>
      <c r="AB100">
        <f>I100*S100</f>
        <v>0</v>
      </c>
      <c r="AC100">
        <f>J100*S100</f>
        <v>0</v>
      </c>
      <c r="AD100">
        <f>K100*S100</f>
        <v>0</v>
      </c>
      <c r="AE100">
        <f>L100*S100</f>
        <v>0</v>
      </c>
      <c r="AF100">
        <f>M100*S100</f>
        <v>0</v>
      </c>
    </row>
    <row r="101">
      <c r="A101">
        <v>94</v>
      </c>
      <c r="B101" t="str">
        <v>Cheese Level Paha Atas / Dada</v>
      </c>
      <c r="N101">
        <f>SUM(D101:M101)</f>
        <v>0</v>
      </c>
      <c r="O101">
        <f>N101*S101</f>
        <v>0</v>
      </c>
      <c r="P101" t="e">
        <f>(O101/O296)*100</f>
        <v>#DIV/0!</v>
      </c>
      <c r="R101" t="e">
        <f>P101*Q101</f>
        <v>#DIV/0!</v>
      </c>
      <c r="W101">
        <f>D101*S101</f>
        <v>0</v>
      </c>
      <c r="X101">
        <f>E101*S101</f>
        <v>0</v>
      </c>
      <c r="Y101">
        <f>F101*S101</f>
        <v>0</v>
      </c>
      <c r="Z101">
        <f>G101*S101</f>
        <v>0</v>
      </c>
      <c r="AA101">
        <f>H101*S101</f>
        <v>0</v>
      </c>
      <c r="AB101">
        <f>I101*S101</f>
        <v>0</v>
      </c>
      <c r="AC101">
        <f>J101*S101</f>
        <v>0</v>
      </c>
      <c r="AD101">
        <f>K101*S101</f>
        <v>0</v>
      </c>
      <c r="AE101">
        <f>L101*S101</f>
        <v>0</v>
      </c>
      <c r="AF101">
        <f>M101*S101</f>
        <v>0</v>
      </c>
    </row>
    <row r="102">
      <c r="A102">
        <v>95</v>
      </c>
      <c r="B102" t="str">
        <v>Saos chesee level</v>
      </c>
      <c r="N102">
        <f>SUM(D102:M102)</f>
        <v>0</v>
      </c>
      <c r="O102">
        <f>N102*S102</f>
        <v>0</v>
      </c>
      <c r="P102" t="e">
        <f>(O102/O296)*100</f>
        <v>#DIV/0!</v>
      </c>
      <c r="R102" t="e">
        <f>P102*Q102</f>
        <v>#DIV/0!</v>
      </c>
      <c r="W102">
        <f>D102*S102</f>
        <v>0</v>
      </c>
      <c r="X102">
        <f>E102*S102</f>
        <v>0</v>
      </c>
      <c r="Y102">
        <f>F102*S102</f>
        <v>0</v>
      </c>
      <c r="Z102">
        <f>G102*S102</f>
        <v>0</v>
      </c>
      <c r="AA102">
        <f>H102*S102</f>
        <v>0</v>
      </c>
      <c r="AB102">
        <f>I102*S102</f>
        <v>0</v>
      </c>
      <c r="AC102">
        <f>J102*S102</f>
        <v>0</v>
      </c>
      <c r="AD102">
        <f>K102*S102</f>
        <v>0</v>
      </c>
      <c r="AE102">
        <f>L102*S102</f>
        <v>0</v>
      </c>
      <c r="AF102">
        <f>M102*S102</f>
        <v>0</v>
      </c>
    </row>
    <row r="103">
      <c r="A103">
        <v>96</v>
      </c>
      <c r="N103">
        <f>SUM(D103:M103)</f>
        <v>0</v>
      </c>
      <c r="O103">
        <f>N103*S103</f>
        <v>0</v>
      </c>
      <c r="P103" t="e">
        <f>(O103/O296)*100</f>
        <v>#DIV/0!</v>
      </c>
      <c r="R103" t="e">
        <f>P103*Q103</f>
        <v>#DIV/0!</v>
      </c>
      <c r="W103">
        <f>D103*S103</f>
        <v>0</v>
      </c>
      <c r="X103">
        <f>E103*S103</f>
        <v>0</v>
      </c>
      <c r="Y103">
        <f>F103*S103</f>
        <v>0</v>
      </c>
      <c r="Z103">
        <f>G103*S103</f>
        <v>0</v>
      </c>
      <c r="AA103">
        <f>H103*S103</f>
        <v>0</v>
      </c>
      <c r="AB103">
        <f>I103*S103</f>
        <v>0</v>
      </c>
      <c r="AC103">
        <f>J103*S103</f>
        <v>0</v>
      </c>
      <c r="AD103">
        <f>K103*S103</f>
        <v>0</v>
      </c>
      <c r="AE103">
        <f>L103*S103</f>
        <v>0</v>
      </c>
      <c r="AF103">
        <f>M103*S103</f>
        <v>0</v>
      </c>
    </row>
    <row r="104">
      <c r="A104">
        <v>97</v>
      </c>
      <c r="B104" t="str">
        <v>Paket Sehat 1</v>
      </c>
      <c r="N104">
        <f>SUM(D104:M104)</f>
        <v>0</v>
      </c>
      <c r="O104">
        <f>N104*S104</f>
        <v>0</v>
      </c>
      <c r="P104" t="e">
        <f>(O104/O296)*100</f>
        <v>#DIV/0!</v>
      </c>
      <c r="R104" t="e">
        <f>P104*Q104</f>
        <v>#DIV/0!</v>
      </c>
      <c r="W104">
        <f>D104*S104</f>
        <v>0</v>
      </c>
      <c r="X104">
        <f>E104*S104</f>
        <v>0</v>
      </c>
      <c r="Y104">
        <f>F104*S104</f>
        <v>0</v>
      </c>
      <c r="Z104">
        <f>G104*S104</f>
        <v>0</v>
      </c>
      <c r="AA104">
        <f>H104*S104</f>
        <v>0</v>
      </c>
      <c r="AB104">
        <f>I104*S104</f>
        <v>0</v>
      </c>
      <c r="AC104">
        <f>J104*S104</f>
        <v>0</v>
      </c>
      <c r="AD104">
        <f>K104*S104</f>
        <v>0</v>
      </c>
      <c r="AE104">
        <f>L104*S104</f>
        <v>0</v>
      </c>
      <c r="AF104">
        <f>M104*S104</f>
        <v>0</v>
      </c>
    </row>
    <row r="105">
      <c r="A105">
        <v>98</v>
      </c>
      <c r="B105" t="str">
        <v>Paket Sehat 2</v>
      </c>
      <c r="N105">
        <f>SUM(D105:M105)</f>
        <v>0</v>
      </c>
      <c r="O105">
        <f>N105*S105</f>
        <v>0</v>
      </c>
      <c r="P105" t="e">
        <f>(O105/O296)*100</f>
        <v>#DIV/0!</v>
      </c>
      <c r="R105" t="e">
        <f>P105*Q105</f>
        <v>#DIV/0!</v>
      </c>
      <c r="W105">
        <f>D105*S105</f>
        <v>0</v>
      </c>
      <c r="X105">
        <f>E105*S105</f>
        <v>0</v>
      </c>
      <c r="Y105">
        <f>F105*S105</f>
        <v>0</v>
      </c>
      <c r="Z105">
        <f>G105*S105</f>
        <v>0</v>
      </c>
      <c r="AA105">
        <f>H105*S105</f>
        <v>0</v>
      </c>
      <c r="AB105">
        <f>I105*S105</f>
        <v>0</v>
      </c>
      <c r="AC105">
        <f>J105*S105</f>
        <v>0</v>
      </c>
      <c r="AD105">
        <f>K105*S105</f>
        <v>0</v>
      </c>
      <c r="AE105">
        <f>L105*S105</f>
        <v>0</v>
      </c>
      <c r="AF105">
        <f>M105*S105</f>
        <v>0</v>
      </c>
    </row>
    <row r="106">
      <c r="A106">
        <v>99</v>
      </c>
      <c r="B106" t="str">
        <v>Paket Sehat 3</v>
      </c>
      <c r="N106">
        <f>SUM(D106:M106)</f>
        <v>0</v>
      </c>
      <c r="O106">
        <f>N106*S106</f>
        <v>0</v>
      </c>
      <c r="P106" t="e">
        <f>(O106/O296)*100</f>
        <v>#DIV/0!</v>
      </c>
      <c r="R106" t="e">
        <f>P106*Q106</f>
        <v>#DIV/0!</v>
      </c>
      <c r="W106">
        <f>D106*S106</f>
        <v>0</v>
      </c>
      <c r="X106">
        <f>E106*S106</f>
        <v>0</v>
      </c>
      <c r="Y106">
        <f>F106*S106</f>
        <v>0</v>
      </c>
      <c r="Z106">
        <f>G106*S106</f>
        <v>0</v>
      </c>
      <c r="AA106">
        <f>H106*S106</f>
        <v>0</v>
      </c>
      <c r="AB106">
        <f>I106*S106</f>
        <v>0</v>
      </c>
      <c r="AC106">
        <f>J106*S106</f>
        <v>0</v>
      </c>
      <c r="AD106">
        <f>K106*S106</f>
        <v>0</v>
      </c>
      <c r="AE106">
        <f>L106*S106</f>
        <v>0</v>
      </c>
      <c r="AF106">
        <f>M106*S106</f>
        <v>0</v>
      </c>
    </row>
    <row r="107">
      <c r="A107">
        <v>100</v>
      </c>
      <c r="B107" t="str">
        <v>Paket Sehat 4</v>
      </c>
      <c r="N107">
        <f>SUM(D107:M107)</f>
        <v>0</v>
      </c>
      <c r="O107">
        <f>N107*S107</f>
        <v>0</v>
      </c>
      <c r="P107" t="e">
        <f>(O107/O296)*100</f>
        <v>#DIV/0!</v>
      </c>
      <c r="R107" t="e">
        <f>P107*Q107</f>
        <v>#DIV/0!</v>
      </c>
      <c r="W107">
        <f>D107*S107</f>
        <v>0</v>
      </c>
      <c r="X107">
        <f>E107*S107</f>
        <v>0</v>
      </c>
      <c r="Y107">
        <f>F107*S107</f>
        <v>0</v>
      </c>
      <c r="Z107">
        <f>G107*S107</f>
        <v>0</v>
      </c>
      <c r="AA107">
        <f>H107*S107</f>
        <v>0</v>
      </c>
      <c r="AB107">
        <f>I107*S107</f>
        <v>0</v>
      </c>
      <c r="AC107">
        <f>J107*S107</f>
        <v>0</v>
      </c>
      <c r="AD107">
        <f>K107*S107</f>
        <v>0</v>
      </c>
      <c r="AE107">
        <f>L107*S107</f>
        <v>0</v>
      </c>
      <c r="AF107">
        <f>M107*S107</f>
        <v>0</v>
      </c>
    </row>
    <row r="108">
      <c r="A108">
        <v>101</v>
      </c>
      <c r="N108">
        <f>SUM(D108:M108)</f>
        <v>0</v>
      </c>
      <c r="O108">
        <f>N108*S108</f>
        <v>0</v>
      </c>
      <c r="P108" t="e">
        <f>(O108/O296)*100</f>
        <v>#DIV/0!</v>
      </c>
      <c r="R108" t="e">
        <f>P108*Q108</f>
        <v>#DIV/0!</v>
      </c>
      <c r="U108" t="str">
        <v>PRINT LEMBAR 2</v>
      </c>
      <c r="W108">
        <f>D108*S108</f>
        <v>0</v>
      </c>
      <c r="X108">
        <f>E108*S108</f>
        <v>0</v>
      </c>
      <c r="Y108">
        <f>F108*S108</f>
        <v>0</v>
      </c>
      <c r="Z108">
        <f>G108*S108</f>
        <v>0</v>
      </c>
      <c r="AA108">
        <f>H108*S108</f>
        <v>0</v>
      </c>
      <c r="AB108">
        <f>I108*S108</f>
        <v>0</v>
      </c>
      <c r="AC108">
        <f>J108*S108</f>
        <v>0</v>
      </c>
      <c r="AD108">
        <f>K108*S108</f>
        <v>0</v>
      </c>
      <c r="AE108">
        <f>L108*S108</f>
        <v>0</v>
      </c>
      <c r="AF108">
        <f>M108*S108</f>
        <v>0</v>
      </c>
    </row>
    <row r="109">
      <c r="A109">
        <v>102</v>
      </c>
      <c r="B109" t="str">
        <v>Paket Cattering 1</v>
      </c>
      <c r="N109">
        <f>SUM(D109:M109)</f>
        <v>0</v>
      </c>
      <c r="O109">
        <f>N109*S109</f>
        <v>0</v>
      </c>
      <c r="P109" t="e">
        <f>(O109/O296)*100</f>
        <v>#DIV/0!</v>
      </c>
      <c r="R109" t="e">
        <f>P109*Q109</f>
        <v>#DIV/0!</v>
      </c>
      <c r="W109">
        <f>D109*S109</f>
        <v>0</v>
      </c>
      <c r="X109">
        <f>E109*S109</f>
        <v>0</v>
      </c>
      <c r="Y109">
        <f>F109*S109</f>
        <v>0</v>
      </c>
      <c r="Z109">
        <f>G109*S109</f>
        <v>0</v>
      </c>
      <c r="AA109">
        <f>H109*S109</f>
        <v>0</v>
      </c>
      <c r="AB109">
        <f>I109*S109</f>
        <v>0</v>
      </c>
      <c r="AC109">
        <f>J109*S109</f>
        <v>0</v>
      </c>
      <c r="AD109">
        <f>K109*S109</f>
        <v>0</v>
      </c>
      <c r="AE109">
        <f>L109*S109</f>
        <v>0</v>
      </c>
      <c r="AF109">
        <f>M109*S109</f>
        <v>0</v>
      </c>
    </row>
    <row r="110">
      <c r="A110">
        <v>103</v>
      </c>
      <c r="B110" t="str">
        <v>Paket Cattering 2</v>
      </c>
      <c r="N110">
        <f>SUM(D110:M110)</f>
        <v>0</v>
      </c>
      <c r="O110">
        <f>N110*S110</f>
        <v>0</v>
      </c>
      <c r="P110" t="e">
        <f>(O110/O296)*100</f>
        <v>#DIV/0!</v>
      </c>
      <c r="R110" t="e">
        <f>P110*Q110</f>
        <v>#DIV/0!</v>
      </c>
      <c r="W110">
        <f>D110*S110</f>
        <v>0</v>
      </c>
      <c r="X110">
        <f>E110*S110</f>
        <v>0</v>
      </c>
      <c r="Y110">
        <f>F110*S110</f>
        <v>0</v>
      </c>
      <c r="Z110">
        <f>G110*S110</f>
        <v>0</v>
      </c>
      <c r="AA110">
        <f>H110*S110</f>
        <v>0</v>
      </c>
      <c r="AB110">
        <f>I110*S110</f>
        <v>0</v>
      </c>
      <c r="AC110">
        <f>J110*S110</f>
        <v>0</v>
      </c>
      <c r="AD110">
        <f>K110*S110</f>
        <v>0</v>
      </c>
      <c r="AE110">
        <f>L110*S110</f>
        <v>0</v>
      </c>
      <c r="AF110">
        <f>M110*S110</f>
        <v>0</v>
      </c>
    </row>
    <row r="111">
      <c r="A111">
        <v>104</v>
      </c>
      <c r="B111" t="str">
        <v>Paket Cattering 3</v>
      </c>
      <c r="N111">
        <f>SUM(D111:M111)</f>
        <v>0</v>
      </c>
      <c r="O111">
        <f>N111*S111</f>
        <v>0</v>
      </c>
      <c r="P111" t="e">
        <f>(O111/O296)*100</f>
        <v>#DIV/0!</v>
      </c>
      <c r="R111" t="e">
        <f>P111*Q111</f>
        <v>#DIV/0!</v>
      </c>
      <c r="W111">
        <f>D111*S111</f>
        <v>0</v>
      </c>
      <c r="X111">
        <f>E111*S111</f>
        <v>0</v>
      </c>
      <c r="Y111">
        <f>F111*S111</f>
        <v>0</v>
      </c>
      <c r="Z111">
        <f>G111*S111</f>
        <v>0</v>
      </c>
      <c r="AA111">
        <f>H111*S111</f>
        <v>0</v>
      </c>
      <c r="AB111">
        <f>I111*S111</f>
        <v>0</v>
      </c>
      <c r="AC111">
        <f>J111*S111</f>
        <v>0</v>
      </c>
      <c r="AD111">
        <f>K111*S111</f>
        <v>0</v>
      </c>
      <c r="AE111">
        <f>L111*S111</f>
        <v>0</v>
      </c>
      <c r="AF111">
        <f>M111*S111</f>
        <v>0</v>
      </c>
    </row>
    <row r="112">
      <c r="A112">
        <v>105</v>
      </c>
      <c r="B112" t="str">
        <v>Paket Cattering 4</v>
      </c>
      <c r="N112">
        <f>SUM(D112:M112)</f>
        <v>0</v>
      </c>
      <c r="O112">
        <f>N112*S112</f>
        <v>0</v>
      </c>
      <c r="P112" t="e">
        <f>(O112/O296)*100</f>
        <v>#DIV/0!</v>
      </c>
      <c r="R112" t="e">
        <f>P112*Q112</f>
        <v>#DIV/0!</v>
      </c>
      <c r="W112">
        <f>D112*S112</f>
        <v>0</v>
      </c>
      <c r="X112">
        <f>E112*S112</f>
        <v>0</v>
      </c>
      <c r="Y112">
        <f>F112*S112</f>
        <v>0</v>
      </c>
      <c r="Z112">
        <f>G112*S112</f>
        <v>0</v>
      </c>
      <c r="AA112">
        <f>H112*S112</f>
        <v>0</v>
      </c>
      <c r="AB112">
        <f>I112*S112</f>
        <v>0</v>
      </c>
      <c r="AC112">
        <f>J112*S112</f>
        <v>0</v>
      </c>
      <c r="AD112">
        <f>K112*S112</f>
        <v>0</v>
      </c>
      <c r="AE112">
        <f>L112*S112</f>
        <v>0</v>
      </c>
      <c r="AF112">
        <f>M112*S112</f>
        <v>0</v>
      </c>
    </row>
    <row r="113">
      <c r="A113">
        <v>106</v>
      </c>
      <c r="N113">
        <f>SUM(D113:M113)</f>
        <v>0</v>
      </c>
      <c r="O113">
        <f>N113*S113</f>
        <v>0</v>
      </c>
      <c r="P113" t="e">
        <f>(O113/O296)*100</f>
        <v>#DIV/0!</v>
      </c>
      <c r="R113" t="e">
        <f>P113*Q113</f>
        <v>#DIV/0!</v>
      </c>
      <c r="W113">
        <f>D113*S113</f>
        <v>0</v>
      </c>
      <c r="X113">
        <f>E113*S113</f>
        <v>0</v>
      </c>
      <c r="Y113">
        <f>F113*S113</f>
        <v>0</v>
      </c>
      <c r="Z113">
        <f>G113*S113</f>
        <v>0</v>
      </c>
      <c r="AA113">
        <f>H113*S113</f>
        <v>0</v>
      </c>
      <c r="AB113">
        <f>I113*S113</f>
        <v>0</v>
      </c>
      <c r="AC113">
        <f>J113*S113</f>
        <v>0</v>
      </c>
      <c r="AD113">
        <f>K113*S113</f>
        <v>0</v>
      </c>
      <c r="AE113">
        <f>L113*S113</f>
        <v>0</v>
      </c>
      <c r="AF113">
        <f>M113*S113</f>
        <v>0</v>
      </c>
    </row>
    <row r="114">
      <c r="A114">
        <v>107</v>
      </c>
      <c r="B114" t="str">
        <v>Paket Takjil 1</v>
      </c>
      <c r="N114">
        <f>SUM(D114:M114)</f>
        <v>0</v>
      </c>
      <c r="O114">
        <f>N114*S114</f>
        <v>0</v>
      </c>
      <c r="P114" t="e">
        <f>(O114/O296)*100</f>
        <v>#DIV/0!</v>
      </c>
      <c r="R114" t="e">
        <f>P114*Q114</f>
        <v>#DIV/0!</v>
      </c>
      <c r="W114">
        <f>D114*S114</f>
        <v>0</v>
      </c>
      <c r="X114">
        <f>E114*S114</f>
        <v>0</v>
      </c>
      <c r="Y114">
        <f>F114*S114</f>
        <v>0</v>
      </c>
      <c r="Z114">
        <f>G114*S114</f>
        <v>0</v>
      </c>
      <c r="AA114">
        <f>H114*S114</f>
        <v>0</v>
      </c>
      <c r="AB114">
        <f>I114*S114</f>
        <v>0</v>
      </c>
      <c r="AC114">
        <f>J114*S114</f>
        <v>0</v>
      </c>
      <c r="AD114">
        <f>K114*S114</f>
        <v>0</v>
      </c>
      <c r="AE114">
        <f>L114*S114</f>
        <v>0</v>
      </c>
      <c r="AF114">
        <f>M114*S114</f>
        <v>0</v>
      </c>
    </row>
    <row r="115">
      <c r="A115">
        <v>108</v>
      </c>
      <c r="B115" t="str">
        <v>Paket Takjil 2</v>
      </c>
      <c r="N115">
        <f>SUM(D115:M115)</f>
        <v>0</v>
      </c>
      <c r="O115">
        <f>N115*S115</f>
        <v>0</v>
      </c>
      <c r="P115" t="e">
        <f>(O115/O296)*100</f>
        <v>#DIV/0!</v>
      </c>
      <c r="R115" t="e">
        <f>P115*Q115</f>
        <v>#DIV/0!</v>
      </c>
      <c r="W115">
        <f>D115*S115</f>
        <v>0</v>
      </c>
      <c r="X115">
        <f>E115*S115</f>
        <v>0</v>
      </c>
      <c r="Y115">
        <f>F115*S115</f>
        <v>0</v>
      </c>
      <c r="Z115">
        <f>G115*S115</f>
        <v>0</v>
      </c>
      <c r="AA115">
        <f>H115*S115</f>
        <v>0</v>
      </c>
      <c r="AB115">
        <f>I115*S115</f>
        <v>0</v>
      </c>
      <c r="AC115">
        <f>J115*S115</f>
        <v>0</v>
      </c>
      <c r="AD115">
        <f>K115*S115</f>
        <v>0</v>
      </c>
      <c r="AE115">
        <f>L115*S115</f>
        <v>0</v>
      </c>
      <c r="AF115">
        <f>M115*S115</f>
        <v>0</v>
      </c>
    </row>
    <row r="116">
      <c r="A116">
        <v>108</v>
      </c>
      <c r="B116" t="str">
        <v>Paket Takjil 3</v>
      </c>
      <c r="N116">
        <f>SUM(D116:M116)</f>
        <v>0</v>
      </c>
      <c r="O116">
        <f>N116*S116</f>
        <v>0</v>
      </c>
      <c r="P116" t="e">
        <f>(O116/O296)*100</f>
        <v>#DIV/0!</v>
      </c>
      <c r="R116" t="e">
        <f>P116*Q116</f>
        <v>#DIV/0!</v>
      </c>
      <c r="W116">
        <f>D116*S116</f>
        <v>0</v>
      </c>
      <c r="X116">
        <f>E116*S116</f>
        <v>0</v>
      </c>
      <c r="Y116">
        <f>F116*S116</f>
        <v>0</v>
      </c>
      <c r="Z116">
        <f>G116*S116</f>
        <v>0</v>
      </c>
      <c r="AA116">
        <f>H116*S116</f>
        <v>0</v>
      </c>
      <c r="AB116">
        <f>I116*S116</f>
        <v>0</v>
      </c>
      <c r="AC116">
        <f>J116*S116</f>
        <v>0</v>
      </c>
      <c r="AD116">
        <f>K116*S116</f>
        <v>0</v>
      </c>
      <c r="AE116">
        <f>L116*S116</f>
        <v>0</v>
      </c>
      <c r="AF116">
        <f>M116*S116</f>
        <v>0</v>
      </c>
    </row>
    <row r="117">
      <c r="A117">
        <v>109</v>
      </c>
      <c r="B117" t="str">
        <v>Paket Takjil 4</v>
      </c>
      <c r="N117">
        <f>SUM(D117:M117)</f>
        <v>0</v>
      </c>
      <c r="O117">
        <f>N117*S117</f>
        <v>0</v>
      </c>
      <c r="P117" t="e">
        <f>(O117/O296)*100</f>
        <v>#DIV/0!</v>
      </c>
      <c r="R117" t="e">
        <f>P117*Q117</f>
        <v>#DIV/0!</v>
      </c>
      <c r="W117">
        <f>D117*S117</f>
        <v>0</v>
      </c>
      <c r="X117">
        <f>E117*S117</f>
        <v>0</v>
      </c>
      <c r="Y117">
        <f>F117*S117</f>
        <v>0</v>
      </c>
      <c r="Z117">
        <f>G117*S117</f>
        <v>0</v>
      </c>
      <c r="AA117">
        <f>H117*S117</f>
        <v>0</v>
      </c>
      <c r="AB117">
        <f>I117*S117</f>
        <v>0</v>
      </c>
      <c r="AC117">
        <f>J117*S117</f>
        <v>0</v>
      </c>
      <c r="AD117">
        <f>K117*S117</f>
        <v>0</v>
      </c>
      <c r="AE117">
        <f>L117*S117</f>
        <v>0</v>
      </c>
      <c r="AF117">
        <f>M117*S117</f>
        <v>0</v>
      </c>
    </row>
    <row r="118">
      <c r="A118">
        <v>110</v>
      </c>
      <c r="B118" t="str">
        <v>Paket Takjil 5</v>
      </c>
      <c r="N118">
        <f>SUM(D118:M118)</f>
        <v>0</v>
      </c>
      <c r="O118">
        <f>N118*S118</f>
        <v>0</v>
      </c>
      <c r="P118" t="e">
        <f>(O118/O296)*100</f>
        <v>#DIV/0!</v>
      </c>
      <c r="R118" t="e">
        <f>P118*Q118</f>
        <v>#DIV/0!</v>
      </c>
      <c r="W118">
        <f>D118*S118</f>
        <v>0</v>
      </c>
      <c r="X118">
        <f>E118*S118</f>
        <v>0</v>
      </c>
      <c r="Y118">
        <f>F118*S118</f>
        <v>0</v>
      </c>
      <c r="Z118">
        <f>G118*S118</f>
        <v>0</v>
      </c>
      <c r="AA118">
        <f>H118*S118</f>
        <v>0</v>
      </c>
      <c r="AB118">
        <f>I118*S118</f>
        <v>0</v>
      </c>
      <c r="AC118">
        <f>J118*S118</f>
        <v>0</v>
      </c>
      <c r="AD118">
        <f>K118*S118</f>
        <v>0</v>
      </c>
      <c r="AE118">
        <f>L118*S118</f>
        <v>0</v>
      </c>
      <c r="AF118">
        <f>M118*S118</f>
        <v>0</v>
      </c>
    </row>
    <row r="119">
      <c r="A119">
        <v>111</v>
      </c>
      <c r="B119" t="str">
        <v>Paket Takjil 6</v>
      </c>
      <c r="N119">
        <f>SUM(D119:M119)</f>
        <v>0</v>
      </c>
      <c r="O119">
        <f>N119*S119</f>
        <v>0</v>
      </c>
      <c r="P119" t="e">
        <f>(O119/O296)*100</f>
        <v>#DIV/0!</v>
      </c>
      <c r="R119" t="e">
        <f>P119*Q119</f>
        <v>#DIV/0!</v>
      </c>
      <c r="W119">
        <f>D119*S119</f>
        <v>0</v>
      </c>
      <c r="X119">
        <f>E119*S119</f>
        <v>0</v>
      </c>
      <c r="Y119">
        <f>F119*S119</f>
        <v>0</v>
      </c>
      <c r="Z119">
        <f>G119*S119</f>
        <v>0</v>
      </c>
      <c r="AA119">
        <f>H119*S119</f>
        <v>0</v>
      </c>
      <c r="AB119">
        <f>I119*S119</f>
        <v>0</v>
      </c>
      <c r="AC119">
        <f>J119*S119</f>
        <v>0</v>
      </c>
      <c r="AD119">
        <f>K119*S119</f>
        <v>0</v>
      </c>
      <c r="AE119">
        <f>L119*S119</f>
        <v>0</v>
      </c>
      <c r="AF119">
        <f>M119*S119</f>
        <v>0</v>
      </c>
    </row>
    <row r="120">
      <c r="A120">
        <v>112</v>
      </c>
      <c r="B120" t="str">
        <v>Paket Takjil 7</v>
      </c>
      <c r="N120">
        <f>SUM(D120:M120)</f>
        <v>0</v>
      </c>
      <c r="O120">
        <f>N120*S120</f>
        <v>0</v>
      </c>
      <c r="P120" t="e">
        <f>(O120/O296)*100</f>
        <v>#DIV/0!</v>
      </c>
      <c r="R120" t="e">
        <f>P120*Q120</f>
        <v>#DIV/0!</v>
      </c>
      <c r="W120">
        <f>D120*S120</f>
        <v>0</v>
      </c>
      <c r="X120">
        <f>E120*S120</f>
        <v>0</v>
      </c>
      <c r="Y120">
        <f>F120*S120</f>
        <v>0</v>
      </c>
      <c r="Z120">
        <f>G120*S120</f>
        <v>0</v>
      </c>
      <c r="AA120">
        <f>H120*S120</f>
        <v>0</v>
      </c>
      <c r="AB120">
        <f>I120*S120</f>
        <v>0</v>
      </c>
      <c r="AC120">
        <f>J120*S120</f>
        <v>0</v>
      </c>
      <c r="AD120">
        <f>K120*S120</f>
        <v>0</v>
      </c>
      <c r="AE120">
        <f>L120*S120</f>
        <v>0</v>
      </c>
      <c r="AF120">
        <f>M120*S120</f>
        <v>0</v>
      </c>
    </row>
    <row r="121">
      <c r="A121">
        <v>113</v>
      </c>
      <c r="B121" t="str">
        <v>Paket Takjil 8</v>
      </c>
      <c r="N121">
        <f>SUM(D121:M121)</f>
        <v>0</v>
      </c>
      <c r="O121">
        <f>N121*S121</f>
        <v>0</v>
      </c>
      <c r="P121" t="e">
        <f>(O121/O296)*100</f>
        <v>#DIV/0!</v>
      </c>
      <c r="R121" t="e">
        <f>P121*Q121</f>
        <v>#DIV/0!</v>
      </c>
      <c r="W121">
        <f>D121*S121</f>
        <v>0</v>
      </c>
      <c r="X121">
        <f>E121*S121</f>
        <v>0</v>
      </c>
      <c r="Y121">
        <f>F121*S121</f>
        <v>0</v>
      </c>
      <c r="Z121">
        <f>G121*S121</f>
        <v>0</v>
      </c>
      <c r="AA121">
        <f>H121*S121</f>
        <v>0</v>
      </c>
      <c r="AB121">
        <f>I121*S121</f>
        <v>0</v>
      </c>
      <c r="AC121">
        <f>J121*S121</f>
        <v>0</v>
      </c>
      <c r="AD121">
        <f>K121*S121</f>
        <v>0</v>
      </c>
      <c r="AE121">
        <f>L121*S121</f>
        <v>0</v>
      </c>
      <c r="AF121">
        <f>M121*S121</f>
        <v>0</v>
      </c>
    </row>
    <row r="122">
      <c r="A122">
        <v>114</v>
      </c>
      <c r="N122">
        <f>SUM(D122:M122)</f>
        <v>0</v>
      </c>
      <c r="O122">
        <f>N122*S122</f>
        <v>0</v>
      </c>
      <c r="P122" t="e">
        <f>(O122/O296)*100</f>
        <v>#DIV/0!</v>
      </c>
      <c r="R122" t="e">
        <f>P122*Q122</f>
        <v>#DIV/0!</v>
      </c>
      <c r="W122">
        <f>D122*S122</f>
        <v>0</v>
      </c>
      <c r="X122">
        <f>E122*S122</f>
        <v>0</v>
      </c>
      <c r="Y122">
        <f>F122*S122</f>
        <v>0</v>
      </c>
      <c r="Z122">
        <f>G122*S122</f>
        <v>0</v>
      </c>
      <c r="AA122">
        <f>H122*S122</f>
        <v>0</v>
      </c>
      <c r="AB122">
        <f>I122*S122</f>
        <v>0</v>
      </c>
      <c r="AC122">
        <f>J122*S122</f>
        <v>0</v>
      </c>
      <c r="AD122">
        <f>K122*S122</f>
        <v>0</v>
      </c>
      <c r="AE122">
        <f>L122*S122</f>
        <v>0</v>
      </c>
      <c r="AF122">
        <f>M122*S122</f>
        <v>0</v>
      </c>
    </row>
    <row r="123">
      <c r="A123">
        <v>115</v>
      </c>
      <c r="B123" t="str">
        <v>AYAM UTUH ORIGINAL</v>
      </c>
      <c r="N123">
        <f>SUM(D123:M123)</f>
        <v>0</v>
      </c>
      <c r="O123">
        <f>N123*S123</f>
        <v>0</v>
      </c>
      <c r="P123" t="e">
        <f>(O123/O296)*100</f>
        <v>#DIV/0!</v>
      </c>
      <c r="R123" t="e">
        <f>P123*Q123</f>
        <v>#DIV/0!</v>
      </c>
      <c r="S123">
        <v>70000</v>
      </c>
      <c r="W123">
        <f>D123*S123</f>
        <v>0</v>
      </c>
      <c r="X123">
        <f>E123*S123</f>
        <v>0</v>
      </c>
      <c r="Y123">
        <f>F123*S123</f>
        <v>0</v>
      </c>
      <c r="Z123">
        <f>G123*S123</f>
        <v>0</v>
      </c>
      <c r="AA123">
        <f>H123*S123</f>
        <v>0</v>
      </c>
      <c r="AB123">
        <f>I123*S123</f>
        <v>0</v>
      </c>
      <c r="AC123">
        <f>J123*S123</f>
        <v>0</v>
      </c>
      <c r="AD123">
        <f>K123*S123</f>
        <v>0</v>
      </c>
      <c r="AE123">
        <f>L123*S123</f>
        <v>0</v>
      </c>
      <c r="AF123">
        <f>M123*S123</f>
        <v>0</v>
      </c>
    </row>
    <row r="124">
      <c r="A124">
        <v>116</v>
      </c>
      <c r="B124" t="str">
        <v>AYAM UTUH CHEESE LEVEL</v>
      </c>
      <c r="N124">
        <f>SUM(D124:M124)</f>
        <v>0</v>
      </c>
      <c r="O124">
        <f>N124*S124</f>
        <v>0</v>
      </c>
      <c r="P124" t="e">
        <f>(O124/O296)*100</f>
        <v>#DIV/0!</v>
      </c>
      <c r="R124" t="e">
        <f>P124*Q124</f>
        <v>#DIV/0!</v>
      </c>
      <c r="S124">
        <v>80000</v>
      </c>
      <c r="W124">
        <f>D124*S124</f>
        <v>0</v>
      </c>
      <c r="X124">
        <f>E124*S124</f>
        <v>0</v>
      </c>
      <c r="Y124">
        <f>F124*S124</f>
        <v>0</v>
      </c>
      <c r="Z124">
        <f>G124*S124</f>
        <v>0</v>
      </c>
      <c r="AA124">
        <f>H124*S124</f>
        <v>0</v>
      </c>
      <c r="AB124">
        <f>I124*S124</f>
        <v>0</v>
      </c>
      <c r="AC124">
        <f>J124*S124</f>
        <v>0</v>
      </c>
      <c r="AD124">
        <f>K124*S124</f>
        <v>0</v>
      </c>
      <c r="AE124">
        <f>L124*S124</f>
        <v>0</v>
      </c>
      <c r="AF124">
        <f>M124*S124</f>
        <v>0</v>
      </c>
    </row>
    <row r="125">
      <c r="A125">
        <v>117</v>
      </c>
      <c r="B125" t="str">
        <v>AYAM UTUH GEPREK</v>
      </c>
      <c r="N125">
        <f>SUM(D125:M125)</f>
        <v>0</v>
      </c>
      <c r="O125">
        <f>N125*S125</f>
        <v>0</v>
      </c>
      <c r="P125" t="e">
        <f>(O125/O296)*100</f>
        <v>#DIV/0!</v>
      </c>
      <c r="R125" t="e">
        <f>P125*Q125</f>
        <v>#DIV/0!</v>
      </c>
      <c r="S125">
        <v>82000</v>
      </c>
      <c r="W125">
        <f>D125*S125</f>
        <v>0</v>
      </c>
      <c r="X125">
        <f>E125*S125</f>
        <v>0</v>
      </c>
      <c r="Y125">
        <f>F125*S125</f>
        <v>0</v>
      </c>
      <c r="Z125">
        <f>G125*S125</f>
        <v>0</v>
      </c>
      <c r="AA125">
        <f>H125*S125</f>
        <v>0</v>
      </c>
      <c r="AB125">
        <f>I125*S125</f>
        <v>0</v>
      </c>
      <c r="AC125">
        <f>J125*S125</f>
        <v>0</v>
      </c>
      <c r="AD125">
        <f>K125*S125</f>
        <v>0</v>
      </c>
      <c r="AE125">
        <f>L125*S125</f>
        <v>0</v>
      </c>
      <c r="AF125">
        <f>M125*S125</f>
        <v>0</v>
      </c>
    </row>
    <row r="126">
      <c r="A126">
        <v>118</v>
      </c>
      <c r="B126" t="str">
        <v>P.AYAM UTUH ORIGINAL</v>
      </c>
      <c r="N126">
        <f>SUM(D126:M126)</f>
        <v>0</v>
      </c>
      <c r="O126">
        <f>N126*S126</f>
        <v>0</v>
      </c>
      <c r="P126" t="e">
        <f>(O126/O296)*100</f>
        <v>#DIV/0!</v>
      </c>
      <c r="R126" t="e">
        <f>P126*Q126</f>
        <v>#DIV/0!</v>
      </c>
      <c r="W126">
        <f>D126*S126</f>
        <v>0</v>
      </c>
      <c r="X126">
        <f>E126*S126</f>
        <v>0</v>
      </c>
      <c r="Y126">
        <f>F126*S126</f>
        <v>0</v>
      </c>
      <c r="Z126">
        <f>G126*S126</f>
        <v>0</v>
      </c>
      <c r="AA126">
        <f>H126*S126</f>
        <v>0</v>
      </c>
      <c r="AB126">
        <f>I126*S126</f>
        <v>0</v>
      </c>
      <c r="AC126">
        <f>J126*S126</f>
        <v>0</v>
      </c>
      <c r="AD126">
        <f>K126*S126</f>
        <v>0</v>
      </c>
      <c r="AE126">
        <f>L126*S126</f>
        <v>0</v>
      </c>
      <c r="AF126">
        <f>M126*S126</f>
        <v>0</v>
      </c>
    </row>
    <row r="127">
      <c r="A127">
        <v>119</v>
      </c>
      <c r="B127" t="str">
        <v>P.AYAM UTUH CHEESE LEVEL</v>
      </c>
      <c r="N127">
        <f>SUM(D127:M127)</f>
        <v>0</v>
      </c>
      <c r="O127">
        <f>N127*S127</f>
        <v>0</v>
      </c>
      <c r="P127" t="e">
        <f>(O127/O296)*100</f>
        <v>#DIV/0!</v>
      </c>
      <c r="R127" t="e">
        <f>P127*Q127</f>
        <v>#DIV/0!</v>
      </c>
      <c r="W127">
        <f>D127*S127</f>
        <v>0</v>
      </c>
      <c r="X127">
        <f>E127*S127</f>
        <v>0</v>
      </c>
      <c r="Y127">
        <f>F127*S127</f>
        <v>0</v>
      </c>
      <c r="Z127">
        <f>G127*S127</f>
        <v>0</v>
      </c>
      <c r="AA127">
        <f>H127*S127</f>
        <v>0</v>
      </c>
      <c r="AB127">
        <f>I127*S127</f>
        <v>0</v>
      </c>
      <c r="AC127">
        <f>J127*S127</f>
        <v>0</v>
      </c>
      <c r="AD127">
        <f>K127*S127</f>
        <v>0</v>
      </c>
      <c r="AE127">
        <f>L127*S127</f>
        <v>0</v>
      </c>
      <c r="AF127">
        <f>M127*S127</f>
        <v>0</v>
      </c>
    </row>
    <row r="128">
      <c r="A128">
        <v>120</v>
      </c>
      <c r="B128" t="str">
        <v>P.AYAM UTUH GEPREK</v>
      </c>
      <c r="N128">
        <f>SUM(D128:M128)</f>
        <v>0</v>
      </c>
      <c r="O128">
        <f>N128*S128</f>
        <v>0</v>
      </c>
      <c r="P128" t="e">
        <f>(O128/O296)*100</f>
        <v>#DIV/0!</v>
      </c>
      <c r="R128" t="e">
        <f>P128*Q128</f>
        <v>#DIV/0!</v>
      </c>
      <c r="W128">
        <f>D128*S128</f>
        <v>0</v>
      </c>
      <c r="X128">
        <f>E128*S128</f>
        <v>0</v>
      </c>
      <c r="Y128">
        <f>F128*S128</f>
        <v>0</v>
      </c>
      <c r="Z128">
        <f>G128*S128</f>
        <v>0</v>
      </c>
      <c r="AA128">
        <f>H128*S128</f>
        <v>0</v>
      </c>
      <c r="AB128">
        <f>I128*S128</f>
        <v>0</v>
      </c>
      <c r="AC128">
        <f>J128*S128</f>
        <v>0</v>
      </c>
      <c r="AD128">
        <f>K128*S128</f>
        <v>0</v>
      </c>
      <c r="AE128">
        <f>L128*S128</f>
        <v>0</v>
      </c>
      <c r="AF128">
        <f>M128*S128</f>
        <v>0</v>
      </c>
    </row>
    <row r="129">
      <c r="A129">
        <v>121</v>
      </c>
      <c r="B129" t="str">
        <v>AYAM UTUH HOT SPICY</v>
      </c>
      <c r="N129">
        <f>SUM(D129:M129)</f>
        <v>0</v>
      </c>
      <c r="O129">
        <f>N129*S129</f>
        <v>0</v>
      </c>
      <c r="P129" t="e">
        <f>(O129/O296)*100</f>
        <v>#DIV/0!</v>
      </c>
      <c r="R129" t="e">
        <f>P129*Q129</f>
        <v>#DIV/0!</v>
      </c>
      <c r="W129">
        <f>D129*S129</f>
        <v>0</v>
      </c>
      <c r="X129">
        <f>E129*S129</f>
        <v>0</v>
      </c>
      <c r="Y129">
        <f>F129*S129</f>
        <v>0</v>
      </c>
      <c r="Z129">
        <f>G129*S129</f>
        <v>0</v>
      </c>
      <c r="AA129">
        <f>H129*S129</f>
        <v>0</v>
      </c>
      <c r="AB129">
        <f>I129*S129</f>
        <v>0</v>
      </c>
      <c r="AC129">
        <f>J129*S129</f>
        <v>0</v>
      </c>
      <c r="AD129">
        <f>K129*S129</f>
        <v>0</v>
      </c>
      <c r="AE129">
        <f>L129*S129</f>
        <v>0</v>
      </c>
      <c r="AF129">
        <f>M129*S129</f>
        <v>0</v>
      </c>
    </row>
    <row r="130">
      <c r="A130">
        <v>122</v>
      </c>
      <c r="B130" t="str">
        <v>PAKET AYAM UTUH HOT SPICY</v>
      </c>
      <c r="N130">
        <f>SUM(D130:M130)</f>
        <v>0</v>
      </c>
      <c r="O130">
        <f>N130*S130</f>
        <v>0</v>
      </c>
      <c r="P130" t="e">
        <f>(O130/O296)*100</f>
        <v>#DIV/0!</v>
      </c>
      <c r="R130" t="e">
        <f>P130*Q130</f>
        <v>#DIV/0!</v>
      </c>
      <c r="W130">
        <f>D130*S130</f>
        <v>0</v>
      </c>
      <c r="X130">
        <f>E130*S130</f>
        <v>0</v>
      </c>
      <c r="Y130">
        <f>F130*S130</f>
        <v>0</v>
      </c>
      <c r="Z130">
        <f>G130*S130</f>
        <v>0</v>
      </c>
      <c r="AA130">
        <f>H130*S130</f>
        <v>0</v>
      </c>
      <c r="AB130">
        <f>I130*S130</f>
        <v>0</v>
      </c>
      <c r="AC130">
        <f>J130*S130</f>
        <v>0</v>
      </c>
      <c r="AD130">
        <f>K130*S130</f>
        <v>0</v>
      </c>
      <c r="AE130">
        <f>L130*S130</f>
        <v>0</v>
      </c>
      <c r="AF130">
        <f>M130*S130</f>
        <v>0</v>
      </c>
    </row>
    <row r="131">
      <c r="A131">
        <v>123</v>
      </c>
      <c r="N131">
        <f>SUM(D131:M131)</f>
        <v>0</v>
      </c>
      <c r="O131">
        <f>N131*S131</f>
        <v>0</v>
      </c>
      <c r="P131" t="e">
        <f>(O131/O296)*100</f>
        <v>#DIV/0!</v>
      </c>
      <c r="R131" t="e">
        <f>P131*Q131</f>
        <v>#DIV/0!</v>
      </c>
      <c r="W131">
        <f>D131*S131</f>
        <v>0</v>
      </c>
      <c r="X131">
        <f>E131*S131</f>
        <v>0</v>
      </c>
      <c r="Y131">
        <f>F131*S131</f>
        <v>0</v>
      </c>
      <c r="Z131">
        <f>G131*S131</f>
        <v>0</v>
      </c>
      <c r="AA131">
        <f>H131*S131</f>
        <v>0</v>
      </c>
      <c r="AB131">
        <f>I131*S131</f>
        <v>0</v>
      </c>
      <c r="AC131">
        <f>J131*S131</f>
        <v>0</v>
      </c>
      <c r="AD131">
        <f>K131*S131</f>
        <v>0</v>
      </c>
      <c r="AE131">
        <f>L131*S131</f>
        <v>0</v>
      </c>
      <c r="AF131">
        <f>M131*S131</f>
        <v>0</v>
      </c>
    </row>
    <row r="132">
      <c r="A132">
        <v>124</v>
      </c>
      <c r="B132" t="str">
        <v>BEEF BURGER</v>
      </c>
      <c r="N132">
        <f>SUM(D132:M132)</f>
        <v>0</v>
      </c>
      <c r="O132">
        <f>N132*S132</f>
        <v>0</v>
      </c>
      <c r="P132" t="e">
        <f>(O132/O296)*100</f>
        <v>#DIV/0!</v>
      </c>
      <c r="R132" t="e">
        <f>P132*Q132</f>
        <v>#DIV/0!</v>
      </c>
      <c r="W132">
        <f>D132*S132</f>
        <v>0</v>
      </c>
      <c r="X132">
        <f>E132*S132</f>
        <v>0</v>
      </c>
      <c r="Y132">
        <f>F132*S132</f>
        <v>0</v>
      </c>
      <c r="Z132">
        <f>G132*S132</f>
        <v>0</v>
      </c>
      <c r="AA132">
        <f>H132*S132</f>
        <v>0</v>
      </c>
      <c r="AB132">
        <f>I132*S132</f>
        <v>0</v>
      </c>
      <c r="AC132">
        <f>J132*S132</f>
        <v>0</v>
      </c>
      <c r="AD132">
        <f>K132*S132</f>
        <v>0</v>
      </c>
      <c r="AE132">
        <f>L132*S132</f>
        <v>0</v>
      </c>
      <c r="AF132">
        <f>M132*S132</f>
        <v>0</v>
      </c>
    </row>
    <row r="133">
      <c r="A133">
        <v>125</v>
      </c>
      <c r="B133" t="str">
        <v>BEEF BURGER + LEMON TEA</v>
      </c>
      <c r="N133">
        <f>SUM(D133:M133)</f>
        <v>0</v>
      </c>
      <c r="O133">
        <f>N133*S133</f>
        <v>0</v>
      </c>
      <c r="P133" t="e">
        <f>(O133/O296)*100</f>
        <v>#DIV/0!</v>
      </c>
      <c r="R133" t="e">
        <f>P133*Q133</f>
        <v>#DIV/0!</v>
      </c>
      <c r="W133">
        <f>D133*S133</f>
        <v>0</v>
      </c>
      <c r="X133">
        <f>E133*S133</f>
        <v>0</v>
      </c>
      <c r="Y133">
        <f>F133*S133</f>
        <v>0</v>
      </c>
      <c r="Z133">
        <f>G133*S133</f>
        <v>0</v>
      </c>
      <c r="AA133">
        <f>H133*S133</f>
        <v>0</v>
      </c>
      <c r="AB133">
        <f>I133*S133</f>
        <v>0</v>
      </c>
      <c r="AC133">
        <f>J133*S133</f>
        <v>0</v>
      </c>
      <c r="AD133">
        <f>K133*S133</f>
        <v>0</v>
      </c>
      <c r="AE133">
        <f>L133*S133</f>
        <v>0</v>
      </c>
      <c r="AF133">
        <f>M133*S133</f>
        <v>0</v>
      </c>
    </row>
    <row r="134">
      <c r="A134">
        <v>126</v>
      </c>
      <c r="B134" t="str">
        <v>BEEF CHEESE BURGER</v>
      </c>
      <c r="N134">
        <f>SUM(D134:M134)</f>
        <v>0</v>
      </c>
      <c r="O134">
        <f>N134*S134</f>
        <v>0</v>
      </c>
      <c r="P134" t="e">
        <f>(O134/O296)*100</f>
        <v>#DIV/0!</v>
      </c>
      <c r="R134" t="e">
        <f>P134*Q134</f>
        <v>#DIV/0!</v>
      </c>
      <c r="W134">
        <f>D134*S134</f>
        <v>0</v>
      </c>
      <c r="X134">
        <f>E134*S134</f>
        <v>0</v>
      </c>
      <c r="Y134">
        <f>F134*S134</f>
        <v>0</v>
      </c>
      <c r="Z134">
        <f>G134*S134</f>
        <v>0</v>
      </c>
      <c r="AA134">
        <f>H134*S134</f>
        <v>0</v>
      </c>
      <c r="AB134">
        <f>I134*S134</f>
        <v>0</v>
      </c>
      <c r="AC134">
        <f>J134*S134</f>
        <v>0</v>
      </c>
      <c r="AD134">
        <f>K134*S134</f>
        <v>0</v>
      </c>
      <c r="AE134">
        <f>L134*S134</f>
        <v>0</v>
      </c>
      <c r="AF134">
        <f>M134*S134</f>
        <v>0</v>
      </c>
    </row>
    <row r="135">
      <c r="A135">
        <v>127</v>
      </c>
      <c r="B135" t="str">
        <v xml:space="preserve">BEEF CHEESE BURGER + LEMON TEA </v>
      </c>
      <c r="N135">
        <f>SUM(D135:M135)</f>
        <v>0</v>
      </c>
      <c r="O135">
        <f>N135*S135</f>
        <v>0</v>
      </c>
      <c r="P135" t="e">
        <f>(O135/O296)*100</f>
        <v>#DIV/0!</v>
      </c>
      <c r="R135" t="e">
        <f>P135*Q135</f>
        <v>#DIV/0!</v>
      </c>
      <c r="W135">
        <f>D135*S135</f>
        <v>0</v>
      </c>
      <c r="X135">
        <f>E135*S135</f>
        <v>0</v>
      </c>
      <c r="Y135">
        <f>F135*S135</f>
        <v>0</v>
      </c>
      <c r="Z135">
        <f>G135*S135</f>
        <v>0</v>
      </c>
      <c r="AA135">
        <f>H135*S135</f>
        <v>0</v>
      </c>
      <c r="AB135">
        <f>I135*S135</f>
        <v>0</v>
      </c>
      <c r="AC135">
        <f>J135*S135</f>
        <v>0</v>
      </c>
      <c r="AD135">
        <f>K135*S135</f>
        <v>0</v>
      </c>
      <c r="AE135">
        <f>L135*S135</f>
        <v>0</v>
      </c>
      <c r="AF135">
        <f>M135*S135</f>
        <v>0</v>
      </c>
    </row>
    <row r="136">
      <c r="A136">
        <v>128</v>
      </c>
      <c r="B136" t="str">
        <v xml:space="preserve">BEEF STEAK </v>
      </c>
      <c r="N136">
        <f>SUM(D136:M136)</f>
        <v>0</v>
      </c>
      <c r="O136">
        <f>N136*S136</f>
        <v>0</v>
      </c>
      <c r="P136" t="e">
        <f>(O136/O296)*100</f>
        <v>#DIV/0!</v>
      </c>
      <c r="R136" t="e">
        <f>P136*Q136</f>
        <v>#DIV/0!</v>
      </c>
      <c r="W136">
        <f>D136*S136</f>
        <v>0</v>
      </c>
      <c r="X136">
        <f>E136*S136</f>
        <v>0</v>
      </c>
      <c r="Y136">
        <f>F136*S136</f>
        <v>0</v>
      </c>
      <c r="Z136">
        <f>G136*S136</f>
        <v>0</v>
      </c>
      <c r="AA136">
        <f>H136*S136</f>
        <v>0</v>
      </c>
      <c r="AB136">
        <f>I136*S136</f>
        <v>0</v>
      </c>
      <c r="AC136">
        <f>J136*S136</f>
        <v>0</v>
      </c>
      <c r="AD136">
        <f>K136*S136</f>
        <v>0</v>
      </c>
      <c r="AE136">
        <f>L136*S136</f>
        <v>0</v>
      </c>
      <c r="AF136">
        <f>M136*S136</f>
        <v>0</v>
      </c>
    </row>
    <row r="137">
      <c r="A137">
        <v>129</v>
      </c>
      <c r="B137" t="str">
        <v>BEEF STEAK + LEMON TEA</v>
      </c>
      <c r="N137">
        <f>SUM(D137:M137)</f>
        <v>0</v>
      </c>
      <c r="O137">
        <f>N137*S137</f>
        <v>0</v>
      </c>
      <c r="P137" t="e">
        <f>(O137/O296)*100</f>
        <v>#DIV/0!</v>
      </c>
      <c r="R137" t="e">
        <f>P137*Q137</f>
        <v>#DIV/0!</v>
      </c>
      <c r="W137">
        <f>D137*S137</f>
        <v>0</v>
      </c>
      <c r="X137">
        <f>E137*S137</f>
        <v>0</v>
      </c>
      <c r="Y137">
        <f>F137*S137</f>
        <v>0</v>
      </c>
      <c r="Z137">
        <f>G137*S137</f>
        <v>0</v>
      </c>
      <c r="AA137">
        <f>H137*S137</f>
        <v>0</v>
      </c>
      <c r="AB137">
        <f>I137*S137</f>
        <v>0</v>
      </c>
      <c r="AC137">
        <f>J137*S137</f>
        <v>0</v>
      </c>
      <c r="AD137">
        <f>K137*S137</f>
        <v>0</v>
      </c>
      <c r="AE137">
        <f>L137*S137</f>
        <v>0</v>
      </c>
      <c r="AF137">
        <f>M137*S137</f>
        <v>0</v>
      </c>
    </row>
    <row r="138">
      <c r="A138">
        <v>130</v>
      </c>
      <c r="B138" t="str">
        <v>BEEF STEAK + LEMON TEA + NASI</v>
      </c>
      <c r="N138">
        <f>SUM(D138:M138)</f>
        <v>0</v>
      </c>
      <c r="O138">
        <f>N138*S138</f>
        <v>0</v>
      </c>
      <c r="P138" t="e">
        <f>(O138/O296)*100</f>
        <v>#DIV/0!</v>
      </c>
      <c r="R138" t="e">
        <f>P138*Q138</f>
        <v>#DIV/0!</v>
      </c>
      <c r="W138">
        <f>D138*S138</f>
        <v>0</v>
      </c>
      <c r="X138">
        <f>E138*S138</f>
        <v>0</v>
      </c>
      <c r="Y138">
        <f>F138*S138</f>
        <v>0</v>
      </c>
      <c r="Z138">
        <f>G138*S138</f>
        <v>0</v>
      </c>
      <c r="AA138">
        <f>H138*S138</f>
        <v>0</v>
      </c>
      <c r="AB138">
        <f>I138*S138</f>
        <v>0</v>
      </c>
      <c r="AC138">
        <f>J138*S138</f>
        <v>0</v>
      </c>
      <c r="AD138">
        <f>K138*S138</f>
        <v>0</v>
      </c>
      <c r="AE138">
        <f>L138*S138</f>
        <v>0</v>
      </c>
      <c r="AF138">
        <f>M138*S138</f>
        <v>0</v>
      </c>
    </row>
    <row r="139">
      <c r="A139">
        <v>131</v>
      </c>
      <c r="N139">
        <f>SUM(D139:M139)</f>
        <v>0</v>
      </c>
      <c r="O139">
        <f>N139*S139</f>
        <v>0</v>
      </c>
      <c r="P139" t="e">
        <f>(O139/O296)*100</f>
        <v>#DIV/0!</v>
      </c>
      <c r="R139" t="e">
        <f>P139*Q139</f>
        <v>#DIV/0!</v>
      </c>
      <c r="W139">
        <f>D139*S139</f>
        <v>0</v>
      </c>
      <c r="X139">
        <f>E139*S139</f>
        <v>0</v>
      </c>
      <c r="Y139">
        <f>F139*S139</f>
        <v>0</v>
      </c>
      <c r="Z139">
        <f>G139*S139</f>
        <v>0</v>
      </c>
      <c r="AA139">
        <f>H139*S139</f>
        <v>0</v>
      </c>
      <c r="AB139">
        <f>I139*S139</f>
        <v>0</v>
      </c>
      <c r="AC139">
        <f>J139*S139</f>
        <v>0</v>
      </c>
      <c r="AD139">
        <f>K139*S139</f>
        <v>0</v>
      </c>
      <c r="AE139">
        <f>L139*S139</f>
        <v>0</v>
      </c>
      <c r="AF139">
        <f>M139*S139</f>
        <v>0</v>
      </c>
    </row>
    <row r="140">
      <c r="A140">
        <v>132</v>
      </c>
      <c r="B140" t="str">
        <v>Dada/Paha Atas Hot Spicy</v>
      </c>
      <c r="N140">
        <f>SUM(D140:M140)</f>
        <v>0</v>
      </c>
      <c r="O140">
        <f>N140*S140</f>
        <v>0</v>
      </c>
      <c r="P140" t="e">
        <f>(O140/O296)*100</f>
        <v>#DIV/0!</v>
      </c>
      <c r="R140" t="e">
        <f>P140*Q140</f>
        <v>#DIV/0!</v>
      </c>
      <c r="W140">
        <f>D140*S140</f>
        <v>0</v>
      </c>
      <c r="X140">
        <f>E140*S140</f>
        <v>0</v>
      </c>
      <c r="Y140">
        <f>F140*S140</f>
        <v>0</v>
      </c>
      <c r="Z140">
        <f>G140*S140</f>
        <v>0</v>
      </c>
      <c r="AA140">
        <f>H140*S140</f>
        <v>0</v>
      </c>
      <c r="AB140">
        <f>I140*S140</f>
        <v>0</v>
      </c>
      <c r="AC140">
        <f>J140*S140</f>
        <v>0</v>
      </c>
      <c r="AD140">
        <f>K140*S140</f>
        <v>0</v>
      </c>
      <c r="AE140">
        <f>L140*S140</f>
        <v>0</v>
      </c>
      <c r="AF140">
        <f>M140*S140</f>
        <v>0</v>
      </c>
    </row>
    <row r="141">
      <c r="A141">
        <v>133</v>
      </c>
      <c r="B141" t="str">
        <v>Paha Bawah Hot Spicy</v>
      </c>
      <c r="N141">
        <f>SUM(D141:M141)</f>
        <v>0</v>
      </c>
      <c r="O141">
        <f>N141*S141</f>
        <v>0</v>
      </c>
      <c r="P141" t="e">
        <f>(O141/O296)*100</f>
        <v>#DIV/0!</v>
      </c>
      <c r="R141" t="e">
        <f>P141*Q141</f>
        <v>#DIV/0!</v>
      </c>
      <c r="W141">
        <f>D141*S141</f>
        <v>0</v>
      </c>
      <c r="X141">
        <f>E141*S141</f>
        <v>0</v>
      </c>
      <c r="Y141">
        <f>F141*S141</f>
        <v>0</v>
      </c>
      <c r="Z141">
        <f>G141*S141</f>
        <v>0</v>
      </c>
      <c r="AA141">
        <f>H141*S141</f>
        <v>0</v>
      </c>
      <c r="AB141">
        <f>I141*S141</f>
        <v>0</v>
      </c>
      <c r="AC141">
        <f>J141*S141</f>
        <v>0</v>
      </c>
      <c r="AD141">
        <f>K141*S141</f>
        <v>0</v>
      </c>
      <c r="AE141">
        <f>L141*S141</f>
        <v>0</v>
      </c>
      <c r="AF141">
        <f>M141*S141</f>
        <v>0</v>
      </c>
    </row>
    <row r="142">
      <c r="A142">
        <v>134</v>
      </c>
      <c r="B142" t="str">
        <v>Sayap Hot Spicy</v>
      </c>
      <c r="N142">
        <f>SUM(D142:M142)</f>
        <v>0</v>
      </c>
      <c r="O142">
        <f>N142*S142</f>
        <v>0</v>
      </c>
      <c r="P142" t="e">
        <f>(O142/O296)*100</f>
        <v>#DIV/0!</v>
      </c>
      <c r="R142" t="e">
        <f>P142*Q142</f>
        <v>#DIV/0!</v>
      </c>
      <c r="W142">
        <f>D142*S142</f>
        <v>0</v>
      </c>
      <c r="X142">
        <f>E142*S142</f>
        <v>0</v>
      </c>
      <c r="Y142">
        <f>F142*S142</f>
        <v>0</v>
      </c>
      <c r="Z142">
        <f>G142*S142</f>
        <v>0</v>
      </c>
      <c r="AA142">
        <f>H142*S142</f>
        <v>0</v>
      </c>
      <c r="AB142">
        <f>I142*S142</f>
        <v>0</v>
      </c>
      <c r="AC142">
        <f>J142*S142</f>
        <v>0</v>
      </c>
      <c r="AD142">
        <f>K142*S142</f>
        <v>0</v>
      </c>
      <c r="AE142">
        <f>L142*S142</f>
        <v>0</v>
      </c>
      <c r="AF142">
        <f>M142*S142</f>
        <v>0</v>
      </c>
    </row>
    <row r="143">
      <c r="A143">
        <v>135</v>
      </c>
      <c r="B143" t="str">
        <v>P. Hot Spicy 1 (Lemon Tea)</v>
      </c>
      <c r="N143">
        <f>SUM(D143:M143)</f>
        <v>0</v>
      </c>
      <c r="O143">
        <f>N143*S143</f>
        <v>0</v>
      </c>
      <c r="P143" t="e">
        <f>(O143/O296)*100</f>
        <v>#DIV/0!</v>
      </c>
      <c r="R143" t="e">
        <f>P143*Q143</f>
        <v>#DIV/0!</v>
      </c>
      <c r="W143">
        <f>D143*S143</f>
        <v>0</v>
      </c>
      <c r="X143">
        <f>E143*S143</f>
        <v>0</v>
      </c>
      <c r="Y143">
        <f>F143*S143</f>
        <v>0</v>
      </c>
      <c r="Z143">
        <f>G143*S143</f>
        <v>0</v>
      </c>
      <c r="AA143">
        <f>H143*S143</f>
        <v>0</v>
      </c>
      <c r="AB143">
        <f>I143*S143</f>
        <v>0</v>
      </c>
      <c r="AC143">
        <f>J143*S143</f>
        <v>0</v>
      </c>
      <c r="AD143">
        <f>K143*S143</f>
        <v>0</v>
      </c>
      <c r="AE143">
        <f>L143*S143</f>
        <v>0</v>
      </c>
      <c r="AF143">
        <f>M143*S143</f>
        <v>0</v>
      </c>
    </row>
    <row r="144">
      <c r="A144">
        <v>136</v>
      </c>
      <c r="B144" t="str">
        <v>P. Hot Spicy 2 (Lemon Tea)</v>
      </c>
      <c r="N144">
        <f>SUM(D144:M144)</f>
        <v>0</v>
      </c>
      <c r="O144">
        <f>N144*S144</f>
        <v>0</v>
      </c>
      <c r="P144" t="e">
        <f>(O144/O296)*100</f>
        <v>#DIV/0!</v>
      </c>
      <c r="R144" t="e">
        <f>P144*Q144</f>
        <v>#DIV/0!</v>
      </c>
      <c r="W144">
        <f>D144*S144</f>
        <v>0</v>
      </c>
      <c r="X144">
        <f>E144*S144</f>
        <v>0</v>
      </c>
      <c r="Y144">
        <f>F144*S144</f>
        <v>0</v>
      </c>
      <c r="Z144">
        <f>G144*S144</f>
        <v>0</v>
      </c>
      <c r="AA144">
        <f>H144*S144</f>
        <v>0</v>
      </c>
      <c r="AB144">
        <f>I144*S144</f>
        <v>0</v>
      </c>
      <c r="AC144">
        <f>J144*S144</f>
        <v>0</v>
      </c>
      <c r="AD144">
        <f>K144*S144</f>
        <v>0</v>
      </c>
      <c r="AE144">
        <f>L144*S144</f>
        <v>0</v>
      </c>
      <c r="AF144">
        <f>M144*S144</f>
        <v>0</v>
      </c>
    </row>
    <row r="145">
      <c r="A145">
        <v>137</v>
      </c>
      <c r="B145" t="str">
        <v>P. Hot Spicy 3 (Lemon Tea)</v>
      </c>
      <c r="N145">
        <f>SUM(D145:M145)</f>
        <v>0</v>
      </c>
      <c r="O145">
        <f>N145*S145</f>
        <v>0</v>
      </c>
      <c r="P145" t="e">
        <f>(O145/O296)*100</f>
        <v>#DIV/0!</v>
      </c>
      <c r="R145" t="e">
        <f>P145*Q145</f>
        <v>#DIV/0!</v>
      </c>
      <c r="W145">
        <f>D145*S145</f>
        <v>0</v>
      </c>
      <c r="X145">
        <f>E145*S145</f>
        <v>0</v>
      </c>
      <c r="Y145">
        <f>F145*S145</f>
        <v>0</v>
      </c>
      <c r="Z145">
        <f>G145*S145</f>
        <v>0</v>
      </c>
      <c r="AA145">
        <f>H145*S145</f>
        <v>0</v>
      </c>
      <c r="AB145">
        <f>I145*S145</f>
        <v>0</v>
      </c>
      <c r="AC145">
        <f>J145*S145</f>
        <v>0</v>
      </c>
      <c r="AD145">
        <f>K145*S145</f>
        <v>0</v>
      </c>
      <c r="AE145">
        <f>L145*S145</f>
        <v>0</v>
      </c>
      <c r="AF145">
        <f>M145*S145</f>
        <v>0</v>
      </c>
    </row>
    <row r="146">
      <c r="A146">
        <v>138</v>
      </c>
      <c r="B146" t="str">
        <v>P. Hot Spicy 1 (Green crispy, es teh)</v>
      </c>
      <c r="N146">
        <f>SUM(D146:M146)</f>
        <v>0</v>
      </c>
      <c r="O146">
        <f>N146*S146</f>
        <v>0</v>
      </c>
      <c r="P146" t="e">
        <f>(O146/O296)*100</f>
        <v>#DIV/0!</v>
      </c>
      <c r="R146" t="e">
        <f>P146*Q146</f>
        <v>#DIV/0!</v>
      </c>
      <c r="W146">
        <f>D146*S146</f>
        <v>0</v>
      </c>
      <c r="X146">
        <f>E146*S146</f>
        <v>0</v>
      </c>
      <c r="Y146">
        <f>F146*S146</f>
        <v>0</v>
      </c>
      <c r="Z146">
        <f>G146*S146</f>
        <v>0</v>
      </c>
      <c r="AA146">
        <f>H146*S146</f>
        <v>0</v>
      </c>
      <c r="AB146">
        <f>I146*S146</f>
        <v>0</v>
      </c>
      <c r="AC146">
        <f>J146*S146</f>
        <v>0</v>
      </c>
      <c r="AD146">
        <f>K146*S146</f>
        <v>0</v>
      </c>
      <c r="AE146">
        <f>L146*S146</f>
        <v>0</v>
      </c>
      <c r="AF146">
        <f>M146*S146</f>
        <v>0</v>
      </c>
    </row>
    <row r="147">
      <c r="A147">
        <v>139</v>
      </c>
      <c r="B147" t="str">
        <v>P. Hot Spicy 2 (Green crispy, es teh)</v>
      </c>
      <c r="N147">
        <f>SUM(D147:M147)</f>
        <v>0</v>
      </c>
      <c r="O147">
        <f>N147*S147</f>
        <v>0</v>
      </c>
      <c r="P147" t="e">
        <f>(O147/O296)*100</f>
        <v>#DIV/0!</v>
      </c>
      <c r="R147" t="e">
        <f>P147*Q147</f>
        <v>#DIV/0!</v>
      </c>
      <c r="W147">
        <f>D147*S147</f>
        <v>0</v>
      </c>
      <c r="X147">
        <f>E147*S147</f>
        <v>0</v>
      </c>
      <c r="Y147">
        <f>F147*S147</f>
        <v>0</v>
      </c>
      <c r="Z147">
        <f>G147*S147</f>
        <v>0</v>
      </c>
      <c r="AA147">
        <f>H147*S147</f>
        <v>0</v>
      </c>
      <c r="AB147">
        <f>I147*S147</f>
        <v>0</v>
      </c>
      <c r="AC147">
        <f>J147*S147</f>
        <v>0</v>
      </c>
      <c r="AD147">
        <f>K147*S147</f>
        <v>0</v>
      </c>
      <c r="AE147">
        <f>L147*S147</f>
        <v>0</v>
      </c>
      <c r="AF147">
        <f>M147*S147</f>
        <v>0</v>
      </c>
    </row>
    <row r="148">
      <c r="A148">
        <v>140</v>
      </c>
      <c r="B148" t="str">
        <v>P. Hot Spicy 3 (Green crispy, es teh)</v>
      </c>
      <c r="N148">
        <f>SUM(D148:M148)</f>
        <v>0</v>
      </c>
      <c r="O148">
        <f>N148*S148</f>
        <v>0</v>
      </c>
      <c r="P148" t="e">
        <f>(O148/O296)*100</f>
        <v>#DIV/0!</v>
      </c>
      <c r="R148" t="e">
        <f>P148*Q148</f>
        <v>#DIV/0!</v>
      </c>
      <c r="W148">
        <f>D148*S148</f>
        <v>0</v>
      </c>
      <c r="X148">
        <f>E148*S148</f>
        <v>0</v>
      </c>
      <c r="Y148">
        <f>F148*S148</f>
        <v>0</v>
      </c>
      <c r="Z148">
        <f>G148*S148</f>
        <v>0</v>
      </c>
      <c r="AA148">
        <f>H148*S148</f>
        <v>0</v>
      </c>
      <c r="AB148">
        <f>I148*S148</f>
        <v>0</v>
      </c>
      <c r="AC148">
        <f>J148*S148</f>
        <v>0</v>
      </c>
      <c r="AD148">
        <f>K148*S148</f>
        <v>0</v>
      </c>
      <c r="AE148">
        <f>L148*S148</f>
        <v>0</v>
      </c>
      <c r="AF148">
        <f>M148*S148</f>
        <v>0</v>
      </c>
    </row>
    <row r="149">
      <c r="A149">
        <v>141</v>
      </c>
      <c r="B149" t="str">
        <v>P. Hot Spicy 1 (Green crispy, stee)</v>
      </c>
      <c r="N149">
        <f>SUM(D149:M149)</f>
        <v>0</v>
      </c>
      <c r="O149">
        <f>N149*S149</f>
        <v>0</v>
      </c>
      <c r="P149" t="e">
        <f>(O149/O296)*100</f>
        <v>#DIV/0!</v>
      </c>
      <c r="Q149">
        <v>0.52</v>
      </c>
      <c r="R149" t="e">
        <f>P149*Q149</f>
        <v>#DIV/0!</v>
      </c>
      <c r="W149">
        <f>D149*S149</f>
        <v>0</v>
      </c>
      <c r="X149">
        <f>E149*S149</f>
        <v>0</v>
      </c>
      <c r="Y149">
        <f>F149*S149</f>
        <v>0</v>
      </c>
      <c r="Z149">
        <f>G149*S149</f>
        <v>0</v>
      </c>
      <c r="AA149">
        <f>H149*S149</f>
        <v>0</v>
      </c>
      <c r="AB149">
        <f>I149*S149</f>
        <v>0</v>
      </c>
      <c r="AC149">
        <f>J149*S149</f>
        <v>0</v>
      </c>
      <c r="AD149">
        <f>K149*S149</f>
        <v>0</v>
      </c>
      <c r="AE149">
        <f>L149*S149</f>
        <v>0</v>
      </c>
      <c r="AF149">
        <f>M149*S149</f>
        <v>0</v>
      </c>
    </row>
    <row r="150">
      <c r="A150">
        <v>142</v>
      </c>
      <c r="B150" t="str">
        <v>P. Hot Spicy 2 (Green crispy, stee)</v>
      </c>
      <c r="N150">
        <f>SUM(D150:M150)</f>
        <v>0</v>
      </c>
      <c r="O150">
        <f>N150*S150</f>
        <v>0</v>
      </c>
      <c r="P150" t="e">
        <f>(O150/O296)*100</f>
        <v>#DIV/0!</v>
      </c>
      <c r="Q150">
        <v>0.52</v>
      </c>
      <c r="R150" t="e">
        <f>P150*Q150</f>
        <v>#DIV/0!</v>
      </c>
      <c r="W150">
        <f>D150*S150</f>
        <v>0</v>
      </c>
      <c r="X150">
        <f>E150*S150</f>
        <v>0</v>
      </c>
      <c r="Y150">
        <f>F150*S150</f>
        <v>0</v>
      </c>
      <c r="Z150">
        <f>G150*S150</f>
        <v>0</v>
      </c>
      <c r="AA150">
        <f>H150*S150</f>
        <v>0</v>
      </c>
      <c r="AB150">
        <f>I150*S150</f>
        <v>0</v>
      </c>
      <c r="AC150">
        <f>J150*S150</f>
        <v>0</v>
      </c>
      <c r="AD150">
        <f>K150*S150</f>
        <v>0</v>
      </c>
      <c r="AE150">
        <f>L150*S150</f>
        <v>0</v>
      </c>
      <c r="AF150">
        <f>M150*S150</f>
        <v>0</v>
      </c>
    </row>
    <row r="151">
      <c r="A151">
        <v>143</v>
      </c>
      <c r="B151" t="str">
        <v>P. Hot Spicy 3 (Green crispy, stee)</v>
      </c>
      <c r="N151">
        <f>SUM(D151:M151)</f>
        <v>0</v>
      </c>
      <c r="O151">
        <f>N151*S151</f>
        <v>0</v>
      </c>
      <c r="P151" t="e">
        <f>(O151/O296)*100</f>
        <v>#DIV/0!</v>
      </c>
      <c r="Q151">
        <v>0.52</v>
      </c>
      <c r="R151" t="e">
        <f>P151*Q151</f>
        <v>#DIV/0!</v>
      </c>
      <c r="W151">
        <f>D151*S151</f>
        <v>0</v>
      </c>
      <c r="X151">
        <f>E151*S151</f>
        <v>0</v>
      </c>
      <c r="Y151">
        <f>F151*S151</f>
        <v>0</v>
      </c>
      <c r="Z151">
        <f>G151*S151</f>
        <v>0</v>
      </c>
      <c r="AA151">
        <f>H151*S151</f>
        <v>0</v>
      </c>
      <c r="AB151">
        <f>I151*S151</f>
        <v>0</v>
      </c>
      <c r="AC151">
        <f>J151*S151</f>
        <v>0</v>
      </c>
      <c r="AD151">
        <f>K151*S151</f>
        <v>0</v>
      </c>
      <c r="AE151">
        <f>L151*S151</f>
        <v>0</v>
      </c>
      <c r="AF151">
        <f>M151*S151</f>
        <v>0</v>
      </c>
    </row>
    <row r="152">
      <c r="A152">
        <v>144</v>
      </c>
      <c r="N152">
        <f>SUM(D152:M152)</f>
        <v>0</v>
      </c>
      <c r="O152">
        <f>N152*S152</f>
        <v>0</v>
      </c>
      <c r="P152" t="e">
        <f>(O152/O296)*100</f>
        <v>#DIV/0!</v>
      </c>
      <c r="Q152">
        <v>0.52</v>
      </c>
      <c r="R152" t="e">
        <f>P152*Q152</f>
        <v>#DIV/0!</v>
      </c>
      <c r="W152">
        <f>D152*S152</f>
        <v>0</v>
      </c>
      <c r="X152">
        <f>E152*S152</f>
        <v>0</v>
      </c>
      <c r="Y152">
        <f>F152*S152</f>
        <v>0</v>
      </c>
      <c r="Z152">
        <f>G152*S152</f>
        <v>0</v>
      </c>
      <c r="AA152">
        <f>H152*S152</f>
        <v>0</v>
      </c>
      <c r="AB152">
        <f>I152*S152</f>
        <v>0</v>
      </c>
      <c r="AC152">
        <f>J152*S152</f>
        <v>0</v>
      </c>
      <c r="AD152">
        <f>K152*S152</f>
        <v>0</v>
      </c>
      <c r="AE152">
        <f>L152*S152</f>
        <v>0</v>
      </c>
      <c r="AF152">
        <f>M152*S152</f>
        <v>0</v>
      </c>
    </row>
    <row r="153">
      <c r="A153">
        <v>145</v>
      </c>
      <c r="B153" t="str">
        <v>P. Cheese Level 1 (Green crispy, es teh)</v>
      </c>
      <c r="N153">
        <f>SUM(D153:M153)</f>
        <v>0</v>
      </c>
      <c r="O153">
        <f>N153*S153</f>
        <v>0</v>
      </c>
      <c r="P153" t="e">
        <f>(O153/O296)*100</f>
        <v>#DIV/0!</v>
      </c>
      <c r="Q153">
        <v>0.52</v>
      </c>
      <c r="R153" t="e">
        <f>P153*Q153</f>
        <v>#DIV/0!</v>
      </c>
      <c r="W153">
        <f>D153*S153</f>
        <v>0</v>
      </c>
      <c r="X153">
        <f>E153*S153</f>
        <v>0</v>
      </c>
      <c r="Y153">
        <f>F153*S153</f>
        <v>0</v>
      </c>
      <c r="Z153">
        <f>G153*S153</f>
        <v>0</v>
      </c>
      <c r="AA153">
        <f>H153*S153</f>
        <v>0</v>
      </c>
      <c r="AB153">
        <f>I153*S153</f>
        <v>0</v>
      </c>
      <c r="AC153">
        <f>J153*S153</f>
        <v>0</v>
      </c>
      <c r="AD153">
        <f>K153*S153</f>
        <v>0</v>
      </c>
      <c r="AE153">
        <f>L153*S153</f>
        <v>0</v>
      </c>
      <c r="AF153">
        <f>M153*S153</f>
        <v>0</v>
      </c>
    </row>
    <row r="154">
      <c r="A154">
        <v>146</v>
      </c>
      <c r="B154" t="str">
        <v>P. Cheese Level 2 (Green crispy, es teh)</v>
      </c>
      <c r="N154">
        <f>SUM(D154:M154)</f>
        <v>0</v>
      </c>
      <c r="O154">
        <f>N154*S154</f>
        <v>0</v>
      </c>
      <c r="P154" t="e">
        <f>(O154/O296)*100</f>
        <v>#DIV/0!</v>
      </c>
      <c r="Q154">
        <v>0.52</v>
      </c>
      <c r="R154" t="e">
        <f>P154*Q154</f>
        <v>#DIV/0!</v>
      </c>
      <c r="W154">
        <f>D154*S154</f>
        <v>0</v>
      </c>
      <c r="X154">
        <f>E154*S154</f>
        <v>0</v>
      </c>
      <c r="Y154">
        <f>F154*S154</f>
        <v>0</v>
      </c>
      <c r="Z154">
        <f>G154*S154</f>
        <v>0</v>
      </c>
      <c r="AA154">
        <f>H154*S154</f>
        <v>0</v>
      </c>
      <c r="AB154">
        <f>I154*S154</f>
        <v>0</v>
      </c>
      <c r="AC154">
        <f>J154*S154</f>
        <v>0</v>
      </c>
      <c r="AD154">
        <f>K154*S154</f>
        <v>0</v>
      </c>
      <c r="AE154">
        <f>L154*S154</f>
        <v>0</v>
      </c>
      <c r="AF154">
        <f>M154*S154</f>
        <v>0</v>
      </c>
    </row>
    <row r="155">
      <c r="A155">
        <v>147</v>
      </c>
      <c r="B155" t="str">
        <v>P. Cheese Level 3 (Green crispy, es teh)</v>
      </c>
      <c r="N155">
        <f>SUM(D155:M155)</f>
        <v>0</v>
      </c>
      <c r="O155">
        <f>N155*S155</f>
        <v>0</v>
      </c>
      <c r="P155" t="e">
        <f>(O155/O296)*100</f>
        <v>#DIV/0!</v>
      </c>
      <c r="Q155">
        <v>0.52</v>
      </c>
      <c r="R155" t="e">
        <f>P155*Q155</f>
        <v>#DIV/0!</v>
      </c>
      <c r="W155">
        <f>D155*S155</f>
        <v>0</v>
      </c>
      <c r="X155">
        <f>E155*S155</f>
        <v>0</v>
      </c>
      <c r="Y155">
        <f>F155*S155</f>
        <v>0</v>
      </c>
      <c r="Z155">
        <f>G155*S155</f>
        <v>0</v>
      </c>
      <c r="AA155">
        <f>H155*S155</f>
        <v>0</v>
      </c>
      <c r="AB155">
        <f>I155*S155</f>
        <v>0</v>
      </c>
      <c r="AC155">
        <f>J155*S155</f>
        <v>0</v>
      </c>
      <c r="AD155">
        <f>K155*S155</f>
        <v>0</v>
      </c>
      <c r="AE155">
        <f>L155*S155</f>
        <v>0</v>
      </c>
      <c r="AF155">
        <f>M155*S155</f>
        <v>0</v>
      </c>
    </row>
    <row r="156">
      <c r="A156">
        <v>148</v>
      </c>
      <c r="B156" t="str">
        <v>P. Cheese Level 1 (Green crispy, stee)</v>
      </c>
      <c r="N156">
        <f>SUM(D156:M156)</f>
        <v>0</v>
      </c>
      <c r="O156">
        <f>N156*S156</f>
        <v>0</v>
      </c>
      <c r="P156" t="e">
        <f>(O156/O296)*100</f>
        <v>#DIV/0!</v>
      </c>
      <c r="Q156">
        <v>0.52</v>
      </c>
      <c r="R156" t="e">
        <f>P156*Q156</f>
        <v>#DIV/0!</v>
      </c>
      <c r="W156">
        <f>D156*S156</f>
        <v>0</v>
      </c>
      <c r="X156">
        <f>E156*S156</f>
        <v>0</v>
      </c>
      <c r="Y156">
        <f>F156*S156</f>
        <v>0</v>
      </c>
      <c r="Z156">
        <f>G156*S156</f>
        <v>0</v>
      </c>
      <c r="AA156">
        <f>H156*S156</f>
        <v>0</v>
      </c>
      <c r="AB156">
        <f>I156*S156</f>
        <v>0</v>
      </c>
      <c r="AC156">
        <f>J156*S156</f>
        <v>0</v>
      </c>
      <c r="AD156">
        <f>K156*S156</f>
        <v>0</v>
      </c>
      <c r="AE156">
        <f>L156*S156</f>
        <v>0</v>
      </c>
      <c r="AF156">
        <f>M156*S156</f>
        <v>0</v>
      </c>
    </row>
    <row r="157">
      <c r="A157">
        <v>149</v>
      </c>
      <c r="B157" t="str">
        <v>P. Cheese Level 2 (Green crispy, stee)</v>
      </c>
      <c r="N157">
        <f>SUM(D157:M157)</f>
        <v>0</v>
      </c>
      <c r="O157">
        <f>N157*S157</f>
        <v>0</v>
      </c>
      <c r="P157" t="e">
        <f>(O157/O296)*100</f>
        <v>#DIV/0!</v>
      </c>
      <c r="Q157">
        <v>0.52</v>
      </c>
      <c r="R157" t="e">
        <f>P157*Q157</f>
        <v>#DIV/0!</v>
      </c>
      <c r="W157">
        <f>D157*S157</f>
        <v>0</v>
      </c>
      <c r="X157">
        <f>E157*S157</f>
        <v>0</v>
      </c>
      <c r="Y157">
        <f>F157*S157</f>
        <v>0</v>
      </c>
      <c r="Z157">
        <f>G157*S157</f>
        <v>0</v>
      </c>
      <c r="AA157">
        <f>H157*S157</f>
        <v>0</v>
      </c>
      <c r="AB157">
        <f>I157*S157</f>
        <v>0</v>
      </c>
      <c r="AC157">
        <f>J157*S157</f>
        <v>0</v>
      </c>
      <c r="AD157">
        <f>K157*S157</f>
        <v>0</v>
      </c>
      <c r="AE157">
        <f>L157*S157</f>
        <v>0</v>
      </c>
      <c r="AF157">
        <f>M157*S157</f>
        <v>0</v>
      </c>
    </row>
    <row r="158">
      <c r="A158">
        <v>150</v>
      </c>
      <c r="B158" t="str">
        <v>P. Cheese Level 3 (Green crispy, stee)</v>
      </c>
      <c r="N158">
        <f>SUM(D158:M158)</f>
        <v>0</v>
      </c>
      <c r="O158">
        <f>N158*S158</f>
        <v>0</v>
      </c>
      <c r="P158" t="e">
        <f>(O158/O296)*100</f>
        <v>#DIV/0!</v>
      </c>
      <c r="Q158">
        <v>0.52</v>
      </c>
      <c r="R158" t="e">
        <f>P158*Q158</f>
        <v>#DIV/0!</v>
      </c>
      <c r="W158">
        <f>D158*S158</f>
        <v>0</v>
      </c>
      <c r="X158">
        <f>E158*S158</f>
        <v>0</v>
      </c>
      <c r="Y158">
        <f>F158*S158</f>
        <v>0</v>
      </c>
      <c r="Z158">
        <f>G158*S158</f>
        <v>0</v>
      </c>
      <c r="AA158">
        <f>H158*S158</f>
        <v>0</v>
      </c>
      <c r="AB158">
        <f>I158*S158</f>
        <v>0</v>
      </c>
      <c r="AC158">
        <f>J158*S158</f>
        <v>0</v>
      </c>
      <c r="AD158">
        <f>K158*S158</f>
        <v>0</v>
      </c>
      <c r="AE158">
        <f>L158*S158</f>
        <v>0</v>
      </c>
      <c r="AF158">
        <f>M158*S158</f>
        <v>0</v>
      </c>
    </row>
    <row r="159">
      <c r="A159">
        <v>151</v>
      </c>
      <c r="B159" t="str">
        <v>GREEN CRISPY</v>
      </c>
      <c r="N159">
        <f>SUM(D159:M159)</f>
        <v>0</v>
      </c>
      <c r="O159">
        <f>N159*S159</f>
        <v>0</v>
      </c>
      <c r="P159" t="e">
        <f>(O159/O296)*100</f>
        <v>#DIV/0!</v>
      </c>
      <c r="Q159">
        <v>0.52</v>
      </c>
      <c r="R159" t="e">
        <f>P159*Q159</f>
        <v>#DIV/0!</v>
      </c>
      <c r="W159">
        <f>D159*S159</f>
        <v>0</v>
      </c>
      <c r="X159">
        <f>E159*S159</f>
        <v>0</v>
      </c>
      <c r="Y159">
        <f>F159*S159</f>
        <v>0</v>
      </c>
      <c r="Z159">
        <f>G159*S159</f>
        <v>0</v>
      </c>
      <c r="AA159">
        <f>H159*S159</f>
        <v>0</v>
      </c>
      <c r="AB159">
        <f>I159*S159</f>
        <v>0</v>
      </c>
      <c r="AC159">
        <f>J159*S159</f>
        <v>0</v>
      </c>
      <c r="AD159">
        <f>K159*S159</f>
        <v>0</v>
      </c>
      <c r="AE159">
        <f>L159*S159</f>
        <v>0</v>
      </c>
      <c r="AF159">
        <f>M159*S159</f>
        <v>0</v>
      </c>
    </row>
    <row r="160">
      <c r="A160">
        <v>152</v>
      </c>
      <c r="N160">
        <f>SUM(D160:M160)</f>
        <v>0</v>
      </c>
      <c r="O160">
        <f>N160*S160</f>
        <v>0</v>
      </c>
      <c r="P160" t="e">
        <f>(O160/O296)*100</f>
        <v>#DIV/0!</v>
      </c>
      <c r="Q160">
        <v>0.52</v>
      </c>
      <c r="R160" t="e">
        <f>P160*Q160</f>
        <v>#DIV/0!</v>
      </c>
      <c r="W160">
        <f>D160*S160</f>
        <v>0</v>
      </c>
      <c r="X160">
        <f>E160*S160</f>
        <v>0</v>
      </c>
      <c r="Y160">
        <f>F160*S160</f>
        <v>0</v>
      </c>
      <c r="Z160">
        <f>G160*S160</f>
        <v>0</v>
      </c>
      <c r="AA160">
        <f>H160*S160</f>
        <v>0</v>
      </c>
      <c r="AB160">
        <f>I160*S160</f>
        <v>0</v>
      </c>
      <c r="AC160">
        <f>J160*S160</f>
        <v>0</v>
      </c>
      <c r="AD160">
        <f>K160*S160</f>
        <v>0</v>
      </c>
      <c r="AE160">
        <f>L160*S160</f>
        <v>0</v>
      </c>
      <c r="AF160">
        <f>M160*S160</f>
        <v>0</v>
      </c>
    </row>
    <row r="161">
      <c r="A161">
        <v>153</v>
      </c>
      <c r="B161" t="str">
        <v>PAKET BUCKET 1</v>
      </c>
      <c r="N161">
        <f>SUM(D161:M161)</f>
        <v>0</v>
      </c>
      <c r="O161">
        <f>N161*S161</f>
        <v>0</v>
      </c>
      <c r="P161" t="e">
        <f>(O161/O296)*100</f>
        <v>#DIV/0!</v>
      </c>
      <c r="Q161">
        <v>0.52</v>
      </c>
      <c r="R161" t="e">
        <f>P161*Q161</f>
        <v>#DIV/0!</v>
      </c>
      <c r="S161">
        <v>110000</v>
      </c>
      <c r="W161">
        <f>D161*S161</f>
        <v>0</v>
      </c>
      <c r="X161">
        <f>E161*S161</f>
        <v>0</v>
      </c>
      <c r="Y161">
        <f>F161*S161</f>
        <v>0</v>
      </c>
      <c r="Z161">
        <f>G161*S161</f>
        <v>0</v>
      </c>
      <c r="AA161">
        <f>H161*S161</f>
        <v>0</v>
      </c>
      <c r="AB161">
        <f>I161*S161</f>
        <v>0</v>
      </c>
      <c r="AC161">
        <f>J161*S161</f>
        <v>0</v>
      </c>
      <c r="AD161">
        <f>K161*S161</f>
        <v>0</v>
      </c>
      <c r="AE161">
        <f>L161*S161</f>
        <v>0</v>
      </c>
      <c r="AF161">
        <f>M161*S161</f>
        <v>0</v>
      </c>
    </row>
    <row r="162">
      <c r="A162">
        <v>154</v>
      </c>
      <c r="B162" t="str">
        <v>PAKET BUCKET 2</v>
      </c>
      <c r="N162">
        <f>SUM(D162:M162)</f>
        <v>0</v>
      </c>
      <c r="O162">
        <f>N162*S162</f>
        <v>0</v>
      </c>
      <c r="P162" t="e">
        <f>(O162/O296)*100</f>
        <v>#DIV/0!</v>
      </c>
      <c r="Q162">
        <v>0.52</v>
      </c>
      <c r="R162" t="e">
        <f>P162*Q162</f>
        <v>#DIV/0!</v>
      </c>
      <c r="S162">
        <v>140000</v>
      </c>
      <c r="W162">
        <f>D162*S162</f>
        <v>0</v>
      </c>
      <c r="X162">
        <f>E162*S162</f>
        <v>0</v>
      </c>
      <c r="Y162">
        <f>F162*S162</f>
        <v>0</v>
      </c>
      <c r="Z162">
        <f>G162*S162</f>
        <v>0</v>
      </c>
      <c r="AA162">
        <f>H162*S162</f>
        <v>0</v>
      </c>
      <c r="AB162">
        <f>I162*S162</f>
        <v>0</v>
      </c>
      <c r="AC162">
        <f>J162*S162</f>
        <v>0</v>
      </c>
      <c r="AD162">
        <f>K162*S162</f>
        <v>0</v>
      </c>
      <c r="AE162">
        <f>L162*S162</f>
        <v>0</v>
      </c>
      <c r="AF162">
        <f>M162*S162</f>
        <v>0</v>
      </c>
    </row>
    <row r="163">
      <c r="A163">
        <v>155</v>
      </c>
      <c r="B163" t="str">
        <v>PAKET BUCKET 3</v>
      </c>
      <c r="N163">
        <f>SUM(D163:M163)</f>
        <v>0</v>
      </c>
      <c r="O163">
        <f>N163*S163</f>
        <v>0</v>
      </c>
      <c r="P163" t="e">
        <f>(O163/O296)*100</f>
        <v>#DIV/0!</v>
      </c>
      <c r="Q163">
        <v>0.52</v>
      </c>
      <c r="R163" t="e">
        <f>P163*Q163</f>
        <v>#DIV/0!</v>
      </c>
      <c r="W163">
        <f>D163*S163</f>
        <v>0</v>
      </c>
      <c r="X163">
        <f>E163*S163</f>
        <v>0</v>
      </c>
      <c r="Y163">
        <f>F163*S163</f>
        <v>0</v>
      </c>
      <c r="Z163">
        <f>G163*S163</f>
        <v>0</v>
      </c>
      <c r="AA163">
        <f>H163*S163</f>
        <v>0</v>
      </c>
      <c r="AB163">
        <f>I163*S163</f>
        <v>0</v>
      </c>
      <c r="AC163">
        <f>J163*S163</f>
        <v>0</v>
      </c>
      <c r="AD163">
        <f>K163*S163</f>
        <v>0</v>
      </c>
      <c r="AE163">
        <f>L163*S163</f>
        <v>0</v>
      </c>
      <c r="AF163">
        <f>M163*S163</f>
        <v>0</v>
      </c>
    </row>
    <row r="164">
      <c r="A164">
        <v>156</v>
      </c>
      <c r="B164" t="str">
        <v>PAKET BUCKET 4</v>
      </c>
      <c r="N164">
        <f>SUM(D164:M164)</f>
        <v>0</v>
      </c>
      <c r="O164">
        <f>N164*S164</f>
        <v>0</v>
      </c>
      <c r="P164" t="e">
        <f>(O164/O296)*100</f>
        <v>#DIV/0!</v>
      </c>
      <c r="Q164">
        <v>0.52</v>
      </c>
      <c r="R164" t="e">
        <f>P164*Q164</f>
        <v>#DIV/0!</v>
      </c>
      <c r="W164">
        <f>D164*S164</f>
        <v>0</v>
      </c>
      <c r="X164">
        <f>E164*S164</f>
        <v>0</v>
      </c>
      <c r="Y164">
        <f>F164*S164</f>
        <v>0</v>
      </c>
      <c r="Z164">
        <f>G164*S164</f>
        <v>0</v>
      </c>
      <c r="AA164">
        <f>H164*S164</f>
        <v>0</v>
      </c>
      <c r="AB164">
        <f>I164*S164</f>
        <v>0</v>
      </c>
      <c r="AC164">
        <f>J164*S164</f>
        <v>0</v>
      </c>
      <c r="AD164">
        <f>K164*S164</f>
        <v>0</v>
      </c>
      <c r="AE164">
        <f>L164*S164</f>
        <v>0</v>
      </c>
      <c r="AF164">
        <f>M164*S164</f>
        <v>0</v>
      </c>
    </row>
    <row r="165">
      <c r="A165">
        <v>157</v>
      </c>
      <c r="N165">
        <f>SUM(D165:M165)</f>
        <v>0</v>
      </c>
      <c r="O165">
        <f>N165*S165</f>
        <v>0</v>
      </c>
      <c r="P165" t="e">
        <f>(O165/O296)*100</f>
        <v>#DIV/0!</v>
      </c>
      <c r="Q165">
        <v>0.52</v>
      </c>
      <c r="R165" t="e">
        <f>P165*Q165</f>
        <v>#DIV/0!</v>
      </c>
      <c r="W165">
        <f>D165*S165</f>
        <v>0</v>
      </c>
      <c r="X165">
        <f>E165*S165</f>
        <v>0</v>
      </c>
      <c r="Y165">
        <f>F165*S165</f>
        <v>0</v>
      </c>
      <c r="Z165">
        <f>G165*S165</f>
        <v>0</v>
      </c>
      <c r="AA165">
        <f>H165*S165</f>
        <v>0</v>
      </c>
      <c r="AB165">
        <f>I165*S165</f>
        <v>0</v>
      </c>
      <c r="AC165">
        <f>J165*S165</f>
        <v>0</v>
      </c>
      <c r="AD165">
        <f>K165*S165</f>
        <v>0</v>
      </c>
      <c r="AE165">
        <f>L165*S165</f>
        <v>0</v>
      </c>
      <c r="AF165">
        <f>M165*S165</f>
        <v>0</v>
      </c>
    </row>
    <row r="166">
      <c r="A166">
        <v>158</v>
      </c>
      <c r="B166" t="str">
        <v>PAKET GEMPUR 1 (DINE IN )</v>
      </c>
      <c r="N166">
        <f>SUM(D166:M166)</f>
        <v>0</v>
      </c>
      <c r="O166">
        <f>N166*S166</f>
        <v>0</v>
      </c>
      <c r="P166" t="e">
        <f>(O166/O296)*100</f>
        <v>#DIV/0!</v>
      </c>
      <c r="Q166">
        <v>0.52</v>
      </c>
      <c r="R166" t="e">
        <f>P166*Q166</f>
        <v>#DIV/0!</v>
      </c>
      <c r="W166">
        <f>D166*S166</f>
        <v>0</v>
      </c>
      <c r="X166">
        <f>E166*S166</f>
        <v>0</v>
      </c>
      <c r="Y166">
        <f>F166*S166</f>
        <v>0</v>
      </c>
      <c r="Z166">
        <f>G166*S166</f>
        <v>0</v>
      </c>
      <c r="AA166">
        <f>H166*S166</f>
        <v>0</v>
      </c>
      <c r="AB166">
        <f>I166*S166</f>
        <v>0</v>
      </c>
      <c r="AC166">
        <f>J166*S166</f>
        <v>0</v>
      </c>
      <c r="AD166">
        <f>K166*S166</f>
        <v>0</v>
      </c>
      <c r="AE166">
        <f>L166*S166</f>
        <v>0</v>
      </c>
      <c r="AF166">
        <f>M166*S166</f>
        <v>0</v>
      </c>
    </row>
    <row r="167">
      <c r="A167">
        <v>159</v>
      </c>
      <c r="B167" t="str">
        <v>PAKET GEMPUR 2 (DINE IN )</v>
      </c>
      <c r="N167">
        <f>SUM(D167:M167)</f>
        <v>0</v>
      </c>
      <c r="O167">
        <f>N167*S167</f>
        <v>0</v>
      </c>
      <c r="P167" t="e">
        <f>(O167/O296)*100</f>
        <v>#DIV/0!</v>
      </c>
      <c r="Q167">
        <v>0.52</v>
      </c>
      <c r="R167" t="e">
        <f>P167*Q167</f>
        <v>#DIV/0!</v>
      </c>
      <c r="W167">
        <f>D167*S167</f>
        <v>0</v>
      </c>
      <c r="X167">
        <f>E167*S167</f>
        <v>0</v>
      </c>
      <c r="Y167">
        <f>F167*S167</f>
        <v>0</v>
      </c>
      <c r="Z167">
        <f>G167*S167</f>
        <v>0</v>
      </c>
      <c r="AA167">
        <f>H167*S167</f>
        <v>0</v>
      </c>
      <c r="AB167">
        <f>I167*S167</f>
        <v>0</v>
      </c>
      <c r="AC167">
        <f>J167*S167</f>
        <v>0</v>
      </c>
      <c r="AD167">
        <f>K167*S167</f>
        <v>0</v>
      </c>
      <c r="AE167">
        <f>L167*S167</f>
        <v>0</v>
      </c>
      <c r="AF167">
        <f>M167*S167</f>
        <v>0</v>
      </c>
    </row>
    <row r="168">
      <c r="A168">
        <v>160</v>
      </c>
      <c r="B168" t="str">
        <v>PAKET GEMPUR 3 (DINE IN )</v>
      </c>
      <c r="N168">
        <f>SUM(D168:M168)</f>
        <v>0</v>
      </c>
      <c r="O168">
        <f>N168*S168</f>
        <v>0</v>
      </c>
      <c r="P168" t="e">
        <f>(O168/O296)*100</f>
        <v>#DIV/0!</v>
      </c>
      <c r="Q168">
        <v>0.52</v>
      </c>
      <c r="R168" t="e">
        <f>P168*Q168</f>
        <v>#DIV/0!</v>
      </c>
      <c r="W168">
        <f>D168*S168</f>
        <v>0</v>
      </c>
      <c r="X168">
        <f>E168*S168</f>
        <v>0</v>
      </c>
      <c r="Y168">
        <f>F168*S168</f>
        <v>0</v>
      </c>
      <c r="Z168">
        <f>G168*S168</f>
        <v>0</v>
      </c>
      <c r="AA168">
        <f>H168*S168</f>
        <v>0</v>
      </c>
      <c r="AB168">
        <f>I168*S168</f>
        <v>0</v>
      </c>
      <c r="AC168">
        <f>J168*S168</f>
        <v>0</v>
      </c>
      <c r="AD168">
        <f>K168*S168</f>
        <v>0</v>
      </c>
      <c r="AE168">
        <f>L168*S168</f>
        <v>0</v>
      </c>
      <c r="AF168">
        <f>M168*S168</f>
        <v>0</v>
      </c>
    </row>
    <row r="169">
      <c r="A169">
        <v>161</v>
      </c>
      <c r="B169" t="str">
        <v>PAKET GEMPUR 1 (TAKE AWAY )</v>
      </c>
      <c r="N169">
        <f>SUM(D169:M169)</f>
        <v>0</v>
      </c>
      <c r="O169">
        <f>N169*S169</f>
        <v>0</v>
      </c>
      <c r="P169" t="e">
        <f>(O169/O296)*100</f>
        <v>#DIV/0!</v>
      </c>
      <c r="Q169">
        <v>0.52</v>
      </c>
      <c r="R169" t="e">
        <f>P169*Q169</f>
        <v>#DIV/0!</v>
      </c>
      <c r="W169">
        <f>D169*S169</f>
        <v>0</v>
      </c>
      <c r="X169">
        <f>E169*S169</f>
        <v>0</v>
      </c>
      <c r="Y169">
        <f>F169*S169</f>
        <v>0</v>
      </c>
      <c r="Z169">
        <f>G169*S169</f>
        <v>0</v>
      </c>
      <c r="AA169">
        <f>H169*S169</f>
        <v>0</v>
      </c>
      <c r="AB169">
        <f>I169*S169</f>
        <v>0</v>
      </c>
      <c r="AC169">
        <f>J169*S169</f>
        <v>0</v>
      </c>
      <c r="AD169">
        <f>K169*S169</f>
        <v>0</v>
      </c>
      <c r="AE169">
        <f>L169*S169</f>
        <v>0</v>
      </c>
      <c r="AF169">
        <f>M169*S169</f>
        <v>0</v>
      </c>
    </row>
    <row r="170">
      <c r="A170">
        <v>162</v>
      </c>
      <c r="B170" t="str">
        <v>PAKET GEMPUR 2 (TAKE AWAY )</v>
      </c>
      <c r="N170">
        <f>SUM(D170:M170)</f>
        <v>0</v>
      </c>
      <c r="O170">
        <f>N170*S170</f>
        <v>0</v>
      </c>
      <c r="P170" t="e">
        <f>(O170/O296)*100</f>
        <v>#DIV/0!</v>
      </c>
      <c r="Q170">
        <v>0.52</v>
      </c>
      <c r="R170" t="e">
        <f>P170*Q170</f>
        <v>#DIV/0!</v>
      </c>
      <c r="W170">
        <f>D170*S170</f>
        <v>0</v>
      </c>
      <c r="X170">
        <f>E170*S170</f>
        <v>0</v>
      </c>
      <c r="Y170">
        <f>F170*S170</f>
        <v>0</v>
      </c>
      <c r="Z170">
        <f>G170*S170</f>
        <v>0</v>
      </c>
      <c r="AA170">
        <f>H170*S170</f>
        <v>0</v>
      </c>
      <c r="AB170">
        <f>I170*S170</f>
        <v>0</v>
      </c>
      <c r="AC170">
        <f>J170*S170</f>
        <v>0</v>
      </c>
      <c r="AD170">
        <f>K170*S170</f>
        <v>0</v>
      </c>
      <c r="AE170">
        <f>L170*S170</f>
        <v>0</v>
      </c>
      <c r="AF170">
        <f>M170*S170</f>
        <v>0</v>
      </c>
    </row>
    <row r="171">
      <c r="A171">
        <v>163</v>
      </c>
      <c r="B171" t="str">
        <v>PAKET GEMPUR 3 (TAKE AWAY )</v>
      </c>
      <c r="N171">
        <f>SUM(D171:M171)</f>
        <v>0</v>
      </c>
      <c r="O171">
        <f>N171*S171</f>
        <v>0</v>
      </c>
      <c r="P171" t="e">
        <f>(O171/O296)*100</f>
        <v>#DIV/0!</v>
      </c>
      <c r="Q171">
        <v>0.52</v>
      </c>
      <c r="R171" t="e">
        <f>P171*Q171</f>
        <v>#DIV/0!</v>
      </c>
      <c r="W171">
        <f>D171*S171</f>
        <v>0</v>
      </c>
      <c r="X171">
        <f>E171*S171</f>
        <v>0</v>
      </c>
      <c r="Y171">
        <f>F171*S171</f>
        <v>0</v>
      </c>
      <c r="Z171">
        <f>G171*S171</f>
        <v>0</v>
      </c>
      <c r="AA171">
        <f>H171*S171</f>
        <v>0</v>
      </c>
      <c r="AB171">
        <f>I171*S171</f>
        <v>0</v>
      </c>
      <c r="AC171">
        <f>J171*S171</f>
        <v>0</v>
      </c>
      <c r="AD171">
        <f>K171*S171</f>
        <v>0</v>
      </c>
      <c r="AE171">
        <f>L171*S171</f>
        <v>0</v>
      </c>
      <c r="AF171">
        <f>M171*S171</f>
        <v>0</v>
      </c>
    </row>
    <row r="172">
      <c r="A172">
        <v>164</v>
      </c>
      <c r="N172">
        <f>SUM(D172:M172)</f>
        <v>0</v>
      </c>
      <c r="O172">
        <f>N172*S172</f>
        <v>0</v>
      </c>
      <c r="P172" t="e">
        <f>(O172/O296)*100</f>
        <v>#DIV/0!</v>
      </c>
      <c r="Q172">
        <v>0.52</v>
      </c>
      <c r="R172" t="e">
        <f>P172*Q172</f>
        <v>#DIV/0!</v>
      </c>
      <c r="W172">
        <f>D172*S172</f>
        <v>0</v>
      </c>
      <c r="X172">
        <f>E172*S172</f>
        <v>0</v>
      </c>
      <c r="Y172">
        <f>F172*S172</f>
        <v>0</v>
      </c>
      <c r="Z172">
        <f>G172*S172</f>
        <v>0</v>
      </c>
      <c r="AA172">
        <f>H172*S172</f>
        <v>0</v>
      </c>
      <c r="AB172">
        <f>I172*S172</f>
        <v>0</v>
      </c>
      <c r="AC172">
        <f>J172*S172</f>
        <v>0</v>
      </c>
      <c r="AD172">
        <f>K172*S172</f>
        <v>0</v>
      </c>
      <c r="AE172">
        <f>L172*S172</f>
        <v>0</v>
      </c>
      <c r="AF172">
        <f>M172*S172</f>
        <v>0</v>
      </c>
    </row>
    <row r="173">
      <c r="A173">
        <v>165</v>
      </c>
      <c r="B173" t="str">
        <v>Paket Ultah 1</v>
      </c>
      <c r="N173">
        <f>SUM(D173:M173)</f>
        <v>0</v>
      </c>
      <c r="O173">
        <f>N173*S173</f>
        <v>0</v>
      </c>
      <c r="P173" t="e">
        <f>(O173/O296)*100</f>
        <v>#DIV/0!</v>
      </c>
      <c r="Q173">
        <v>0.52</v>
      </c>
      <c r="R173" t="e">
        <f>P173*Q173</f>
        <v>#DIV/0!</v>
      </c>
      <c r="W173">
        <f>D173*S173</f>
        <v>0</v>
      </c>
      <c r="X173">
        <f>E173*S173</f>
        <v>0</v>
      </c>
      <c r="Y173">
        <f>F173*S173</f>
        <v>0</v>
      </c>
      <c r="Z173">
        <f>G173*S173</f>
        <v>0</v>
      </c>
      <c r="AA173">
        <f>H173*S173</f>
        <v>0</v>
      </c>
      <c r="AB173">
        <f>I173*S173</f>
        <v>0</v>
      </c>
      <c r="AC173">
        <f>J173*S173</f>
        <v>0</v>
      </c>
      <c r="AD173">
        <f>K173*S173</f>
        <v>0</v>
      </c>
      <c r="AE173">
        <f>L173*S173</f>
        <v>0</v>
      </c>
      <c r="AF173">
        <f>M173*S173</f>
        <v>0</v>
      </c>
    </row>
    <row r="174">
      <c r="A174">
        <v>166</v>
      </c>
      <c r="B174" t="str">
        <v>Paket Ultah 2</v>
      </c>
      <c r="N174">
        <f>SUM(D174:M174)</f>
        <v>0</v>
      </c>
      <c r="O174">
        <f>N174*S174</f>
        <v>0</v>
      </c>
      <c r="P174" t="e">
        <f>(O174/O296)*100</f>
        <v>#DIV/0!</v>
      </c>
      <c r="Q174">
        <v>0.52</v>
      </c>
      <c r="R174" t="e">
        <f>P174*Q174</f>
        <v>#DIV/0!</v>
      </c>
      <c r="W174">
        <f>D174*S174</f>
        <v>0</v>
      </c>
      <c r="X174">
        <f>E174*S174</f>
        <v>0</v>
      </c>
      <c r="Y174">
        <f>F174*S174</f>
        <v>0</v>
      </c>
      <c r="Z174">
        <f>G174*S174</f>
        <v>0</v>
      </c>
      <c r="AA174">
        <f>H174*S174</f>
        <v>0</v>
      </c>
      <c r="AB174">
        <f>I174*S174</f>
        <v>0</v>
      </c>
      <c r="AC174">
        <f>J174*S174</f>
        <v>0</v>
      </c>
      <c r="AD174">
        <f>K174*S174</f>
        <v>0</v>
      </c>
      <c r="AE174">
        <f>L174*S174</f>
        <v>0</v>
      </c>
      <c r="AF174">
        <f>M174*S174</f>
        <v>0</v>
      </c>
    </row>
    <row r="175">
      <c r="A175">
        <v>167</v>
      </c>
      <c r="N175">
        <f>SUM(D175:M175)</f>
        <v>0</v>
      </c>
      <c r="O175">
        <f>N175*S175</f>
        <v>0</v>
      </c>
      <c r="P175" t="e">
        <f>(O175/O296)*100</f>
        <v>#DIV/0!</v>
      </c>
      <c r="Q175">
        <v>0.52</v>
      </c>
      <c r="R175" t="e">
        <f>P175*Q175</f>
        <v>#DIV/0!</v>
      </c>
      <c r="W175">
        <f>D175*S175</f>
        <v>0</v>
      </c>
      <c r="X175">
        <f>E175*S175</f>
        <v>0</v>
      </c>
      <c r="Y175">
        <f>F175*S175</f>
        <v>0</v>
      </c>
      <c r="Z175">
        <f>G175*S175</f>
        <v>0</v>
      </c>
      <c r="AA175">
        <f>H175*S175</f>
        <v>0</v>
      </c>
      <c r="AB175">
        <f>I175*S175</f>
        <v>0</v>
      </c>
      <c r="AC175">
        <f>J175*S175</f>
        <v>0</v>
      </c>
      <c r="AD175">
        <f>K175*S175</f>
        <v>0</v>
      </c>
      <c r="AE175">
        <f>L175*S175</f>
        <v>0</v>
      </c>
      <c r="AF175">
        <f>M175*S175</f>
        <v>0</v>
      </c>
    </row>
    <row r="176">
      <c r="A176">
        <v>168</v>
      </c>
      <c r="B176" t="str">
        <v>Paket Rocket Kids 1</v>
      </c>
      <c r="N176">
        <f>SUM(D176:M176)</f>
        <v>0</v>
      </c>
      <c r="O176">
        <f>N176*S176</f>
        <v>0</v>
      </c>
      <c r="P176" t="e">
        <f>(O176/O296)*100</f>
        <v>#DIV/0!</v>
      </c>
      <c r="Q176">
        <v>0.52</v>
      </c>
      <c r="R176" t="e">
        <f>P176*Q176</f>
        <v>#DIV/0!</v>
      </c>
      <c r="W176">
        <f>D176*S176</f>
        <v>0</v>
      </c>
      <c r="X176">
        <f>E176*S176</f>
        <v>0</v>
      </c>
      <c r="Y176">
        <f>F176*S176</f>
        <v>0</v>
      </c>
      <c r="Z176">
        <f>G176*S176</f>
        <v>0</v>
      </c>
      <c r="AA176">
        <f>H176*S176</f>
        <v>0</v>
      </c>
      <c r="AB176">
        <f>I176*S176</f>
        <v>0</v>
      </c>
      <c r="AC176">
        <f>J176*S176</f>
        <v>0</v>
      </c>
      <c r="AD176">
        <f>K176*S176</f>
        <v>0</v>
      </c>
      <c r="AE176">
        <f>L176*S176</f>
        <v>0</v>
      </c>
      <c r="AF176">
        <f>M176*S176</f>
        <v>0</v>
      </c>
    </row>
    <row r="177">
      <c r="A177">
        <v>169</v>
      </c>
      <c r="B177" t="str">
        <v>Paket Rocket Kids 2</v>
      </c>
      <c r="N177">
        <f>SUM(D177:M177)</f>
        <v>0</v>
      </c>
      <c r="O177">
        <f>N177*S177</f>
        <v>0</v>
      </c>
      <c r="P177" t="e">
        <f>(O177/O296)*100</f>
        <v>#DIV/0!</v>
      </c>
      <c r="Q177">
        <v>0.52</v>
      </c>
      <c r="R177" t="e">
        <f>P177*Q177</f>
        <v>#DIV/0!</v>
      </c>
      <c r="W177">
        <f>D177*S177</f>
        <v>0</v>
      </c>
      <c r="X177">
        <f>E177*S177</f>
        <v>0</v>
      </c>
      <c r="Y177">
        <f>F177*S177</f>
        <v>0</v>
      </c>
      <c r="Z177">
        <f>G177*S177</f>
        <v>0</v>
      </c>
      <c r="AA177">
        <f>H177*S177</f>
        <v>0</v>
      </c>
      <c r="AB177">
        <f>I177*S177</f>
        <v>0</v>
      </c>
      <c r="AC177">
        <f>J177*S177</f>
        <v>0</v>
      </c>
      <c r="AD177">
        <f>K177*S177</f>
        <v>0</v>
      </c>
      <c r="AE177">
        <f>L177*S177</f>
        <v>0</v>
      </c>
      <c r="AF177">
        <f>M177*S177</f>
        <v>0</v>
      </c>
    </row>
    <row r="178">
      <c r="A178">
        <v>170</v>
      </c>
      <c r="B178" t="str">
        <v>Paket Rocket Kids 3</v>
      </c>
      <c r="N178">
        <f>SUM(D178:M178)</f>
        <v>0</v>
      </c>
      <c r="O178">
        <f>N178*S178</f>
        <v>0</v>
      </c>
      <c r="P178" t="e">
        <f>(O178/O296)*100</f>
        <v>#DIV/0!</v>
      </c>
      <c r="Q178">
        <v>0.52</v>
      </c>
      <c r="R178" t="e">
        <f>P178*Q178</f>
        <v>#DIV/0!</v>
      </c>
      <c r="W178">
        <f>D178*S178</f>
        <v>0</v>
      </c>
      <c r="X178">
        <f>E178*S178</f>
        <v>0</v>
      </c>
      <c r="Y178">
        <f>F178*S178</f>
        <v>0</v>
      </c>
      <c r="Z178">
        <f>G178*S178</f>
        <v>0</v>
      </c>
      <c r="AA178">
        <f>H178*S178</f>
        <v>0</v>
      </c>
      <c r="AB178">
        <f>I178*S178</f>
        <v>0</v>
      </c>
      <c r="AC178">
        <f>J178*S178</f>
        <v>0</v>
      </c>
      <c r="AD178">
        <f>K178*S178</f>
        <v>0</v>
      </c>
      <c r="AE178">
        <f>L178*S178</f>
        <v>0</v>
      </c>
      <c r="AF178">
        <f>M178*S178</f>
        <v>0</v>
      </c>
    </row>
    <row r="179">
      <c r="A179">
        <v>171</v>
      </c>
      <c r="N179">
        <f>SUM(D179:M179)</f>
        <v>0</v>
      </c>
      <c r="O179">
        <f>N179*S179</f>
        <v>0</v>
      </c>
      <c r="P179" t="e">
        <f>(O179/O296)*100</f>
        <v>#DIV/0!</v>
      </c>
      <c r="Q179">
        <v>0.52</v>
      </c>
      <c r="R179" t="e">
        <f>P179*Q179</f>
        <v>#DIV/0!</v>
      </c>
      <c r="W179">
        <f>D179*S179</f>
        <v>0</v>
      </c>
      <c r="X179">
        <f>E179*S179</f>
        <v>0</v>
      </c>
      <c r="Y179">
        <f>F179*S179</f>
        <v>0</v>
      </c>
      <c r="Z179">
        <f>G179*S179</f>
        <v>0</v>
      </c>
      <c r="AA179">
        <f>H179*S179</f>
        <v>0</v>
      </c>
      <c r="AB179">
        <f>I179*S179</f>
        <v>0</v>
      </c>
      <c r="AC179">
        <f>J179*S179</f>
        <v>0</v>
      </c>
      <c r="AD179">
        <f>K179*S179</f>
        <v>0</v>
      </c>
      <c r="AE179">
        <f>L179*S179</f>
        <v>0</v>
      </c>
      <c r="AF179">
        <f>M179*S179</f>
        <v>0</v>
      </c>
    </row>
    <row r="180">
      <c r="A180">
        <v>172</v>
      </c>
      <c r="B180" t="str">
        <v xml:space="preserve">Indomie Goreng + Ayam Fillet Sambal Matah </v>
      </c>
      <c r="N180">
        <f>SUM(D180:M180)</f>
        <v>0</v>
      </c>
      <c r="O180">
        <f>N180*S180</f>
        <v>0</v>
      </c>
      <c r="P180" t="e">
        <f>(O180/O296)*100</f>
        <v>#DIV/0!</v>
      </c>
      <c r="Q180">
        <v>0.52</v>
      </c>
      <c r="R180" t="e">
        <f>P180*Q180</f>
        <v>#DIV/0!</v>
      </c>
      <c r="W180">
        <f>D180*S180</f>
        <v>0</v>
      </c>
      <c r="X180">
        <f>E180*S180</f>
        <v>0</v>
      </c>
      <c r="Y180">
        <f>F180*S180</f>
        <v>0</v>
      </c>
      <c r="Z180">
        <f>G180*S180</f>
        <v>0</v>
      </c>
      <c r="AA180">
        <f>H180*S180</f>
        <v>0</v>
      </c>
      <c r="AB180">
        <f>I180*S180</f>
        <v>0</v>
      </c>
      <c r="AC180">
        <f>J180*S180</f>
        <v>0</v>
      </c>
      <c r="AD180">
        <f>K180*S180</f>
        <v>0</v>
      </c>
      <c r="AE180">
        <f>L180*S180</f>
        <v>0</v>
      </c>
      <c r="AF180">
        <f>M180*S180</f>
        <v>0</v>
      </c>
    </row>
    <row r="181">
      <c r="A181">
        <v>173</v>
      </c>
      <c r="B181" t="str">
        <v xml:space="preserve">Indomie Goreng + Ayam Fillet Sambal Geprek </v>
      </c>
      <c r="N181">
        <f>SUM(D181:M181)</f>
        <v>0</v>
      </c>
      <c r="O181">
        <f>N181*S181</f>
        <v>0</v>
      </c>
      <c r="P181" t="e">
        <f>(O181/O296)*100</f>
        <v>#DIV/0!</v>
      </c>
      <c r="Q181">
        <v>0.52</v>
      </c>
      <c r="R181" t="e">
        <f>P181*Q181</f>
        <v>#DIV/0!</v>
      </c>
      <c r="W181">
        <f>D181*S181</f>
        <v>0</v>
      </c>
      <c r="X181">
        <f>E181*S181</f>
        <v>0</v>
      </c>
      <c r="Y181">
        <f>F181*S181</f>
        <v>0</v>
      </c>
      <c r="Z181">
        <f>G181*S181</f>
        <v>0</v>
      </c>
      <c r="AA181">
        <f>H181*S181</f>
        <v>0</v>
      </c>
      <c r="AB181">
        <f>I181*S181</f>
        <v>0</v>
      </c>
      <c r="AC181">
        <f>J181*S181</f>
        <v>0</v>
      </c>
      <c r="AD181">
        <f>K181*S181</f>
        <v>0</v>
      </c>
      <c r="AE181">
        <f>L181*S181</f>
        <v>0</v>
      </c>
      <c r="AF181">
        <f>M181*S181</f>
        <v>0</v>
      </c>
    </row>
    <row r="182">
      <c r="A182">
        <v>174</v>
      </c>
      <c r="B182" t="str">
        <v xml:space="preserve">Indomie Goreng + Telor Ceplok + Ayam Fillet Sambal Matah </v>
      </c>
      <c r="N182">
        <f>SUM(D182:M182)</f>
        <v>0</v>
      </c>
      <c r="O182">
        <f>N182*S182</f>
        <v>0</v>
      </c>
      <c r="P182" t="e">
        <f>(O182/O296)*100</f>
        <v>#DIV/0!</v>
      </c>
      <c r="Q182">
        <v>0.52</v>
      </c>
      <c r="R182" t="e">
        <f>P182*Q182</f>
        <v>#DIV/0!</v>
      </c>
      <c r="W182">
        <f>D182*S182</f>
        <v>0</v>
      </c>
      <c r="X182">
        <f>E182*S182</f>
        <v>0</v>
      </c>
      <c r="Y182">
        <f>F182*S182</f>
        <v>0</v>
      </c>
      <c r="Z182">
        <f>G182*S182</f>
        <v>0</v>
      </c>
      <c r="AA182">
        <f>H182*S182</f>
        <v>0</v>
      </c>
      <c r="AB182">
        <f>I182*S182</f>
        <v>0</v>
      </c>
      <c r="AC182">
        <f>J182*S182</f>
        <v>0</v>
      </c>
      <c r="AD182">
        <f>K182*S182</f>
        <v>0</v>
      </c>
      <c r="AE182">
        <f>L182*S182</f>
        <v>0</v>
      </c>
      <c r="AF182">
        <f>M182*S182</f>
        <v>0</v>
      </c>
    </row>
    <row r="183">
      <c r="A183">
        <v>175</v>
      </c>
      <c r="B183" t="str">
        <v xml:space="preserve">Indomie Goreng + Telor Ceplok + Ayam Fillet Sambal Geprek </v>
      </c>
      <c r="N183">
        <f>SUM(D183:M183)</f>
        <v>0</v>
      </c>
      <c r="O183">
        <f>N183*S183</f>
        <v>0</v>
      </c>
      <c r="P183" t="e">
        <f>(O183/O296)*100</f>
        <v>#DIV/0!</v>
      </c>
      <c r="Q183">
        <v>0.52</v>
      </c>
      <c r="R183" t="e">
        <f>P183*Q183</f>
        <v>#DIV/0!</v>
      </c>
      <c r="W183">
        <f>D183*S183</f>
        <v>0</v>
      </c>
      <c r="X183">
        <f>E183*S183</f>
        <v>0</v>
      </c>
      <c r="Y183">
        <f>F183*S183</f>
        <v>0</v>
      </c>
      <c r="Z183">
        <f>G183*S183</f>
        <v>0</v>
      </c>
      <c r="AA183">
        <f>H183*S183</f>
        <v>0</v>
      </c>
      <c r="AB183">
        <f>I183*S183</f>
        <v>0</v>
      </c>
      <c r="AC183">
        <f>J183*S183</f>
        <v>0</v>
      </c>
      <c r="AD183">
        <f>K183*S183</f>
        <v>0</v>
      </c>
      <c r="AE183">
        <f>L183*S183</f>
        <v>0</v>
      </c>
      <c r="AF183">
        <f>M183*S183</f>
        <v>0</v>
      </c>
    </row>
    <row r="184">
      <c r="A184">
        <v>176</v>
      </c>
      <c r="B184" t="str">
        <v xml:space="preserve">Indomie Goreng + Ayam Fillet Sambal Matah + Nestea </v>
      </c>
      <c r="N184">
        <f>SUM(D184:M184)</f>
        <v>0</v>
      </c>
      <c r="O184">
        <f>N184*S184</f>
        <v>0</v>
      </c>
      <c r="P184" t="e">
        <f>(O184/O296)*100</f>
        <v>#DIV/0!</v>
      </c>
      <c r="Q184">
        <v>0.52</v>
      </c>
      <c r="R184" t="e">
        <f>P184*Q184</f>
        <v>#DIV/0!</v>
      </c>
      <c r="W184">
        <f>D184*S184</f>
        <v>0</v>
      </c>
      <c r="X184">
        <f>E184*S184</f>
        <v>0</v>
      </c>
      <c r="Y184">
        <f>F184*S184</f>
        <v>0</v>
      </c>
      <c r="Z184">
        <f>G184*S184</f>
        <v>0</v>
      </c>
      <c r="AA184">
        <f>H184*S184</f>
        <v>0</v>
      </c>
      <c r="AB184">
        <f>I184*S184</f>
        <v>0</v>
      </c>
      <c r="AC184">
        <f>J184*S184</f>
        <v>0</v>
      </c>
      <c r="AD184">
        <f>K184*S184</f>
        <v>0</v>
      </c>
      <c r="AE184">
        <f>L184*S184</f>
        <v>0</v>
      </c>
      <c r="AF184">
        <f>M184*S184</f>
        <v>0</v>
      </c>
    </row>
    <row r="185">
      <c r="A185">
        <v>177</v>
      </c>
      <c r="B185" t="str">
        <v xml:space="preserve">Indomie Goreng + Ayam Fillet Sambal Geprek + Nestea </v>
      </c>
      <c r="N185">
        <f>SUM(D185:M185)</f>
        <v>0</v>
      </c>
      <c r="O185">
        <f>N185*S185</f>
        <v>0</v>
      </c>
      <c r="P185" t="e">
        <f>(O185/O296)*100</f>
        <v>#DIV/0!</v>
      </c>
      <c r="Q185">
        <v>0.52</v>
      </c>
      <c r="R185" t="e">
        <f>P185*Q185</f>
        <v>#DIV/0!</v>
      </c>
      <c r="W185">
        <f>D185*S185</f>
        <v>0</v>
      </c>
      <c r="X185">
        <f>E185*S185</f>
        <v>0</v>
      </c>
      <c r="Y185">
        <f>F185*S185</f>
        <v>0</v>
      </c>
      <c r="Z185">
        <f>G185*S185</f>
        <v>0</v>
      </c>
      <c r="AA185">
        <f>H185*S185</f>
        <v>0</v>
      </c>
      <c r="AB185">
        <f>I185*S185</f>
        <v>0</v>
      </c>
      <c r="AC185">
        <f>J185*S185</f>
        <v>0</v>
      </c>
      <c r="AD185">
        <f>K185*S185</f>
        <v>0</v>
      </c>
      <c r="AE185">
        <f>L185*S185</f>
        <v>0</v>
      </c>
      <c r="AF185">
        <f>M185*S185</f>
        <v>0</v>
      </c>
    </row>
    <row r="186">
      <c r="A186">
        <v>178</v>
      </c>
      <c r="B186" t="str">
        <v xml:space="preserve">Indomie Goreng + Telor Ceplok + Ayam Fillet Sambal Matah + Nestea </v>
      </c>
      <c r="N186">
        <f>SUM(D186:M186)</f>
        <v>0</v>
      </c>
      <c r="O186">
        <f>N186*S186</f>
        <v>0</v>
      </c>
      <c r="P186" t="e">
        <f>(O186/O296)*100</f>
        <v>#DIV/0!</v>
      </c>
      <c r="Q186">
        <v>0.52</v>
      </c>
      <c r="R186" t="e">
        <f>P186*Q186</f>
        <v>#DIV/0!</v>
      </c>
      <c r="W186">
        <f>D186*S186</f>
        <v>0</v>
      </c>
      <c r="X186">
        <f>E186*S186</f>
        <v>0</v>
      </c>
      <c r="Y186">
        <f>F186*S186</f>
        <v>0</v>
      </c>
      <c r="Z186">
        <f>G186*S186</f>
        <v>0</v>
      </c>
      <c r="AA186">
        <f>H186*S186</f>
        <v>0</v>
      </c>
      <c r="AB186">
        <f>I186*S186</f>
        <v>0</v>
      </c>
      <c r="AC186">
        <f>J186*S186</f>
        <v>0</v>
      </c>
      <c r="AD186">
        <f>K186*S186</f>
        <v>0</v>
      </c>
      <c r="AE186">
        <f>L186*S186</f>
        <v>0</v>
      </c>
      <c r="AF186">
        <f>M186*S186</f>
        <v>0</v>
      </c>
    </row>
    <row r="187">
      <c r="A187">
        <v>179</v>
      </c>
      <c r="B187" t="str">
        <v xml:space="preserve">Indomie Goreng + Telor Ceplok + Ayam Fillet Sambal Geprek + Nestea </v>
      </c>
      <c r="N187">
        <f>SUM(D187:M187)</f>
        <v>0</v>
      </c>
      <c r="O187">
        <f>N187*S187</f>
        <v>0</v>
      </c>
      <c r="P187" t="e">
        <f>(O187/O296)*100</f>
        <v>#DIV/0!</v>
      </c>
      <c r="Q187">
        <v>0.52</v>
      </c>
      <c r="R187" t="e">
        <f>P187*Q187</f>
        <v>#DIV/0!</v>
      </c>
      <c r="W187">
        <f>D187*S187</f>
        <v>0</v>
      </c>
      <c r="X187">
        <f>E187*S187</f>
        <v>0</v>
      </c>
      <c r="Y187">
        <f>F187*S187</f>
        <v>0</v>
      </c>
      <c r="Z187">
        <f>G187*S187</f>
        <v>0</v>
      </c>
      <c r="AA187">
        <f>H187*S187</f>
        <v>0</v>
      </c>
      <c r="AB187">
        <f>I187*S187</f>
        <v>0</v>
      </c>
      <c r="AC187">
        <f>J187*S187</f>
        <v>0</v>
      </c>
      <c r="AD187">
        <f>K187*S187</f>
        <v>0</v>
      </c>
      <c r="AE187">
        <f>L187*S187</f>
        <v>0</v>
      </c>
      <c r="AF187">
        <f>M187*S187</f>
        <v>0</v>
      </c>
    </row>
    <row r="188">
      <c r="A188">
        <v>180</v>
      </c>
      <c r="N188">
        <f>SUM(D188:M188)</f>
        <v>0</v>
      </c>
      <c r="O188">
        <f>N188*S188</f>
        <v>0</v>
      </c>
      <c r="P188" t="e">
        <f>(O188/O296)*100</f>
        <v>#DIV/0!</v>
      </c>
      <c r="Q188">
        <v>0.52</v>
      </c>
      <c r="R188" t="e">
        <f>P188*Q188</f>
        <v>#DIV/0!</v>
      </c>
      <c r="W188">
        <f>D188*S188</f>
        <v>0</v>
      </c>
      <c r="X188">
        <f>E188*S188</f>
        <v>0</v>
      </c>
      <c r="Y188">
        <f>F188*S188</f>
        <v>0</v>
      </c>
      <c r="Z188">
        <f>G188*S188</f>
        <v>0</v>
      </c>
      <c r="AA188">
        <f>H188*S188</f>
        <v>0</v>
      </c>
      <c r="AB188">
        <f>I188*S188</f>
        <v>0</v>
      </c>
      <c r="AC188">
        <f>J188*S188</f>
        <v>0</v>
      </c>
      <c r="AD188">
        <f>K188*S188</f>
        <v>0</v>
      </c>
      <c r="AE188">
        <f>L188*S188</f>
        <v>0</v>
      </c>
      <c r="AF188">
        <f>M188*S188</f>
        <v>0</v>
      </c>
    </row>
    <row r="189">
      <c r="A189">
        <v>181</v>
      </c>
      <c r="B189" t="str">
        <v>Indomie Telor Geprek</v>
      </c>
      <c r="N189">
        <f>SUM(D189:M189)</f>
        <v>0</v>
      </c>
      <c r="O189">
        <f>N189*S189</f>
        <v>0</v>
      </c>
      <c r="P189" t="e">
        <f>(O189/O296)*100</f>
        <v>#DIV/0!</v>
      </c>
      <c r="Q189">
        <v>0.52</v>
      </c>
      <c r="R189" t="e">
        <f>P189*Q189</f>
        <v>#DIV/0!</v>
      </c>
      <c r="W189">
        <f>D189*S189</f>
        <v>0</v>
      </c>
      <c r="X189">
        <f>E189*S189</f>
        <v>0</v>
      </c>
      <c r="Y189">
        <f>F189*S189</f>
        <v>0</v>
      </c>
      <c r="Z189">
        <f>G189*S189</f>
        <v>0</v>
      </c>
      <c r="AA189">
        <f>H189*S189</f>
        <v>0</v>
      </c>
      <c r="AB189">
        <f>I189*S189</f>
        <v>0</v>
      </c>
      <c r="AC189">
        <f>J189*S189</f>
        <v>0</v>
      </c>
      <c r="AD189">
        <f>K189*S189</f>
        <v>0</v>
      </c>
      <c r="AE189">
        <f>L189*S189</f>
        <v>0</v>
      </c>
      <c r="AF189">
        <f>M189*S189</f>
        <v>0</v>
      </c>
    </row>
    <row r="190">
      <c r="A190">
        <v>182</v>
      </c>
      <c r="B190" t="str">
        <v xml:space="preserve">Indomie Telor Matah </v>
      </c>
      <c r="N190">
        <f>SUM(D190:M190)</f>
        <v>0</v>
      </c>
      <c r="O190">
        <f>N190*S190</f>
        <v>0</v>
      </c>
      <c r="P190" t="e">
        <f>(O190/O296)*100</f>
        <v>#DIV/0!</v>
      </c>
      <c r="Q190">
        <v>0.52</v>
      </c>
      <c r="R190" t="e">
        <f>P190*Q190</f>
        <v>#DIV/0!</v>
      </c>
      <c r="W190">
        <f>D190*S190</f>
        <v>0</v>
      </c>
      <c r="X190">
        <f>E190*S190</f>
        <v>0</v>
      </c>
      <c r="Y190">
        <f>F190*S190</f>
        <v>0</v>
      </c>
      <c r="Z190">
        <f>G190*S190</f>
        <v>0</v>
      </c>
      <c r="AA190">
        <f>H190*S190</f>
        <v>0</v>
      </c>
      <c r="AB190">
        <f>I190*S190</f>
        <v>0</v>
      </c>
      <c r="AC190">
        <f>J190*S190</f>
        <v>0</v>
      </c>
      <c r="AD190">
        <f>K190*S190</f>
        <v>0</v>
      </c>
      <c r="AE190">
        <f>L190*S190</f>
        <v>0</v>
      </c>
      <c r="AF190">
        <f>M190*S190</f>
        <v>0</v>
      </c>
    </row>
    <row r="191">
      <c r="A191">
        <v>183</v>
      </c>
      <c r="B191" t="str">
        <v xml:space="preserve">Indomie Telor Geprek + Stee </v>
      </c>
      <c r="N191">
        <f>SUM(D191:M191)</f>
        <v>0</v>
      </c>
      <c r="O191">
        <f>N191*S191</f>
        <v>0</v>
      </c>
      <c r="P191" t="e">
        <f>(O191/O296)*100</f>
        <v>#DIV/0!</v>
      </c>
      <c r="Q191">
        <v>0.52</v>
      </c>
      <c r="R191" t="e">
        <f>P191*Q191</f>
        <v>#DIV/0!</v>
      </c>
      <c r="W191">
        <f>D191*S191</f>
        <v>0</v>
      </c>
      <c r="X191">
        <f>E191*S191</f>
        <v>0</v>
      </c>
      <c r="Y191">
        <f>F191*S191</f>
        <v>0</v>
      </c>
      <c r="Z191">
        <f>G191*S191</f>
        <v>0</v>
      </c>
      <c r="AA191">
        <f>H191*S191</f>
        <v>0</v>
      </c>
      <c r="AB191">
        <f>I191*S191</f>
        <v>0</v>
      </c>
      <c r="AC191">
        <f>J191*S191</f>
        <v>0</v>
      </c>
      <c r="AD191">
        <f>K191*S191</f>
        <v>0</v>
      </c>
      <c r="AE191">
        <f>L191*S191</f>
        <v>0</v>
      </c>
      <c r="AF191">
        <f>M191*S191</f>
        <v>0</v>
      </c>
    </row>
    <row r="192">
      <c r="A192">
        <v>184</v>
      </c>
      <c r="B192" t="str">
        <v xml:space="preserve">Indomie Telor Matah + Stee </v>
      </c>
      <c r="N192">
        <f>SUM(D192:M192)</f>
        <v>0</v>
      </c>
      <c r="O192">
        <f>N192*S192</f>
        <v>0</v>
      </c>
      <c r="P192" t="e">
        <f>(O192/O296)*100</f>
        <v>#DIV/0!</v>
      </c>
      <c r="Q192">
        <v>0.52</v>
      </c>
      <c r="R192" t="e">
        <f>P192*Q192</f>
        <v>#DIV/0!</v>
      </c>
      <c r="W192">
        <f>D192*S192</f>
        <v>0</v>
      </c>
      <c r="X192">
        <f>E192*S192</f>
        <v>0</v>
      </c>
      <c r="Y192">
        <f>F192*S192</f>
        <v>0</v>
      </c>
      <c r="Z192">
        <f>G192*S192</f>
        <v>0</v>
      </c>
      <c r="AA192">
        <f>H192*S192</f>
        <v>0</v>
      </c>
      <c r="AB192">
        <f>I192*S192</f>
        <v>0</v>
      </c>
      <c r="AC192">
        <f>J192*S192</f>
        <v>0</v>
      </c>
      <c r="AD192">
        <f>K192*S192</f>
        <v>0</v>
      </c>
      <c r="AE192">
        <f>L192*S192</f>
        <v>0</v>
      </c>
      <c r="AF192">
        <f>M192*S192</f>
        <v>0</v>
      </c>
    </row>
    <row r="193">
      <c r="A193">
        <v>185</v>
      </c>
      <c r="N193">
        <f>SUM(D193:M193)</f>
        <v>0</v>
      </c>
      <c r="O193">
        <f>N193*S193</f>
        <v>0</v>
      </c>
      <c r="P193" t="e">
        <f>(O193/O296)*100</f>
        <v>#DIV/0!</v>
      </c>
      <c r="Q193">
        <v>0.52</v>
      </c>
      <c r="R193" t="e">
        <f>P193*Q193</f>
        <v>#DIV/0!</v>
      </c>
      <c r="W193">
        <f>D193*S193</f>
        <v>0</v>
      </c>
      <c r="X193">
        <f>E193*S193</f>
        <v>0</v>
      </c>
      <c r="Y193">
        <f>F193*S193</f>
        <v>0</v>
      </c>
      <c r="Z193">
        <f>G193*S193</f>
        <v>0</v>
      </c>
      <c r="AA193">
        <f>H193*S193</f>
        <v>0</v>
      </c>
      <c r="AB193">
        <f>I193*S193</f>
        <v>0</v>
      </c>
      <c r="AC193">
        <f>J193*S193</f>
        <v>0</v>
      </c>
      <c r="AD193">
        <f>K193*S193</f>
        <v>0</v>
      </c>
      <c r="AE193">
        <f>L193*S193</f>
        <v>0</v>
      </c>
      <c r="AF193">
        <f>M193*S193</f>
        <v>0</v>
      </c>
    </row>
    <row r="194">
      <c r="A194">
        <v>186</v>
      </c>
      <c r="N194">
        <f>SUM(D194:M194)</f>
        <v>0</v>
      </c>
      <c r="O194">
        <f>N194*S194</f>
        <v>0</v>
      </c>
      <c r="P194" t="e">
        <f>(O194/O296)*100</f>
        <v>#DIV/0!</v>
      </c>
      <c r="Q194">
        <v>0.52</v>
      </c>
      <c r="R194" t="e">
        <f>P194*Q194</f>
        <v>#DIV/0!</v>
      </c>
      <c r="W194">
        <f>D194*S194</f>
        <v>0</v>
      </c>
      <c r="X194">
        <f>E194*S194</f>
        <v>0</v>
      </c>
      <c r="Y194">
        <f>F194*S194</f>
        <v>0</v>
      </c>
      <c r="Z194">
        <f>G194*S194</f>
        <v>0</v>
      </c>
      <c r="AA194">
        <f>H194*S194</f>
        <v>0</v>
      </c>
      <c r="AB194">
        <f>I194*S194</f>
        <v>0</v>
      </c>
      <c r="AC194">
        <f>J194*S194</f>
        <v>0</v>
      </c>
      <c r="AD194">
        <f>K194*S194</f>
        <v>0</v>
      </c>
      <c r="AE194">
        <f>L194*S194</f>
        <v>0</v>
      </c>
      <c r="AF194">
        <f>M194*S194</f>
        <v>0</v>
      </c>
    </row>
    <row r="195">
      <c r="A195">
        <v>187</v>
      </c>
      <c r="N195">
        <f>SUM(D195:M195)</f>
        <v>0</v>
      </c>
      <c r="O195">
        <f>N195*S195</f>
        <v>0</v>
      </c>
      <c r="P195" t="e">
        <f>(O195/O296)*100</f>
        <v>#DIV/0!</v>
      </c>
      <c r="Q195">
        <v>0.52</v>
      </c>
      <c r="R195" t="e">
        <f>P195*Q195</f>
        <v>#DIV/0!</v>
      </c>
      <c r="W195">
        <f>D195*S195</f>
        <v>0</v>
      </c>
      <c r="X195">
        <f>E195*S195</f>
        <v>0</v>
      </c>
      <c r="Y195">
        <f>F195*S195</f>
        <v>0</v>
      </c>
      <c r="Z195">
        <f>G195*S195</f>
        <v>0</v>
      </c>
      <c r="AA195">
        <f>H195*S195</f>
        <v>0</v>
      </c>
      <c r="AB195">
        <f>I195*S195</f>
        <v>0</v>
      </c>
      <c r="AC195">
        <f>J195*S195</f>
        <v>0</v>
      </c>
      <c r="AD195">
        <f>K195*S195</f>
        <v>0</v>
      </c>
      <c r="AE195">
        <f>L195*S195</f>
        <v>0</v>
      </c>
      <c r="AF195">
        <f>M195*S195</f>
        <v>0</v>
      </c>
    </row>
    <row r="196">
      <c r="A196">
        <v>188</v>
      </c>
      <c r="N196">
        <f>SUM(D196:M196)</f>
        <v>0</v>
      </c>
      <c r="O196">
        <f>N196*S196</f>
        <v>0</v>
      </c>
      <c r="P196" t="e">
        <f>(O196/O296)*100</f>
        <v>#DIV/0!</v>
      </c>
      <c r="Q196">
        <v>0.52</v>
      </c>
      <c r="R196" t="e">
        <f>P196*Q196</f>
        <v>#DIV/0!</v>
      </c>
      <c r="W196">
        <f>D196*S196</f>
        <v>0</v>
      </c>
      <c r="X196">
        <f>E196*S196</f>
        <v>0</v>
      </c>
      <c r="Y196">
        <f>F196*S196</f>
        <v>0</v>
      </c>
      <c r="Z196">
        <f>G196*S196</f>
        <v>0</v>
      </c>
      <c r="AA196">
        <f>H196*S196</f>
        <v>0</v>
      </c>
      <c r="AB196">
        <f>I196*S196</f>
        <v>0</v>
      </c>
      <c r="AC196">
        <f>J196*S196</f>
        <v>0</v>
      </c>
      <c r="AD196">
        <f>K196*S196</f>
        <v>0</v>
      </c>
      <c r="AE196">
        <f>L196*S196</f>
        <v>0</v>
      </c>
      <c r="AF196">
        <f>M196*S196</f>
        <v>0</v>
      </c>
    </row>
    <row r="197">
      <c r="A197">
        <v>189</v>
      </c>
      <c r="N197">
        <f>SUM(D197:M197)</f>
        <v>0</v>
      </c>
      <c r="O197">
        <f>N197*S197</f>
        <v>0</v>
      </c>
      <c r="P197" t="e">
        <f>(O197/O296)*100</f>
        <v>#DIV/0!</v>
      </c>
      <c r="Q197">
        <v>0.52</v>
      </c>
      <c r="R197" t="e">
        <f>P197*Q197</f>
        <v>#DIV/0!</v>
      </c>
      <c r="W197">
        <f>D197*S197</f>
        <v>0</v>
      </c>
      <c r="X197">
        <f>E197*S197</f>
        <v>0</v>
      </c>
      <c r="Y197">
        <f>F197*S197</f>
        <v>0</v>
      </c>
      <c r="Z197">
        <f>G197*S197</f>
        <v>0</v>
      </c>
      <c r="AA197">
        <f>H197*S197</f>
        <v>0</v>
      </c>
      <c r="AB197">
        <f>I197*S197</f>
        <v>0</v>
      </c>
      <c r="AC197">
        <f>J197*S197</f>
        <v>0</v>
      </c>
      <c r="AD197">
        <f>K197*S197</f>
        <v>0</v>
      </c>
      <c r="AE197">
        <f>L197*S197</f>
        <v>0</v>
      </c>
      <c r="AF197">
        <f>M197*S197</f>
        <v>0</v>
      </c>
    </row>
    <row r="198">
      <c r="A198">
        <v>190</v>
      </c>
      <c r="N198">
        <f>SUM(D198:M198)</f>
        <v>0</v>
      </c>
      <c r="O198">
        <f>N198*S198</f>
        <v>0</v>
      </c>
      <c r="P198" t="e">
        <f>(O198/O296)*100</f>
        <v>#DIV/0!</v>
      </c>
      <c r="Q198">
        <v>0.52</v>
      </c>
      <c r="R198" t="e">
        <f>P198*Q198</f>
        <v>#DIV/0!</v>
      </c>
      <c r="W198">
        <f>D198*S198</f>
        <v>0</v>
      </c>
      <c r="X198">
        <f>E198*S198</f>
        <v>0</v>
      </c>
      <c r="Y198">
        <f>F198*S198</f>
        <v>0</v>
      </c>
      <c r="Z198">
        <f>G198*S198</f>
        <v>0</v>
      </c>
      <c r="AA198">
        <f>H198*S198</f>
        <v>0</v>
      </c>
      <c r="AB198">
        <f>I198*S198</f>
        <v>0</v>
      </c>
      <c r="AC198">
        <f>J198*S198</f>
        <v>0</v>
      </c>
      <c r="AD198">
        <f>K198*S198</f>
        <v>0</v>
      </c>
      <c r="AE198">
        <f>L198*S198</f>
        <v>0</v>
      </c>
      <c r="AF198">
        <f>M198*S198</f>
        <v>0</v>
      </c>
    </row>
    <row r="199">
      <c r="A199">
        <v>191</v>
      </c>
      <c r="N199">
        <f>SUM(D199:M199)</f>
        <v>0</v>
      </c>
      <c r="O199">
        <f>N199*S199</f>
        <v>0</v>
      </c>
      <c r="P199" t="e">
        <f>(O199/O296)*100</f>
        <v>#DIV/0!</v>
      </c>
      <c r="Q199">
        <v>0.52</v>
      </c>
      <c r="R199" t="e">
        <f>P199*Q199</f>
        <v>#DIV/0!</v>
      </c>
      <c r="W199">
        <f>D199*S199</f>
        <v>0</v>
      </c>
      <c r="X199">
        <f>E199*S199</f>
        <v>0</v>
      </c>
      <c r="Y199">
        <f>F199*S199</f>
        <v>0</v>
      </c>
      <c r="Z199">
        <f>G199*S199</f>
        <v>0</v>
      </c>
      <c r="AA199">
        <f>H199*S199</f>
        <v>0</v>
      </c>
      <c r="AB199">
        <f>I199*S199</f>
        <v>0</v>
      </c>
      <c r="AC199">
        <f>J199*S199</f>
        <v>0</v>
      </c>
      <c r="AD199">
        <f>K199*S199</f>
        <v>0</v>
      </c>
      <c r="AE199">
        <f>L199*S199</f>
        <v>0</v>
      </c>
      <c r="AF199">
        <f>M199*S199</f>
        <v>0</v>
      </c>
    </row>
    <row r="200">
      <c r="A200">
        <v>192</v>
      </c>
      <c r="N200">
        <f>SUM(D200:M200)</f>
        <v>0</v>
      </c>
      <c r="O200">
        <f>N200*S200</f>
        <v>0</v>
      </c>
      <c r="P200" t="e">
        <f>(O200/O296)*100</f>
        <v>#DIV/0!</v>
      </c>
      <c r="Q200">
        <v>0.52</v>
      </c>
      <c r="R200" t="e">
        <f>P200*Q200</f>
        <v>#DIV/0!</v>
      </c>
      <c r="W200">
        <f>D200*S200</f>
        <v>0</v>
      </c>
      <c r="X200">
        <f>E200*S200</f>
        <v>0</v>
      </c>
      <c r="Y200">
        <f>F200*S200</f>
        <v>0</v>
      </c>
      <c r="Z200">
        <f>G200*S200</f>
        <v>0</v>
      </c>
      <c r="AA200">
        <f>H200*S200</f>
        <v>0</v>
      </c>
      <c r="AB200">
        <f>I200*S200</f>
        <v>0</v>
      </c>
      <c r="AC200">
        <f>J200*S200</f>
        <v>0</v>
      </c>
      <c r="AD200">
        <f>K200*S200</f>
        <v>0</v>
      </c>
      <c r="AE200">
        <f>L200*S200</f>
        <v>0</v>
      </c>
      <c r="AF200">
        <f>M200*S200</f>
        <v>0</v>
      </c>
    </row>
    <row r="201">
      <c r="A201">
        <v>193</v>
      </c>
      <c r="N201">
        <f>SUM(D201:M201)</f>
        <v>0</v>
      </c>
      <c r="O201">
        <f>N201*S201</f>
        <v>0</v>
      </c>
      <c r="P201" t="e">
        <f>(O201/O296)*100</f>
        <v>#DIV/0!</v>
      </c>
      <c r="Q201">
        <v>0.52</v>
      </c>
      <c r="R201" t="e">
        <f>P201*Q201</f>
        <v>#DIV/0!</v>
      </c>
      <c r="W201">
        <f>D201*S201</f>
        <v>0</v>
      </c>
      <c r="X201">
        <f>E201*S201</f>
        <v>0</v>
      </c>
      <c r="Y201">
        <f>F201*S201</f>
        <v>0</v>
      </c>
      <c r="Z201">
        <f>G201*S201</f>
        <v>0</v>
      </c>
      <c r="AA201">
        <f>H201*S201</f>
        <v>0</v>
      </c>
      <c r="AB201">
        <f>I201*S201</f>
        <v>0</v>
      </c>
      <c r="AC201">
        <f>J201*S201</f>
        <v>0</v>
      </c>
      <c r="AD201">
        <f>K201*S201</f>
        <v>0</v>
      </c>
      <c r="AE201">
        <f>L201*S201</f>
        <v>0</v>
      </c>
      <c r="AF201">
        <f>M201*S201</f>
        <v>0</v>
      </c>
    </row>
    <row r="202">
      <c r="A202">
        <v>194</v>
      </c>
      <c r="N202">
        <f>SUM(D202:M202)</f>
        <v>0</v>
      </c>
      <c r="O202">
        <f>N202*S202</f>
        <v>0</v>
      </c>
      <c r="P202" t="e">
        <f>(O202/O296)*100</f>
        <v>#DIV/0!</v>
      </c>
      <c r="Q202">
        <v>0.52</v>
      </c>
      <c r="R202" t="e">
        <f>P202*Q202</f>
        <v>#DIV/0!</v>
      </c>
      <c r="W202">
        <f>D202*S202</f>
        <v>0</v>
      </c>
      <c r="X202">
        <f>E202*S202</f>
        <v>0</v>
      </c>
      <c r="Y202">
        <f>F202*S202</f>
        <v>0</v>
      </c>
      <c r="Z202">
        <f>G202*S202</f>
        <v>0</v>
      </c>
      <c r="AA202">
        <f>H202*S202</f>
        <v>0</v>
      </c>
      <c r="AB202">
        <f>I202*S202</f>
        <v>0</v>
      </c>
      <c r="AC202">
        <f>J202*S202</f>
        <v>0</v>
      </c>
      <c r="AD202">
        <f>K202*S202</f>
        <v>0</v>
      </c>
      <c r="AE202">
        <f>L202*S202</f>
        <v>0</v>
      </c>
      <c r="AF202">
        <f>M202*S202</f>
        <v>0</v>
      </c>
    </row>
    <row r="203">
      <c r="A203">
        <v>195</v>
      </c>
      <c r="N203">
        <f>SUM(D203:M203)</f>
        <v>0</v>
      </c>
      <c r="O203">
        <f>N203*S203</f>
        <v>0</v>
      </c>
      <c r="P203" t="e">
        <f>(O203/O296)*100</f>
        <v>#DIV/0!</v>
      </c>
      <c r="Q203">
        <v>0.52</v>
      </c>
      <c r="R203" t="e">
        <f>P203*Q203</f>
        <v>#DIV/0!</v>
      </c>
      <c r="W203">
        <f>D203*S203</f>
        <v>0</v>
      </c>
      <c r="X203">
        <f>E203*S203</f>
        <v>0</v>
      </c>
      <c r="Y203">
        <f>F203*S203</f>
        <v>0</v>
      </c>
      <c r="Z203">
        <f>G203*S203</f>
        <v>0</v>
      </c>
      <c r="AA203">
        <f>H203*S203</f>
        <v>0</v>
      </c>
      <c r="AB203">
        <f>I203*S203</f>
        <v>0</v>
      </c>
      <c r="AC203">
        <f>J203*S203</f>
        <v>0</v>
      </c>
      <c r="AD203">
        <f>K203*S203</f>
        <v>0</v>
      </c>
      <c r="AE203">
        <f>L203*S203</f>
        <v>0</v>
      </c>
      <c r="AF203">
        <f>M203*S203</f>
        <v>0</v>
      </c>
    </row>
    <row r="204">
      <c r="A204">
        <v>196</v>
      </c>
      <c r="N204">
        <f>SUM(D204:M204)</f>
        <v>0</v>
      </c>
      <c r="O204">
        <f>N204*S204</f>
        <v>0</v>
      </c>
      <c r="P204" t="e">
        <f>(O204/O296)*100</f>
        <v>#DIV/0!</v>
      </c>
      <c r="Q204">
        <v>0.52</v>
      </c>
      <c r="R204" t="e">
        <f>P204*Q204</f>
        <v>#DIV/0!</v>
      </c>
      <c r="W204">
        <f>D204*S204</f>
        <v>0</v>
      </c>
      <c r="X204">
        <f>E204*S204</f>
        <v>0</v>
      </c>
      <c r="Y204">
        <f>F204*S204</f>
        <v>0</v>
      </c>
      <c r="Z204">
        <f>G204*S204</f>
        <v>0</v>
      </c>
      <c r="AA204">
        <f>H204*S204</f>
        <v>0</v>
      </c>
      <c r="AB204">
        <f>I204*S204</f>
        <v>0</v>
      </c>
      <c r="AC204">
        <f>J204*S204</f>
        <v>0</v>
      </c>
      <c r="AD204">
        <f>K204*S204</f>
        <v>0</v>
      </c>
      <c r="AE204">
        <f>L204*S204</f>
        <v>0</v>
      </c>
      <c r="AF204">
        <f>M204*S204</f>
        <v>0</v>
      </c>
    </row>
    <row r="205">
      <c r="A205">
        <v>197</v>
      </c>
      <c r="N205">
        <f>SUM(D205:M205)</f>
        <v>0</v>
      </c>
      <c r="O205">
        <f>N205*S205</f>
        <v>0</v>
      </c>
      <c r="P205" t="e">
        <f>(O205/O296)*100</f>
        <v>#DIV/0!</v>
      </c>
      <c r="Q205">
        <v>0.52</v>
      </c>
      <c r="R205" t="e">
        <f>P205*Q205</f>
        <v>#DIV/0!</v>
      </c>
      <c r="W205">
        <f>D205*S205</f>
        <v>0</v>
      </c>
      <c r="X205">
        <f>E205*S205</f>
        <v>0</v>
      </c>
      <c r="Y205">
        <f>F205*S205</f>
        <v>0</v>
      </c>
      <c r="Z205">
        <f>G205*S205</f>
        <v>0</v>
      </c>
      <c r="AA205">
        <f>H205*S205</f>
        <v>0</v>
      </c>
      <c r="AB205">
        <f>I205*S205</f>
        <v>0</v>
      </c>
      <c r="AC205">
        <f>J205*S205</f>
        <v>0</v>
      </c>
      <c r="AD205">
        <f>K205*S205</f>
        <v>0</v>
      </c>
      <c r="AE205">
        <f>L205*S205</f>
        <v>0</v>
      </c>
      <c r="AF205">
        <f>M205*S205</f>
        <v>0</v>
      </c>
    </row>
    <row r="206">
      <c r="A206">
        <v>198</v>
      </c>
      <c r="N206">
        <f>SUM(D206:M206)</f>
        <v>0</v>
      </c>
      <c r="O206">
        <f>N206*S206</f>
        <v>0</v>
      </c>
      <c r="P206" t="e">
        <f>(O206/O296)*100</f>
        <v>#DIV/0!</v>
      </c>
      <c r="Q206">
        <v>0.52</v>
      </c>
      <c r="R206" t="e">
        <f>P206*Q206</f>
        <v>#DIV/0!</v>
      </c>
      <c r="W206">
        <f>D206*S206</f>
        <v>0</v>
      </c>
      <c r="X206">
        <f>E206*S206</f>
        <v>0</v>
      </c>
      <c r="Y206">
        <f>F206*S206</f>
        <v>0</v>
      </c>
      <c r="Z206">
        <f>G206*S206</f>
        <v>0</v>
      </c>
      <c r="AA206">
        <f>H206*S206</f>
        <v>0</v>
      </c>
      <c r="AB206">
        <f>I206*S206</f>
        <v>0</v>
      </c>
      <c r="AC206">
        <f>J206*S206</f>
        <v>0</v>
      </c>
      <c r="AD206">
        <f>K206*S206</f>
        <v>0</v>
      </c>
      <c r="AE206">
        <f>L206*S206</f>
        <v>0</v>
      </c>
      <c r="AF206">
        <f>M206*S206</f>
        <v>0</v>
      </c>
    </row>
    <row r="207">
      <c r="A207">
        <v>199</v>
      </c>
      <c r="N207">
        <f>SUM(D207:M207)</f>
        <v>0</v>
      </c>
      <c r="O207">
        <f>N207*S207</f>
        <v>0</v>
      </c>
      <c r="P207" t="e">
        <f>(O207/O296)*100</f>
        <v>#DIV/0!</v>
      </c>
      <c r="Q207">
        <v>0.52</v>
      </c>
      <c r="R207" t="e">
        <f>P207*Q207</f>
        <v>#DIV/0!</v>
      </c>
      <c r="W207">
        <f>D207*S207</f>
        <v>0</v>
      </c>
      <c r="X207">
        <f>E207*S207</f>
        <v>0</v>
      </c>
      <c r="Y207">
        <f>F207*S207</f>
        <v>0</v>
      </c>
      <c r="Z207">
        <f>G207*S207</f>
        <v>0</v>
      </c>
      <c r="AA207">
        <f>H207*S207</f>
        <v>0</v>
      </c>
      <c r="AB207">
        <f>I207*S207</f>
        <v>0</v>
      </c>
      <c r="AC207">
        <f>J207*S207</f>
        <v>0</v>
      </c>
      <c r="AD207">
        <f>K207*S207</f>
        <v>0</v>
      </c>
      <c r="AE207">
        <f>L207*S207</f>
        <v>0</v>
      </c>
      <c r="AF207">
        <f>M207*S207</f>
        <v>0</v>
      </c>
    </row>
    <row r="208">
      <c r="A208">
        <v>200</v>
      </c>
      <c r="N208">
        <f>SUM(D208:M208)</f>
        <v>0</v>
      </c>
      <c r="O208">
        <f>N208*S208</f>
        <v>0</v>
      </c>
      <c r="P208" t="e">
        <f>(O208/O296)*100</f>
        <v>#DIV/0!</v>
      </c>
      <c r="Q208">
        <v>0.52</v>
      </c>
      <c r="R208" t="e">
        <f>P208*Q208</f>
        <v>#DIV/0!</v>
      </c>
      <c r="W208">
        <f>D208*S208</f>
        <v>0</v>
      </c>
      <c r="X208">
        <f>E208*S208</f>
        <v>0</v>
      </c>
      <c r="Y208">
        <f>F208*S208</f>
        <v>0</v>
      </c>
      <c r="Z208">
        <f>G208*S208</f>
        <v>0</v>
      </c>
      <c r="AA208">
        <f>H208*S208</f>
        <v>0</v>
      </c>
      <c r="AB208">
        <f>I208*S208</f>
        <v>0</v>
      </c>
      <c r="AC208">
        <f>J208*S208</f>
        <v>0</v>
      </c>
      <c r="AD208">
        <f>K208*S208</f>
        <v>0</v>
      </c>
      <c r="AE208">
        <f>L208*S208</f>
        <v>0</v>
      </c>
      <c r="AF208">
        <f>M208*S208</f>
        <v>0</v>
      </c>
    </row>
    <row r="209">
      <c r="A209">
        <v>201</v>
      </c>
      <c r="N209">
        <f>SUM(D209:M209)</f>
        <v>0</v>
      </c>
      <c r="O209">
        <f>N209*S209</f>
        <v>0</v>
      </c>
      <c r="P209" t="e">
        <f>(O209/O296)*100</f>
        <v>#DIV/0!</v>
      </c>
      <c r="Q209">
        <v>0.52</v>
      </c>
      <c r="R209" t="e">
        <f>P209*Q209</f>
        <v>#DIV/0!</v>
      </c>
      <c r="W209">
        <f>D209*S209</f>
        <v>0</v>
      </c>
      <c r="X209">
        <f>E209*S209</f>
        <v>0</v>
      </c>
      <c r="Y209">
        <f>F209*S209</f>
        <v>0</v>
      </c>
      <c r="Z209">
        <f>G209*S209</f>
        <v>0</v>
      </c>
      <c r="AA209">
        <f>H209*S209</f>
        <v>0</v>
      </c>
      <c r="AB209">
        <f>I209*S209</f>
        <v>0</v>
      </c>
      <c r="AC209">
        <f>J209*S209</f>
        <v>0</v>
      </c>
      <c r="AD209">
        <f>K209*S209</f>
        <v>0</v>
      </c>
      <c r="AE209">
        <f>L209*S209</f>
        <v>0</v>
      </c>
      <c r="AF209">
        <f>M209*S209</f>
        <v>0</v>
      </c>
    </row>
    <row r="210">
      <c r="A210">
        <v>202</v>
      </c>
      <c r="N210">
        <f>SUM(D210:M210)</f>
        <v>0</v>
      </c>
      <c r="O210">
        <f>N210*S210</f>
        <v>0</v>
      </c>
      <c r="P210" t="e">
        <f>(O210/O296)*100</f>
        <v>#DIV/0!</v>
      </c>
      <c r="Q210">
        <v>0.52</v>
      </c>
      <c r="R210" t="e">
        <f>P210*Q210</f>
        <v>#DIV/0!</v>
      </c>
      <c r="W210">
        <f>D210*S210</f>
        <v>0</v>
      </c>
      <c r="X210">
        <f>E210*S210</f>
        <v>0</v>
      </c>
      <c r="Y210">
        <f>F210*S210</f>
        <v>0</v>
      </c>
      <c r="Z210">
        <f>G210*S210</f>
        <v>0</v>
      </c>
      <c r="AA210">
        <f>H210*S210</f>
        <v>0</v>
      </c>
      <c r="AB210">
        <f>I210*S210</f>
        <v>0</v>
      </c>
      <c r="AC210">
        <f>J210*S210</f>
        <v>0</v>
      </c>
      <c r="AD210">
        <f>K210*S210</f>
        <v>0</v>
      </c>
      <c r="AE210">
        <f>L210*S210</f>
        <v>0</v>
      </c>
      <c r="AF210">
        <f>M210*S210</f>
        <v>0</v>
      </c>
    </row>
    <row r="211">
      <c r="A211">
        <v>203</v>
      </c>
      <c r="N211">
        <f>SUM(D211:M211)</f>
        <v>0</v>
      </c>
      <c r="O211">
        <f>N211*S211</f>
        <v>0</v>
      </c>
      <c r="P211" t="e">
        <f>(O211/O296)*100</f>
        <v>#DIV/0!</v>
      </c>
      <c r="Q211">
        <v>0.52</v>
      </c>
      <c r="R211" t="e">
        <f>P211*Q211</f>
        <v>#DIV/0!</v>
      </c>
      <c r="W211">
        <f>D211*S211</f>
        <v>0</v>
      </c>
      <c r="X211">
        <f>E211*S211</f>
        <v>0</v>
      </c>
      <c r="Y211">
        <f>F211*S211</f>
        <v>0</v>
      </c>
      <c r="Z211">
        <f>G211*S211</f>
        <v>0</v>
      </c>
      <c r="AA211">
        <f>H211*S211</f>
        <v>0</v>
      </c>
      <c r="AB211">
        <f>I211*S211</f>
        <v>0</v>
      </c>
      <c r="AC211">
        <f>J211*S211</f>
        <v>0</v>
      </c>
      <c r="AD211">
        <f>K211*S211</f>
        <v>0</v>
      </c>
      <c r="AE211">
        <f>L211*S211</f>
        <v>0</v>
      </c>
      <c r="AF211">
        <f>M211*S211</f>
        <v>0</v>
      </c>
    </row>
    <row r="212">
      <c r="A212">
        <v>204</v>
      </c>
      <c r="N212">
        <f>SUM(D212:M212)</f>
        <v>0</v>
      </c>
      <c r="O212">
        <f>N212*S212</f>
        <v>0</v>
      </c>
      <c r="P212" t="e">
        <f>(O212/O296)*100</f>
        <v>#DIV/0!</v>
      </c>
      <c r="Q212">
        <v>0.52</v>
      </c>
      <c r="R212" t="e">
        <f>P212*Q212</f>
        <v>#DIV/0!</v>
      </c>
      <c r="W212">
        <f>D212*S212</f>
        <v>0</v>
      </c>
      <c r="X212">
        <f>E212*S212</f>
        <v>0</v>
      </c>
      <c r="Y212">
        <f>F212*S212</f>
        <v>0</v>
      </c>
      <c r="Z212">
        <f>G212*S212</f>
        <v>0</v>
      </c>
      <c r="AA212">
        <f>H212*S212</f>
        <v>0</v>
      </c>
      <c r="AB212">
        <f>I212*S212</f>
        <v>0</v>
      </c>
      <c r="AC212">
        <f>J212*S212</f>
        <v>0</v>
      </c>
      <c r="AD212">
        <f>K212*S212</f>
        <v>0</v>
      </c>
      <c r="AE212">
        <f>L212*S212</f>
        <v>0</v>
      </c>
      <c r="AF212">
        <f>M212*S212</f>
        <v>0</v>
      </c>
    </row>
    <row r="213">
      <c r="A213">
        <v>205</v>
      </c>
      <c r="N213">
        <f>SUM(D213:M213)</f>
        <v>0</v>
      </c>
      <c r="O213">
        <f>N213*S213</f>
        <v>0</v>
      </c>
      <c r="P213" t="e">
        <f>(O213/O296)*100</f>
        <v>#DIV/0!</v>
      </c>
      <c r="Q213">
        <v>0.52</v>
      </c>
      <c r="R213" t="e">
        <f>P213*Q213</f>
        <v>#DIV/0!</v>
      </c>
      <c r="W213">
        <f>D213*S213</f>
        <v>0</v>
      </c>
      <c r="X213">
        <f>E213*S213</f>
        <v>0</v>
      </c>
      <c r="Y213">
        <f>F213*S213</f>
        <v>0</v>
      </c>
      <c r="Z213">
        <f>G213*S213</f>
        <v>0</v>
      </c>
      <c r="AA213">
        <f>H213*S213</f>
        <v>0</v>
      </c>
      <c r="AB213">
        <f>I213*S213</f>
        <v>0</v>
      </c>
      <c r="AC213">
        <f>J213*S213</f>
        <v>0</v>
      </c>
      <c r="AD213">
        <f>K213*S213</f>
        <v>0</v>
      </c>
      <c r="AE213">
        <f>L213*S213</f>
        <v>0</v>
      </c>
      <c r="AF213">
        <f>M213*S213</f>
        <v>0</v>
      </c>
    </row>
    <row r="214">
      <c r="A214">
        <v>206</v>
      </c>
      <c r="N214">
        <f>SUM(D214:M214)</f>
        <v>0</v>
      </c>
      <c r="O214">
        <f>N214*S214</f>
        <v>0</v>
      </c>
      <c r="P214" t="e">
        <f>(O214/O296)*100</f>
        <v>#DIV/0!</v>
      </c>
      <c r="Q214">
        <v>0.52</v>
      </c>
      <c r="R214" t="e">
        <f>P214*Q214</f>
        <v>#DIV/0!</v>
      </c>
      <c r="W214">
        <f>D214*S214</f>
        <v>0</v>
      </c>
      <c r="X214">
        <f>E214*S214</f>
        <v>0</v>
      </c>
      <c r="Y214">
        <f>F214*S214</f>
        <v>0</v>
      </c>
      <c r="Z214">
        <f>G214*S214</f>
        <v>0</v>
      </c>
      <c r="AA214">
        <f>H214*S214</f>
        <v>0</v>
      </c>
      <c r="AB214">
        <f>I214*S214</f>
        <v>0</v>
      </c>
      <c r="AC214">
        <f>J214*S214</f>
        <v>0</v>
      </c>
      <c r="AD214">
        <f>K214*S214</f>
        <v>0</v>
      </c>
      <c r="AE214">
        <f>L214*S214</f>
        <v>0</v>
      </c>
      <c r="AF214">
        <f>M214*S214</f>
        <v>0</v>
      </c>
    </row>
    <row r="215">
      <c r="A215">
        <v>207</v>
      </c>
      <c r="N215">
        <f>SUM(D215:M215)</f>
        <v>0</v>
      </c>
      <c r="O215">
        <f>N215*S215</f>
        <v>0</v>
      </c>
      <c r="P215" t="e">
        <f>(O215/O296)*100</f>
        <v>#DIV/0!</v>
      </c>
      <c r="Q215">
        <v>0.52</v>
      </c>
      <c r="R215" t="e">
        <f>P215*Q215</f>
        <v>#DIV/0!</v>
      </c>
      <c r="W215">
        <f>D215*S215</f>
        <v>0</v>
      </c>
      <c r="X215">
        <f>E215*S215</f>
        <v>0</v>
      </c>
      <c r="Y215">
        <f>F215*S215</f>
        <v>0</v>
      </c>
      <c r="Z215">
        <f>G215*S215</f>
        <v>0</v>
      </c>
      <c r="AA215">
        <f>H215*S215</f>
        <v>0</v>
      </c>
      <c r="AB215">
        <f>I215*S215</f>
        <v>0</v>
      </c>
      <c r="AC215">
        <f>J215*S215</f>
        <v>0</v>
      </c>
      <c r="AD215">
        <f>K215*S215</f>
        <v>0</v>
      </c>
      <c r="AE215">
        <f>L215*S215</f>
        <v>0</v>
      </c>
      <c r="AF215">
        <f>M215*S215</f>
        <v>0</v>
      </c>
    </row>
    <row r="216">
      <c r="A216">
        <v>208</v>
      </c>
      <c r="N216">
        <f>SUM(D216:M216)</f>
        <v>0</v>
      </c>
      <c r="O216">
        <f>N216*S216</f>
        <v>0</v>
      </c>
      <c r="P216" t="e">
        <f>(O216/O296)*100</f>
        <v>#DIV/0!</v>
      </c>
      <c r="Q216">
        <v>0.52</v>
      </c>
      <c r="R216" t="e">
        <f>P216*Q216</f>
        <v>#DIV/0!</v>
      </c>
      <c r="W216">
        <f>D216*S216</f>
        <v>0</v>
      </c>
      <c r="X216">
        <f>E216*S216</f>
        <v>0</v>
      </c>
      <c r="Y216">
        <f>F216*S216</f>
        <v>0</v>
      </c>
      <c r="Z216">
        <f>G216*S216</f>
        <v>0</v>
      </c>
      <c r="AA216">
        <f>H216*S216</f>
        <v>0</v>
      </c>
      <c r="AB216">
        <f>I216*S216</f>
        <v>0</v>
      </c>
      <c r="AC216">
        <f>J216*S216</f>
        <v>0</v>
      </c>
      <c r="AD216">
        <f>K216*S216</f>
        <v>0</v>
      </c>
      <c r="AE216">
        <f>L216*S216</f>
        <v>0</v>
      </c>
      <c r="AF216">
        <f>M216*S216</f>
        <v>0</v>
      </c>
    </row>
    <row r="217">
      <c r="A217">
        <v>209</v>
      </c>
      <c r="N217">
        <f>SUM(D217:M217)</f>
        <v>0</v>
      </c>
      <c r="O217">
        <f>N217*S217</f>
        <v>0</v>
      </c>
      <c r="P217" t="e">
        <f>(O217/O296)*100</f>
        <v>#DIV/0!</v>
      </c>
      <c r="Q217">
        <v>0.52</v>
      </c>
      <c r="R217" t="e">
        <f>P217*Q217</f>
        <v>#DIV/0!</v>
      </c>
      <c r="W217">
        <f>D217*S217</f>
        <v>0</v>
      </c>
      <c r="X217">
        <f>E217*S217</f>
        <v>0</v>
      </c>
      <c r="Y217">
        <f>F217*S217</f>
        <v>0</v>
      </c>
      <c r="Z217">
        <f>G217*S217</f>
        <v>0</v>
      </c>
      <c r="AA217">
        <f>H217*S217</f>
        <v>0</v>
      </c>
      <c r="AB217">
        <f>I217*S217</f>
        <v>0</v>
      </c>
      <c r="AC217">
        <f>J217*S217</f>
        <v>0</v>
      </c>
      <c r="AD217">
        <f>K217*S217</f>
        <v>0</v>
      </c>
      <c r="AE217">
        <f>L217*S217</f>
        <v>0</v>
      </c>
      <c r="AF217">
        <f>M217*S217</f>
        <v>0</v>
      </c>
    </row>
    <row r="218">
      <c r="A218">
        <v>210</v>
      </c>
      <c r="N218">
        <f>SUM(D218:M218)</f>
        <v>0</v>
      </c>
      <c r="O218">
        <f>N218*S218</f>
        <v>0</v>
      </c>
      <c r="P218" t="e">
        <f>(O218/O296)*100</f>
        <v>#DIV/0!</v>
      </c>
      <c r="Q218">
        <v>0.52</v>
      </c>
      <c r="R218" t="e">
        <f>P218*Q218</f>
        <v>#DIV/0!</v>
      </c>
      <c r="W218">
        <f>D218*S218</f>
        <v>0</v>
      </c>
      <c r="X218">
        <f>E218*S218</f>
        <v>0</v>
      </c>
      <c r="Y218">
        <f>F218*S218</f>
        <v>0</v>
      </c>
      <c r="Z218">
        <f>G218*S218</f>
        <v>0</v>
      </c>
      <c r="AA218">
        <f>H218*S218</f>
        <v>0</v>
      </c>
      <c r="AB218">
        <f>I218*S218</f>
        <v>0</v>
      </c>
      <c r="AC218">
        <f>J218*S218</f>
        <v>0</v>
      </c>
      <c r="AD218">
        <f>K218*S218</f>
        <v>0</v>
      </c>
      <c r="AE218">
        <f>L218*S218</f>
        <v>0</v>
      </c>
      <c r="AF218">
        <f>M218*S218</f>
        <v>0</v>
      </c>
    </row>
    <row r="219">
      <c r="A219">
        <v>211</v>
      </c>
      <c r="N219">
        <f>SUM(D219:M219)</f>
        <v>0</v>
      </c>
      <c r="O219">
        <f>N219*S219</f>
        <v>0</v>
      </c>
      <c r="P219" t="e">
        <f>(O219/O296)*100</f>
        <v>#DIV/0!</v>
      </c>
      <c r="Q219">
        <v>0.52</v>
      </c>
      <c r="R219" t="e">
        <f>P219*Q219</f>
        <v>#DIV/0!</v>
      </c>
      <c r="W219">
        <f>D219*S219</f>
        <v>0</v>
      </c>
      <c r="X219">
        <f>E219*S219</f>
        <v>0</v>
      </c>
      <c r="Y219">
        <f>F219*S219</f>
        <v>0</v>
      </c>
      <c r="Z219">
        <f>G219*S219</f>
        <v>0</v>
      </c>
      <c r="AA219">
        <f>H219*S219</f>
        <v>0</v>
      </c>
      <c r="AB219">
        <f>I219*S219</f>
        <v>0</v>
      </c>
      <c r="AC219">
        <f>J219*S219</f>
        <v>0</v>
      </c>
      <c r="AD219">
        <f>K219*S219</f>
        <v>0</v>
      </c>
      <c r="AE219">
        <f>L219*S219</f>
        <v>0</v>
      </c>
      <c r="AF219">
        <f>M219*S219</f>
        <v>0</v>
      </c>
    </row>
    <row r="220">
      <c r="A220">
        <v>212</v>
      </c>
      <c r="N220">
        <f>SUM(D220:M220)</f>
        <v>0</v>
      </c>
      <c r="O220">
        <f>N220*S220</f>
        <v>0</v>
      </c>
      <c r="P220" t="e">
        <f>(O220/O296)*100</f>
        <v>#DIV/0!</v>
      </c>
      <c r="Q220">
        <v>0.52</v>
      </c>
      <c r="R220" t="e">
        <f>P220*Q220</f>
        <v>#DIV/0!</v>
      </c>
      <c r="W220">
        <f>D220*S220</f>
        <v>0</v>
      </c>
      <c r="X220">
        <f>E220*S220</f>
        <v>0</v>
      </c>
      <c r="Y220">
        <f>F220*S220</f>
        <v>0</v>
      </c>
      <c r="Z220">
        <f>G220*S220</f>
        <v>0</v>
      </c>
      <c r="AA220">
        <f>H220*S220</f>
        <v>0</v>
      </c>
      <c r="AB220">
        <f>I220*S220</f>
        <v>0</v>
      </c>
      <c r="AC220">
        <f>J220*S220</f>
        <v>0</v>
      </c>
      <c r="AD220">
        <f>K220*S220</f>
        <v>0</v>
      </c>
      <c r="AE220">
        <f>L220*S220</f>
        <v>0</v>
      </c>
      <c r="AF220">
        <f>M220*S220</f>
        <v>0</v>
      </c>
    </row>
    <row r="221">
      <c r="A221">
        <v>213</v>
      </c>
      <c r="N221">
        <f>SUM(D221:M221)</f>
        <v>0</v>
      </c>
      <c r="O221">
        <f>N221*S221</f>
        <v>0</v>
      </c>
      <c r="P221" t="e">
        <f>(O221/O296)*100</f>
        <v>#DIV/0!</v>
      </c>
      <c r="Q221">
        <v>0.52</v>
      </c>
      <c r="R221" t="e">
        <f>P221*Q221</f>
        <v>#DIV/0!</v>
      </c>
      <c r="W221">
        <f>D221*S221</f>
        <v>0</v>
      </c>
      <c r="X221">
        <f>E221*S221</f>
        <v>0</v>
      </c>
      <c r="Y221">
        <f>F221*S221</f>
        <v>0</v>
      </c>
      <c r="Z221">
        <f>G221*S221</f>
        <v>0</v>
      </c>
      <c r="AA221">
        <f>H221*S221</f>
        <v>0</v>
      </c>
      <c r="AB221">
        <f>I221*S221</f>
        <v>0</v>
      </c>
      <c r="AC221">
        <f>J221*S221</f>
        <v>0</v>
      </c>
      <c r="AD221">
        <f>K221*S221</f>
        <v>0</v>
      </c>
      <c r="AE221">
        <f>L221*S221</f>
        <v>0</v>
      </c>
      <c r="AF221">
        <f>M221*S221</f>
        <v>0</v>
      </c>
    </row>
    <row r="222">
      <c r="A222">
        <v>214</v>
      </c>
      <c r="N222">
        <f>SUM(D222:M222)</f>
        <v>0</v>
      </c>
      <c r="O222">
        <f>N222*S222</f>
        <v>0</v>
      </c>
      <c r="P222" t="e">
        <f>(O222/O296)*100</f>
        <v>#DIV/0!</v>
      </c>
      <c r="Q222">
        <v>0.52</v>
      </c>
      <c r="R222" t="e">
        <f>P222*Q222</f>
        <v>#DIV/0!</v>
      </c>
      <c r="W222">
        <f>D222*S222</f>
        <v>0</v>
      </c>
      <c r="X222">
        <f>E222*S222</f>
        <v>0</v>
      </c>
      <c r="Y222">
        <f>F222*S222</f>
        <v>0</v>
      </c>
      <c r="Z222">
        <f>G222*S222</f>
        <v>0</v>
      </c>
      <c r="AA222">
        <f>H222*S222</f>
        <v>0</v>
      </c>
      <c r="AB222">
        <f>I222*S222</f>
        <v>0</v>
      </c>
      <c r="AC222">
        <f>J222*S222</f>
        <v>0</v>
      </c>
      <c r="AD222">
        <f>K222*S222</f>
        <v>0</v>
      </c>
      <c r="AE222">
        <f>L222*S222</f>
        <v>0</v>
      </c>
      <c r="AF222">
        <f>M222*S222</f>
        <v>0</v>
      </c>
    </row>
    <row r="223">
      <c r="A223">
        <v>215</v>
      </c>
      <c r="N223">
        <f>SUM(D223:M223)</f>
        <v>0</v>
      </c>
      <c r="O223">
        <f>N223*S223</f>
        <v>0</v>
      </c>
      <c r="P223" t="e">
        <f>(O223/O296)*100</f>
        <v>#DIV/0!</v>
      </c>
      <c r="Q223">
        <v>0.52</v>
      </c>
      <c r="R223" t="e">
        <f>P223*Q223</f>
        <v>#DIV/0!</v>
      </c>
      <c r="W223">
        <f>D223*S223</f>
        <v>0</v>
      </c>
      <c r="X223">
        <f>E223*S223</f>
        <v>0</v>
      </c>
      <c r="Y223">
        <f>F223*S223</f>
        <v>0</v>
      </c>
      <c r="Z223">
        <f>G223*S223</f>
        <v>0</v>
      </c>
      <c r="AA223">
        <f>H223*S223</f>
        <v>0</v>
      </c>
      <c r="AB223">
        <f>I223*S223</f>
        <v>0</v>
      </c>
      <c r="AC223">
        <f>J223*S223</f>
        <v>0</v>
      </c>
      <c r="AD223">
        <f>K223*S223</f>
        <v>0</v>
      </c>
      <c r="AE223">
        <f>L223*S223</f>
        <v>0</v>
      </c>
      <c r="AF223">
        <f>M223*S223</f>
        <v>0</v>
      </c>
    </row>
    <row r="224">
      <c r="A224">
        <v>216</v>
      </c>
      <c r="N224">
        <f>SUM(D224:M224)</f>
        <v>0</v>
      </c>
      <c r="O224">
        <f>N224*S224</f>
        <v>0</v>
      </c>
      <c r="P224" t="e">
        <f>(O224/O296)*100</f>
        <v>#DIV/0!</v>
      </c>
      <c r="Q224">
        <v>0.52</v>
      </c>
      <c r="R224" t="e">
        <f>P224*Q224</f>
        <v>#DIV/0!</v>
      </c>
      <c r="W224">
        <f>D224*S224</f>
        <v>0</v>
      </c>
      <c r="X224">
        <f>E224*S224</f>
        <v>0</v>
      </c>
      <c r="Y224">
        <f>F224*S224</f>
        <v>0</v>
      </c>
      <c r="Z224">
        <f>G224*S224</f>
        <v>0</v>
      </c>
      <c r="AA224">
        <f>H224*S224</f>
        <v>0</v>
      </c>
      <c r="AB224">
        <f>I224*S224</f>
        <v>0</v>
      </c>
      <c r="AC224">
        <f>J224*S224</f>
        <v>0</v>
      </c>
      <c r="AD224">
        <f>K224*S224</f>
        <v>0</v>
      </c>
      <c r="AE224">
        <f>L224*S224</f>
        <v>0</v>
      </c>
      <c r="AF224">
        <f>M224*S224</f>
        <v>0</v>
      </c>
    </row>
    <row r="225">
      <c r="A225">
        <v>217</v>
      </c>
      <c r="N225">
        <f>SUM(D225:M225)</f>
        <v>0</v>
      </c>
      <c r="O225">
        <f>N225*S225</f>
        <v>0</v>
      </c>
      <c r="P225" t="e">
        <f>(O225/O296)*100</f>
        <v>#DIV/0!</v>
      </c>
      <c r="Q225">
        <v>0.52</v>
      </c>
      <c r="R225" t="e">
        <f>P225*Q225</f>
        <v>#DIV/0!</v>
      </c>
      <c r="W225">
        <f>D225*S225</f>
        <v>0</v>
      </c>
      <c r="X225">
        <f>E225*S225</f>
        <v>0</v>
      </c>
      <c r="Y225">
        <f>F225*S225</f>
        <v>0</v>
      </c>
      <c r="Z225">
        <f>G225*S225</f>
        <v>0</v>
      </c>
      <c r="AA225">
        <f>H225*S225</f>
        <v>0</v>
      </c>
      <c r="AB225">
        <f>I225*S225</f>
        <v>0</v>
      </c>
      <c r="AC225">
        <f>J225*S225</f>
        <v>0</v>
      </c>
      <c r="AD225">
        <f>K225*S225</f>
        <v>0</v>
      </c>
      <c r="AE225">
        <f>L225*S225</f>
        <v>0</v>
      </c>
      <c r="AF225">
        <f>M225*S225</f>
        <v>0</v>
      </c>
    </row>
    <row r="226">
      <c r="A226">
        <v>218</v>
      </c>
      <c r="N226">
        <f>SUM(D226:M226)</f>
        <v>0</v>
      </c>
      <c r="O226">
        <f>N226*S226</f>
        <v>0</v>
      </c>
      <c r="P226" t="e">
        <f>(O226/O296)*100</f>
        <v>#DIV/0!</v>
      </c>
      <c r="Q226">
        <v>0.52</v>
      </c>
      <c r="R226" t="e">
        <f>P226*Q226</f>
        <v>#DIV/0!</v>
      </c>
      <c r="W226">
        <f>D226*S226</f>
        <v>0</v>
      </c>
      <c r="X226">
        <f>E226*S226</f>
        <v>0</v>
      </c>
      <c r="Y226">
        <f>F226*S226</f>
        <v>0</v>
      </c>
      <c r="Z226">
        <f>G226*S226</f>
        <v>0</v>
      </c>
      <c r="AA226">
        <f>H226*S226</f>
        <v>0</v>
      </c>
      <c r="AB226">
        <f>I226*S226</f>
        <v>0</v>
      </c>
      <c r="AC226">
        <f>J226*S226</f>
        <v>0</v>
      </c>
      <c r="AD226">
        <f>K226*S226</f>
        <v>0</v>
      </c>
      <c r="AE226">
        <f>L226*S226</f>
        <v>0</v>
      </c>
      <c r="AF226">
        <f>M226*S226</f>
        <v>0</v>
      </c>
    </row>
    <row r="227">
      <c r="A227">
        <v>219</v>
      </c>
      <c r="N227">
        <f>SUM(D227:M227)</f>
        <v>0</v>
      </c>
      <c r="O227">
        <f>N227*S227</f>
        <v>0</v>
      </c>
      <c r="P227" t="e">
        <f>(O227/O296)*100</f>
        <v>#DIV/0!</v>
      </c>
      <c r="Q227">
        <v>0.52</v>
      </c>
      <c r="R227" t="e">
        <f>P227*Q227</f>
        <v>#DIV/0!</v>
      </c>
      <c r="W227">
        <f>D227*S227</f>
        <v>0</v>
      </c>
      <c r="X227">
        <f>E227*S227</f>
        <v>0</v>
      </c>
      <c r="Y227">
        <f>F227*S227</f>
        <v>0</v>
      </c>
      <c r="Z227">
        <f>G227*S227</f>
        <v>0</v>
      </c>
      <c r="AA227">
        <f>H227*S227</f>
        <v>0</v>
      </c>
      <c r="AB227">
        <f>I227*S227</f>
        <v>0</v>
      </c>
      <c r="AC227">
        <f>J227*S227</f>
        <v>0</v>
      </c>
      <c r="AD227">
        <f>K227*S227</f>
        <v>0</v>
      </c>
      <c r="AE227">
        <f>L227*S227</f>
        <v>0</v>
      </c>
      <c r="AF227">
        <f>M227*S227</f>
        <v>0</v>
      </c>
    </row>
    <row r="228">
      <c r="A228">
        <v>220</v>
      </c>
      <c r="N228">
        <f>SUM(D228:M228)</f>
        <v>0</v>
      </c>
      <c r="O228">
        <f>N228*S228</f>
        <v>0</v>
      </c>
      <c r="P228" t="e">
        <f>(O228/O296)*100</f>
        <v>#DIV/0!</v>
      </c>
      <c r="Q228">
        <v>0.52</v>
      </c>
      <c r="R228" t="e">
        <f>P228*Q228</f>
        <v>#DIV/0!</v>
      </c>
      <c r="W228">
        <f>D228*S228</f>
        <v>0</v>
      </c>
      <c r="X228">
        <f>E228*S228</f>
        <v>0</v>
      </c>
      <c r="Y228">
        <f>F228*S228</f>
        <v>0</v>
      </c>
      <c r="Z228">
        <f>G228*S228</f>
        <v>0</v>
      </c>
      <c r="AA228">
        <f>H228*S228</f>
        <v>0</v>
      </c>
      <c r="AB228">
        <f>I228*S228</f>
        <v>0</v>
      </c>
      <c r="AC228">
        <f>J228*S228</f>
        <v>0</v>
      </c>
      <c r="AD228">
        <f>K228*S228</f>
        <v>0</v>
      </c>
      <c r="AE228">
        <f>L228*S228</f>
        <v>0</v>
      </c>
      <c r="AF228">
        <f>M228*S228</f>
        <v>0</v>
      </c>
    </row>
    <row r="229">
      <c r="A229">
        <v>221</v>
      </c>
      <c r="N229">
        <f>SUM(D229:M229)</f>
        <v>0</v>
      </c>
      <c r="O229">
        <f>N229*S229</f>
        <v>0</v>
      </c>
      <c r="P229" t="e">
        <f>(O229/O296)*100</f>
        <v>#DIV/0!</v>
      </c>
      <c r="Q229">
        <v>0.52</v>
      </c>
      <c r="R229" t="e">
        <f>P229*Q229</f>
        <v>#DIV/0!</v>
      </c>
      <c r="W229">
        <f>D229*S229</f>
        <v>0</v>
      </c>
      <c r="X229">
        <f>E229*S229</f>
        <v>0</v>
      </c>
      <c r="Y229">
        <f>F229*S229</f>
        <v>0</v>
      </c>
      <c r="Z229">
        <f>G229*S229</f>
        <v>0</v>
      </c>
      <c r="AA229">
        <f>H229*S229</f>
        <v>0</v>
      </c>
      <c r="AB229">
        <f>I229*S229</f>
        <v>0</v>
      </c>
      <c r="AC229">
        <f>J229*S229</f>
        <v>0</v>
      </c>
      <c r="AD229">
        <f>K229*S229</f>
        <v>0</v>
      </c>
      <c r="AE229">
        <f>L229*S229</f>
        <v>0</v>
      </c>
      <c r="AF229">
        <f>M229*S229</f>
        <v>0</v>
      </c>
    </row>
    <row r="230">
      <c r="A230">
        <v>222</v>
      </c>
      <c r="N230">
        <f>SUM(D230:M230)</f>
        <v>0</v>
      </c>
      <c r="O230">
        <f>N230*S230</f>
        <v>0</v>
      </c>
      <c r="P230" t="e">
        <f>(O230/O296)*100</f>
        <v>#DIV/0!</v>
      </c>
      <c r="Q230">
        <v>0.52</v>
      </c>
      <c r="R230" t="e">
        <f>P230*Q230</f>
        <v>#DIV/0!</v>
      </c>
      <c r="W230">
        <f>D230*S230</f>
        <v>0</v>
      </c>
      <c r="X230">
        <f>E230*S230</f>
        <v>0</v>
      </c>
      <c r="Y230">
        <f>F230*S230</f>
        <v>0</v>
      </c>
      <c r="Z230">
        <f>G230*S230</f>
        <v>0</v>
      </c>
      <c r="AA230">
        <f>H230*S230</f>
        <v>0</v>
      </c>
      <c r="AB230">
        <f>I230*S230</f>
        <v>0</v>
      </c>
      <c r="AC230">
        <f>J230*S230</f>
        <v>0</v>
      </c>
      <c r="AD230">
        <f>K230*S230</f>
        <v>0</v>
      </c>
      <c r="AE230">
        <f>L230*S230</f>
        <v>0</v>
      </c>
      <c r="AF230">
        <f>M230*S230</f>
        <v>0</v>
      </c>
    </row>
    <row r="231">
      <c r="A231">
        <v>223</v>
      </c>
      <c r="N231">
        <f>SUM(D231:M231)</f>
        <v>0</v>
      </c>
      <c r="O231">
        <f>N231*S231</f>
        <v>0</v>
      </c>
      <c r="P231" t="e">
        <f>(O231/O296)*100</f>
        <v>#DIV/0!</v>
      </c>
      <c r="Q231">
        <v>0.52</v>
      </c>
      <c r="R231" t="e">
        <f>P231*Q231</f>
        <v>#DIV/0!</v>
      </c>
      <c r="W231">
        <f>D231*S231</f>
        <v>0</v>
      </c>
      <c r="X231">
        <f>E231*S231</f>
        <v>0</v>
      </c>
      <c r="Y231">
        <f>F231*S231</f>
        <v>0</v>
      </c>
      <c r="Z231">
        <f>G231*S231</f>
        <v>0</v>
      </c>
      <c r="AA231">
        <f>H231*S231</f>
        <v>0</v>
      </c>
      <c r="AB231">
        <f>I231*S231</f>
        <v>0</v>
      </c>
      <c r="AC231">
        <f>J231*S231</f>
        <v>0</v>
      </c>
      <c r="AD231">
        <f>K231*S231</f>
        <v>0</v>
      </c>
      <c r="AE231">
        <f>L231*S231</f>
        <v>0</v>
      </c>
      <c r="AF231">
        <f>M231*S231</f>
        <v>0</v>
      </c>
    </row>
    <row r="232">
      <c r="A232">
        <v>224</v>
      </c>
      <c r="N232">
        <f>SUM(D232:M232)</f>
        <v>0</v>
      </c>
      <c r="O232">
        <f>N232*S232</f>
        <v>0</v>
      </c>
      <c r="P232" t="e">
        <f>(O232/O296)*100</f>
        <v>#DIV/0!</v>
      </c>
      <c r="Q232">
        <v>0.52</v>
      </c>
      <c r="R232" t="e">
        <f>P232*Q232</f>
        <v>#DIV/0!</v>
      </c>
      <c r="W232">
        <f>D232*S232</f>
        <v>0</v>
      </c>
      <c r="X232">
        <f>E232*S232</f>
        <v>0</v>
      </c>
      <c r="Y232">
        <f>F232*S232</f>
        <v>0</v>
      </c>
      <c r="Z232">
        <f>G232*S232</f>
        <v>0</v>
      </c>
      <c r="AA232">
        <f>H232*S232</f>
        <v>0</v>
      </c>
      <c r="AB232">
        <f>I232*S232</f>
        <v>0</v>
      </c>
      <c r="AC232">
        <f>J232*S232</f>
        <v>0</v>
      </c>
      <c r="AD232">
        <f>K232*S232</f>
        <v>0</v>
      </c>
      <c r="AE232">
        <f>L232*S232</f>
        <v>0</v>
      </c>
      <c r="AF232">
        <f>M232*S232</f>
        <v>0</v>
      </c>
    </row>
    <row r="233">
      <c r="A233">
        <v>225</v>
      </c>
      <c r="N233">
        <f>SUM(D233:M233)</f>
        <v>0</v>
      </c>
      <c r="O233">
        <f>N233*S233</f>
        <v>0</v>
      </c>
      <c r="P233" t="e">
        <f>(O233/O296)*100</f>
        <v>#DIV/0!</v>
      </c>
      <c r="Q233">
        <v>0.52</v>
      </c>
      <c r="R233" t="e">
        <f>P233*Q233</f>
        <v>#DIV/0!</v>
      </c>
      <c r="W233">
        <f>D233*S233</f>
        <v>0</v>
      </c>
      <c r="X233">
        <f>E233*S233</f>
        <v>0</v>
      </c>
      <c r="Y233">
        <f>F233*S233</f>
        <v>0</v>
      </c>
      <c r="Z233">
        <f>G233*S233</f>
        <v>0</v>
      </c>
      <c r="AA233">
        <f>H233*S233</f>
        <v>0</v>
      </c>
      <c r="AB233">
        <f>I233*S233</f>
        <v>0</v>
      </c>
      <c r="AC233">
        <f>J233*S233</f>
        <v>0</v>
      </c>
      <c r="AD233">
        <f>K233*S233</f>
        <v>0</v>
      </c>
      <c r="AE233">
        <f>L233*S233</f>
        <v>0</v>
      </c>
      <c r="AF233">
        <f>M233*S233</f>
        <v>0</v>
      </c>
    </row>
    <row r="234">
      <c r="A234">
        <v>226</v>
      </c>
      <c r="N234">
        <f>SUM(D234:M234)</f>
        <v>0</v>
      </c>
      <c r="O234">
        <f>N234*S234</f>
        <v>0</v>
      </c>
      <c r="P234" t="e">
        <f>(O234/O296)*100</f>
        <v>#DIV/0!</v>
      </c>
      <c r="Q234">
        <v>0.52</v>
      </c>
      <c r="R234" t="e">
        <f>P234*Q234</f>
        <v>#DIV/0!</v>
      </c>
      <c r="W234">
        <f>D234*S234</f>
        <v>0</v>
      </c>
      <c r="X234">
        <f>E234*S234</f>
        <v>0</v>
      </c>
      <c r="Y234">
        <f>F234*S234</f>
        <v>0</v>
      </c>
      <c r="Z234">
        <f>G234*S234</f>
        <v>0</v>
      </c>
      <c r="AA234">
        <f>H234*S234</f>
        <v>0</v>
      </c>
      <c r="AB234">
        <f>I234*S234</f>
        <v>0</v>
      </c>
      <c r="AC234">
        <f>J234*S234</f>
        <v>0</v>
      </c>
      <c r="AD234">
        <f>K234*S234</f>
        <v>0</v>
      </c>
      <c r="AE234">
        <f>L234*S234</f>
        <v>0</v>
      </c>
      <c r="AF234">
        <f>M234*S234</f>
        <v>0</v>
      </c>
    </row>
    <row r="235">
      <c r="A235">
        <v>227</v>
      </c>
      <c r="N235">
        <f>SUM(D235:M235)</f>
        <v>0</v>
      </c>
      <c r="O235">
        <f>N235*S235</f>
        <v>0</v>
      </c>
      <c r="P235" t="e">
        <f>(O235/O296)*100</f>
        <v>#DIV/0!</v>
      </c>
      <c r="Q235">
        <v>0.52</v>
      </c>
      <c r="R235" t="e">
        <f>P235*Q235</f>
        <v>#DIV/0!</v>
      </c>
      <c r="W235">
        <f>D235*S235</f>
        <v>0</v>
      </c>
      <c r="X235">
        <f>E235*S235</f>
        <v>0</v>
      </c>
      <c r="Y235">
        <f>F235*S235</f>
        <v>0</v>
      </c>
      <c r="Z235">
        <f>G235*S235</f>
        <v>0</v>
      </c>
      <c r="AA235">
        <f>H235*S235</f>
        <v>0</v>
      </c>
      <c r="AB235">
        <f>I235*S235</f>
        <v>0</v>
      </c>
      <c r="AC235">
        <f>J235*S235</f>
        <v>0</v>
      </c>
      <c r="AD235">
        <f>K235*S235</f>
        <v>0</v>
      </c>
      <c r="AE235">
        <f>L235*S235</f>
        <v>0</v>
      </c>
      <c r="AF235">
        <f>M235*S235</f>
        <v>0</v>
      </c>
    </row>
    <row r="236">
      <c r="A236">
        <v>228</v>
      </c>
      <c r="N236">
        <f>SUM(D236:M236)</f>
        <v>0</v>
      </c>
      <c r="O236">
        <f>N236*S236</f>
        <v>0</v>
      </c>
      <c r="P236" t="e">
        <f>(O236/O296)*100</f>
        <v>#DIV/0!</v>
      </c>
      <c r="Q236">
        <v>0.52</v>
      </c>
      <c r="R236" t="e">
        <f>P236*Q236</f>
        <v>#DIV/0!</v>
      </c>
      <c r="W236">
        <f>D236*S236</f>
        <v>0</v>
      </c>
      <c r="X236">
        <f>E236*S236</f>
        <v>0</v>
      </c>
      <c r="Y236">
        <f>F236*S236</f>
        <v>0</v>
      </c>
      <c r="Z236">
        <f>G236*S236</f>
        <v>0</v>
      </c>
      <c r="AA236">
        <f>H236*S236</f>
        <v>0</v>
      </c>
      <c r="AB236">
        <f>I236*S236</f>
        <v>0</v>
      </c>
      <c r="AC236">
        <f>J236*S236</f>
        <v>0</v>
      </c>
      <c r="AD236">
        <f>K236*S236</f>
        <v>0</v>
      </c>
      <c r="AE236">
        <f>L236*S236</f>
        <v>0</v>
      </c>
      <c r="AF236">
        <f>M236*S236</f>
        <v>0</v>
      </c>
    </row>
    <row r="237">
      <c r="A237">
        <v>229</v>
      </c>
      <c r="N237">
        <f>SUM(D237:M237)</f>
        <v>0</v>
      </c>
      <c r="O237">
        <f>N237*S237</f>
        <v>0</v>
      </c>
      <c r="P237" t="e">
        <f>(O237/O296)*100</f>
        <v>#DIV/0!</v>
      </c>
      <c r="Q237">
        <v>0.52</v>
      </c>
      <c r="R237" t="e">
        <f>P237*Q237</f>
        <v>#DIV/0!</v>
      </c>
      <c r="W237">
        <f>D237*S237</f>
        <v>0</v>
      </c>
      <c r="X237">
        <f>E237*S237</f>
        <v>0</v>
      </c>
      <c r="Y237">
        <f>F237*S237</f>
        <v>0</v>
      </c>
      <c r="Z237">
        <f>G237*S237</f>
        <v>0</v>
      </c>
      <c r="AA237">
        <f>H237*S237</f>
        <v>0</v>
      </c>
      <c r="AB237">
        <f>I237*S237</f>
        <v>0</v>
      </c>
      <c r="AC237">
        <f>J237*S237</f>
        <v>0</v>
      </c>
      <c r="AD237">
        <f>K237*S237</f>
        <v>0</v>
      </c>
      <c r="AE237">
        <f>L237*S237</f>
        <v>0</v>
      </c>
      <c r="AF237">
        <f>M237*S237</f>
        <v>0</v>
      </c>
    </row>
    <row r="238">
      <c r="A238" t="str">
        <v>TOTAL FOOD</v>
      </c>
      <c r="D238">
        <f>W238</f>
        <v>0</v>
      </c>
      <c r="E238">
        <f>X238</f>
        <v>0</v>
      </c>
      <c r="F238">
        <f>Y238</f>
        <v>0</v>
      </c>
      <c r="G238">
        <f>Z238</f>
        <v>0</v>
      </c>
      <c r="H238">
        <f>AA238</f>
        <v>0</v>
      </c>
      <c r="I238">
        <f>AB238</f>
        <v>0</v>
      </c>
      <c r="J238">
        <f>AC238</f>
        <v>0</v>
      </c>
      <c r="K238">
        <f>AD238</f>
        <v>0</v>
      </c>
      <c r="L238">
        <f>AE238</f>
        <v>0</v>
      </c>
      <c r="M238">
        <f>AF238</f>
        <v>0</v>
      </c>
      <c r="O238">
        <f>SUM(D238:M238)</f>
        <v>0</v>
      </c>
      <c r="P238" t="e">
        <f>SUM(P8:P237)/100</f>
        <v>#DIV/0!</v>
      </c>
      <c r="R238" t="e">
        <f>SUM(R8:R237)/100</f>
        <v>#DIV/0!</v>
      </c>
      <c r="W238">
        <f>SUM(W8:W237)</f>
        <v>0</v>
      </c>
      <c r="X238">
        <f>SUM(X8:X237)</f>
        <v>0</v>
      </c>
      <c r="Y238">
        <f>SUM(Y8:Y237)</f>
        <v>0</v>
      </c>
      <c r="Z238">
        <f>SUM(Z8:Z237)</f>
        <v>0</v>
      </c>
      <c r="AA238">
        <f>SUM(AA8:AA237)</f>
        <v>0</v>
      </c>
      <c r="AB238">
        <f>SUM(AB8:AB237)</f>
        <v>0</v>
      </c>
      <c r="AC238">
        <f>SUM(AC8:AC237)</f>
        <v>0</v>
      </c>
      <c r="AD238">
        <f>SUM(AD8:AD237)</f>
        <v>0</v>
      </c>
      <c r="AE238">
        <f>SUM(AE8:AE237)</f>
        <v>0</v>
      </c>
      <c r="AF238">
        <f>SUM(AF8:AF237)</f>
        <v>0</v>
      </c>
    </row>
    <row r="240" xml:space="preserve">
      <c r="A240" t="str">
        <v>NO</v>
      </c>
      <c r="B240" t="str">
        <v>BEVERAGES</v>
      </c>
      <c r="C240" t="str">
        <f>B240</f>
        <v>BEVERAGES</v>
      </c>
      <c r="D240" s="1">
        <f>'LAP. PENJUALAN '!D6</f>
        <v>46061</v>
      </c>
      <c r="E240" s="1">
        <f>'LAP. PENJUALAN '!E6</f>
        <v>46062</v>
      </c>
      <c r="F240" s="1">
        <f>'LAP. PENJUALAN '!F6</f>
        <v>46063</v>
      </c>
      <c r="G240" s="1">
        <f>'LAP. PENJUALAN '!G6</f>
        <v>46064</v>
      </c>
      <c r="H240" s="1">
        <f>'LAP. PENJUALAN '!H6</f>
        <v>46065</v>
      </c>
      <c r="I240" s="1">
        <f>'LAP. PENJUALAN '!I6</f>
        <v>46066</v>
      </c>
      <c r="J240" s="1">
        <f>'LAP. PENJUALAN '!J6</f>
        <v>46067</v>
      </c>
      <c r="K240" s="1">
        <f>'LAP. PENJUALAN '!K6</f>
        <v>0</v>
      </c>
      <c r="L240" s="1">
        <f>'LAP. PENJUALAN '!L6</f>
        <v>0</v>
      </c>
      <c r="M240" s="1">
        <f>'LAP. PENJUALAN '!M6</f>
        <v>0</v>
      </c>
      <c r="N240" t="str">
        <v>UNIT</v>
      </c>
      <c r="O240" t="str">
        <v>( Rp )</v>
      </c>
      <c r="P240" t="str">
        <v>%</v>
      </c>
      <c r="Q240" t="str">
        <v>FC ITEM</v>
      </c>
      <c r="R240" t="str">
        <v>CON FC</v>
      </c>
      <c r="S240" t="str" xml:space="preserve">
        <v xml:space="preserve">HARGA_x000d_
( UNIT )</v>
      </c>
      <c r="U240" t="str">
        <v>PRINT LEMBAR 3</v>
      </c>
    </row>
    <row r="241">
      <c r="A241">
        <v>1</v>
      </c>
      <c r="B241" t="str">
        <v xml:space="preserve">Air Mineral Botol </v>
      </c>
      <c r="N241">
        <f>SUM(D241:M241)</f>
        <v>0</v>
      </c>
      <c r="O241">
        <f>N241*S241</f>
        <v>0</v>
      </c>
      <c r="P241" t="e">
        <f>(O241/O296)*100</f>
        <v>#DIV/0!</v>
      </c>
      <c r="R241" t="e">
        <f>P241*Q241</f>
        <v>#DIV/0!</v>
      </c>
      <c r="W241">
        <f>D241*S241</f>
        <v>0</v>
      </c>
      <c r="X241">
        <f>E241*S241</f>
        <v>0</v>
      </c>
      <c r="Y241">
        <f>F241*S241</f>
        <v>0</v>
      </c>
      <c r="Z241">
        <f>G241*S241</f>
        <v>0</v>
      </c>
      <c r="AA241">
        <f>H241*S241</f>
        <v>0</v>
      </c>
      <c r="AB241">
        <f>I241*S241</f>
        <v>0</v>
      </c>
      <c r="AC241">
        <f>J241*S241</f>
        <v>0</v>
      </c>
      <c r="AD241">
        <f>K241*S241</f>
        <v>0</v>
      </c>
      <c r="AE241">
        <f>L241*S241</f>
        <v>0</v>
      </c>
      <c r="AF241">
        <f>M241*S241</f>
        <v>0</v>
      </c>
    </row>
    <row r="242">
      <c r="A242">
        <v>2</v>
      </c>
      <c r="B242" t="str">
        <v>Air Mineral Cup</v>
      </c>
      <c r="N242">
        <f>SUM(D242:M242)</f>
        <v>0</v>
      </c>
      <c r="O242">
        <f>N242*S242</f>
        <v>0</v>
      </c>
      <c r="P242" t="e">
        <f>(O242/O296)*100</f>
        <v>#DIV/0!</v>
      </c>
      <c r="R242" t="e">
        <f>P242*Q242</f>
        <v>#DIV/0!</v>
      </c>
      <c r="V242" t="str">
        <v xml:space="preserve"> </v>
      </c>
      <c r="W242">
        <f>D242*S242</f>
        <v>0</v>
      </c>
      <c r="X242">
        <f>E242*S242</f>
        <v>0</v>
      </c>
      <c r="Y242">
        <f>F242*S242</f>
        <v>0</v>
      </c>
      <c r="Z242">
        <f>G242*S242</f>
        <v>0</v>
      </c>
      <c r="AA242">
        <f>H242*S242</f>
        <v>0</v>
      </c>
      <c r="AB242">
        <f>I242*S242</f>
        <v>0</v>
      </c>
      <c r="AC242">
        <f>J242*S242</f>
        <v>0</v>
      </c>
      <c r="AD242">
        <f>K242*S242</f>
        <v>0</v>
      </c>
      <c r="AE242">
        <f>L242*S242</f>
        <v>0</v>
      </c>
      <c r="AF242">
        <f>M242*S242</f>
        <v>0</v>
      </c>
    </row>
    <row r="243">
      <c r="A243">
        <v>3</v>
      </c>
      <c r="B243" t="str">
        <v>Teh Botol</v>
      </c>
      <c r="N243">
        <f>SUM(D243:M243)</f>
        <v>0</v>
      </c>
      <c r="O243">
        <f>N243*S243</f>
        <v>0</v>
      </c>
      <c r="P243" t="e">
        <f>(O243/O296)*100</f>
        <v>#DIV/0!</v>
      </c>
      <c r="R243" t="e">
        <f>P243*Q243</f>
        <v>#DIV/0!</v>
      </c>
      <c r="W243">
        <f>D243*S243</f>
        <v>0</v>
      </c>
      <c r="X243">
        <f>E243*S243</f>
        <v>0</v>
      </c>
      <c r="Y243">
        <f>F243*S243</f>
        <v>0</v>
      </c>
      <c r="Z243">
        <f>G243*S243</f>
        <v>0</v>
      </c>
      <c r="AA243">
        <f>H243*S243</f>
        <v>0</v>
      </c>
      <c r="AB243">
        <f>I243*S243</f>
        <v>0</v>
      </c>
      <c r="AC243">
        <f>J243*S243</f>
        <v>0</v>
      </c>
      <c r="AD243">
        <f>K243*S243</f>
        <v>0</v>
      </c>
      <c r="AE243">
        <f>L243*S243</f>
        <v>0</v>
      </c>
      <c r="AF243">
        <f>M243*S243</f>
        <v>0</v>
      </c>
    </row>
    <row r="244">
      <c r="A244">
        <v>4</v>
      </c>
      <c r="B244" t="str">
        <v>Teh Sosro Genggam</v>
      </c>
      <c r="N244">
        <f>SUM(D244:M244)</f>
        <v>0</v>
      </c>
      <c r="O244">
        <f>N244*S244</f>
        <v>0</v>
      </c>
      <c r="P244" t="e">
        <f>(O244/O296)*100</f>
        <v>#DIV/0!</v>
      </c>
      <c r="R244" t="e">
        <f>P244*Q244</f>
        <v>#DIV/0!</v>
      </c>
      <c r="W244">
        <f>D244*S244</f>
        <v>0</v>
      </c>
      <c r="X244">
        <f>E244*S244</f>
        <v>0</v>
      </c>
      <c r="Y244">
        <f>F244*S244</f>
        <v>0</v>
      </c>
      <c r="Z244">
        <f>G244*S244</f>
        <v>0</v>
      </c>
      <c r="AA244">
        <f>H244*S244</f>
        <v>0</v>
      </c>
      <c r="AB244">
        <f>I244*S244</f>
        <v>0</v>
      </c>
      <c r="AC244">
        <f>J244*S244</f>
        <v>0</v>
      </c>
      <c r="AD244">
        <f>K244*S244</f>
        <v>0</v>
      </c>
      <c r="AE244">
        <f>L244*S244</f>
        <v>0</v>
      </c>
      <c r="AF244">
        <f>M244*S244</f>
        <v>0</v>
      </c>
    </row>
    <row r="245">
      <c r="A245">
        <v>5</v>
      </c>
      <c r="B245" t="str">
        <v>Fruit Tea Botol</v>
      </c>
      <c r="N245">
        <f>SUM(D245:M245)</f>
        <v>0</v>
      </c>
      <c r="O245">
        <f>N245*S245</f>
        <v>0</v>
      </c>
      <c r="P245" t="e">
        <f>(O245/O296)*100</f>
        <v>#DIV/0!</v>
      </c>
      <c r="R245" t="e">
        <f>P245*Q245</f>
        <v>#DIV/0!</v>
      </c>
      <c r="W245">
        <f>D245*S245</f>
        <v>0</v>
      </c>
      <c r="X245">
        <f>E245*S245</f>
        <v>0</v>
      </c>
      <c r="Y245">
        <f>F245*S245</f>
        <v>0</v>
      </c>
      <c r="Z245">
        <f>G245*S245</f>
        <v>0</v>
      </c>
      <c r="AA245">
        <f>H245*S245</f>
        <v>0</v>
      </c>
      <c r="AB245">
        <f>I245*S245</f>
        <v>0</v>
      </c>
      <c r="AC245">
        <f>J245*S245</f>
        <v>0</v>
      </c>
      <c r="AD245">
        <f>K245*S245</f>
        <v>0</v>
      </c>
      <c r="AE245">
        <f>L245*S245</f>
        <v>0</v>
      </c>
      <c r="AF245">
        <f>M245*S245</f>
        <v>0</v>
      </c>
    </row>
    <row r="246">
      <c r="A246">
        <v>6</v>
      </c>
      <c r="B246" t="str">
        <v xml:space="preserve">Fuit Tea Genggam </v>
      </c>
      <c r="N246">
        <f>SUM(D246:M246)</f>
        <v>0</v>
      </c>
      <c r="O246">
        <f>N246*S246</f>
        <v>0</v>
      </c>
      <c r="P246" t="e">
        <f>(O246/O296)*100</f>
        <v>#DIV/0!</v>
      </c>
      <c r="R246" t="e">
        <f>P246*Q246</f>
        <v>#DIV/0!</v>
      </c>
      <c r="W246">
        <f>D246*S246</f>
        <v>0</v>
      </c>
      <c r="X246">
        <f>E246*S246</f>
        <v>0</v>
      </c>
      <c r="Y246">
        <f>F246*S246</f>
        <v>0</v>
      </c>
      <c r="Z246">
        <f>G246*S246</f>
        <v>0</v>
      </c>
      <c r="AA246">
        <f>H246*S246</f>
        <v>0</v>
      </c>
      <c r="AB246">
        <f>I246*S246</f>
        <v>0</v>
      </c>
      <c r="AC246">
        <f>J246*S246</f>
        <v>0</v>
      </c>
      <c r="AD246">
        <f>K246*S246</f>
        <v>0</v>
      </c>
      <c r="AE246">
        <f>L246*S246</f>
        <v>0</v>
      </c>
      <c r="AF246">
        <f>M246*S246</f>
        <v>0</v>
      </c>
    </row>
    <row r="247">
      <c r="A247">
        <v>7</v>
      </c>
      <c r="B247" t="str">
        <v>Tebs</v>
      </c>
      <c r="N247">
        <f>SUM(D247:M247)</f>
        <v>0</v>
      </c>
      <c r="O247">
        <f>N247*S247</f>
        <v>0</v>
      </c>
      <c r="P247" t="e">
        <f>(O247/O296)*100</f>
        <v>#DIV/0!</v>
      </c>
      <c r="R247" t="e">
        <f>P247*Q247</f>
        <v>#DIV/0!</v>
      </c>
      <c r="W247">
        <f>D247*S247</f>
        <v>0</v>
      </c>
      <c r="X247">
        <f>E247*S247</f>
        <v>0</v>
      </c>
      <c r="Y247">
        <f>F247*S247</f>
        <v>0</v>
      </c>
      <c r="Z247">
        <f>G247*S247</f>
        <v>0</v>
      </c>
      <c r="AA247">
        <f>H247*S247</f>
        <v>0</v>
      </c>
      <c r="AB247">
        <f>I247*S247</f>
        <v>0</v>
      </c>
      <c r="AC247">
        <f>J247*S247</f>
        <v>0</v>
      </c>
      <c r="AD247">
        <f>K247*S247</f>
        <v>0</v>
      </c>
      <c r="AE247">
        <f>L247*S247</f>
        <v>0</v>
      </c>
      <c r="AF247">
        <f>M247*S247</f>
        <v>0</v>
      </c>
    </row>
    <row r="248">
      <c r="A248">
        <v>8</v>
      </c>
      <c r="B248" t="str">
        <v>STEE</v>
      </c>
      <c r="N248">
        <f>SUM(D248:M248)</f>
        <v>0</v>
      </c>
      <c r="O248">
        <f>N248*S248</f>
        <v>0</v>
      </c>
      <c r="P248" t="e">
        <f>(O248/O296)*100</f>
        <v>#DIV/0!</v>
      </c>
      <c r="R248" t="e">
        <f>P248*Q248</f>
        <v>#DIV/0!</v>
      </c>
      <c r="W248">
        <f>D248*S248</f>
        <v>0</v>
      </c>
      <c r="X248">
        <f>E248*S248</f>
        <v>0</v>
      </c>
      <c r="Y248">
        <f>F248*S248</f>
        <v>0</v>
      </c>
      <c r="Z248">
        <f>G248*S248</f>
        <v>0</v>
      </c>
      <c r="AA248">
        <f>H248*S248</f>
        <v>0</v>
      </c>
      <c r="AB248">
        <f>I248*S248</f>
        <v>0</v>
      </c>
      <c r="AC248">
        <f>J248*S248</f>
        <v>0</v>
      </c>
      <c r="AD248">
        <f>K248*S248</f>
        <v>0</v>
      </c>
      <c r="AE248">
        <f>L248*S248</f>
        <v>0</v>
      </c>
      <c r="AF248">
        <f>M248*S248</f>
        <v>0</v>
      </c>
    </row>
    <row r="249">
      <c r="A249">
        <v>9</v>
      </c>
      <c r="N249">
        <f>SUM(D249:M249)</f>
        <v>0</v>
      </c>
      <c r="O249">
        <f>N249*S249</f>
        <v>0</v>
      </c>
      <c r="P249" t="e">
        <f>(O249/O296)*100</f>
        <v>#DIV/0!</v>
      </c>
      <c r="R249" t="e">
        <f>P249*Q249</f>
        <v>#DIV/0!</v>
      </c>
      <c r="W249">
        <f>D249*S249</f>
        <v>0</v>
      </c>
      <c r="X249">
        <f>E249*S249</f>
        <v>0</v>
      </c>
      <c r="Y249">
        <f>F249*S249</f>
        <v>0</v>
      </c>
      <c r="Z249">
        <f>G249*S249</f>
        <v>0</v>
      </c>
      <c r="AA249">
        <f>H249*S249</f>
        <v>0</v>
      </c>
      <c r="AB249">
        <f>I249*S249</f>
        <v>0</v>
      </c>
      <c r="AC249">
        <f>J249*S249</f>
        <v>0</v>
      </c>
      <c r="AD249">
        <f>K249*S249</f>
        <v>0</v>
      </c>
      <c r="AE249">
        <f>L249*S249</f>
        <v>0</v>
      </c>
      <c r="AF249">
        <f>M249*S249</f>
        <v>0</v>
      </c>
    </row>
    <row r="250">
      <c r="A250">
        <v>10</v>
      </c>
      <c r="B250" t="str">
        <v>Juice Durian Float</v>
      </c>
      <c r="N250">
        <f>SUM(D250:M250)</f>
        <v>0</v>
      </c>
      <c r="O250">
        <f>N250*S250</f>
        <v>0</v>
      </c>
      <c r="P250" t="e">
        <f>(O250/O296)*100</f>
        <v>#DIV/0!</v>
      </c>
      <c r="R250" t="e">
        <f>P250*Q250</f>
        <v>#DIV/0!</v>
      </c>
      <c r="W250">
        <f>D250*S250</f>
        <v>0</v>
      </c>
      <c r="X250">
        <f>E250*S250</f>
        <v>0</v>
      </c>
      <c r="Y250">
        <f>F250*S250</f>
        <v>0</v>
      </c>
      <c r="Z250">
        <f>G250*S250</f>
        <v>0</v>
      </c>
      <c r="AA250">
        <f>H250*S250</f>
        <v>0</v>
      </c>
      <c r="AB250">
        <f>I250*S250</f>
        <v>0</v>
      </c>
      <c r="AC250">
        <f>J250*S250</f>
        <v>0</v>
      </c>
      <c r="AD250">
        <f>K250*S250</f>
        <v>0</v>
      </c>
      <c r="AE250">
        <f>L250*S250</f>
        <v>0</v>
      </c>
      <c r="AF250">
        <f>M250*S250</f>
        <v>0</v>
      </c>
    </row>
    <row r="251">
      <c r="A251">
        <v>11</v>
      </c>
      <c r="B251" t="str">
        <v xml:space="preserve">Juice Durian </v>
      </c>
      <c r="N251">
        <f>SUM(D251:M251)</f>
        <v>0</v>
      </c>
      <c r="O251">
        <f>N251*S251</f>
        <v>0</v>
      </c>
      <c r="P251" t="e">
        <f>(O251/O296)*100</f>
        <v>#DIV/0!</v>
      </c>
      <c r="R251" t="e">
        <f>P251*Q251</f>
        <v>#DIV/0!</v>
      </c>
      <c r="W251">
        <f>D251*S251</f>
        <v>0</v>
      </c>
      <c r="X251">
        <f>E251*S251</f>
        <v>0</v>
      </c>
      <c r="Y251">
        <f>F251*S251</f>
        <v>0</v>
      </c>
      <c r="Z251">
        <f>G251*S251</f>
        <v>0</v>
      </c>
      <c r="AA251">
        <f>H251*S251</f>
        <v>0</v>
      </c>
      <c r="AB251">
        <f>I251*S251</f>
        <v>0</v>
      </c>
      <c r="AC251">
        <f>J251*S251</f>
        <v>0</v>
      </c>
      <c r="AD251">
        <f>K251*S251</f>
        <v>0</v>
      </c>
      <c r="AE251">
        <f>L251*S251</f>
        <v>0</v>
      </c>
      <c r="AF251">
        <f>M251*S251</f>
        <v>0</v>
      </c>
    </row>
    <row r="252">
      <c r="A252">
        <v>12</v>
      </c>
      <c r="B252" t="str">
        <v>Juice Melon Float</v>
      </c>
      <c r="N252">
        <f>SUM(D252:M252)</f>
        <v>0</v>
      </c>
      <c r="O252">
        <f>N252*S252</f>
        <v>0</v>
      </c>
      <c r="P252" t="e">
        <f>(O252/O296)*100</f>
        <v>#DIV/0!</v>
      </c>
      <c r="R252" t="e">
        <f>P252*Q252</f>
        <v>#DIV/0!</v>
      </c>
      <c r="W252">
        <f>D252*S252</f>
        <v>0</v>
      </c>
      <c r="X252">
        <f>E252*S252</f>
        <v>0</v>
      </c>
      <c r="Y252">
        <f>F252*S252</f>
        <v>0</v>
      </c>
      <c r="Z252">
        <f>G252*S252</f>
        <v>0</v>
      </c>
      <c r="AA252">
        <f>H252*S252</f>
        <v>0</v>
      </c>
      <c r="AB252">
        <f>I252*S252</f>
        <v>0</v>
      </c>
      <c r="AC252">
        <f>J252*S252</f>
        <v>0</v>
      </c>
      <c r="AD252">
        <f>K252*S252</f>
        <v>0</v>
      </c>
      <c r="AE252">
        <f>L252*S252</f>
        <v>0</v>
      </c>
      <c r="AF252">
        <f>M252*S252</f>
        <v>0</v>
      </c>
    </row>
    <row r="253">
      <c r="A253">
        <v>13</v>
      </c>
      <c r="B253" t="str">
        <v>Juice Melon</v>
      </c>
      <c r="N253">
        <f>SUM(D253:M253)</f>
        <v>0</v>
      </c>
      <c r="O253">
        <f>N253*S253</f>
        <v>0</v>
      </c>
      <c r="P253" t="e">
        <f>(O253/O296)*100</f>
        <v>#DIV/0!</v>
      </c>
      <c r="R253" t="e">
        <f>P253*Q253</f>
        <v>#DIV/0!</v>
      </c>
      <c r="W253">
        <f>D253*S253</f>
        <v>0</v>
      </c>
      <c r="X253">
        <f>E253*S253</f>
        <v>0</v>
      </c>
      <c r="Y253">
        <f>F253*S253</f>
        <v>0</v>
      </c>
      <c r="Z253">
        <f>G253*S253</f>
        <v>0</v>
      </c>
      <c r="AA253">
        <f>H253*S253</f>
        <v>0</v>
      </c>
      <c r="AB253">
        <f>I253*S253</f>
        <v>0</v>
      </c>
      <c r="AC253">
        <f>J253*S253</f>
        <v>0</v>
      </c>
      <c r="AD253">
        <f>K253*S253</f>
        <v>0</v>
      </c>
      <c r="AE253">
        <f>L253*S253</f>
        <v>0</v>
      </c>
      <c r="AF253">
        <f>M253*S253</f>
        <v>0</v>
      </c>
    </row>
    <row r="254">
      <c r="A254">
        <v>14</v>
      </c>
      <c r="B254" t="str">
        <v>Juice Strawberry Float</v>
      </c>
      <c r="N254">
        <f>SUM(D254:M254)</f>
        <v>0</v>
      </c>
      <c r="O254">
        <f>N254*S254</f>
        <v>0</v>
      </c>
      <c r="P254" t="e">
        <f>(O254/O296)*100</f>
        <v>#DIV/0!</v>
      </c>
      <c r="R254" t="e">
        <f>P254*Q254</f>
        <v>#DIV/0!</v>
      </c>
      <c r="W254">
        <f>D254*S254</f>
        <v>0</v>
      </c>
      <c r="X254">
        <f>E254*S254</f>
        <v>0</v>
      </c>
      <c r="Y254">
        <f>F254*S254</f>
        <v>0</v>
      </c>
      <c r="Z254">
        <f>G254*S254</f>
        <v>0</v>
      </c>
      <c r="AA254">
        <f>H254*S254</f>
        <v>0</v>
      </c>
      <c r="AB254">
        <f>I254*S254</f>
        <v>0</v>
      </c>
      <c r="AC254">
        <f>J254*S254</f>
        <v>0</v>
      </c>
      <c r="AD254">
        <f>K254*S254</f>
        <v>0</v>
      </c>
      <c r="AE254">
        <f>L254*S254</f>
        <v>0</v>
      </c>
      <c r="AF254">
        <f>M254*S254</f>
        <v>0</v>
      </c>
    </row>
    <row r="255">
      <c r="A255">
        <v>15</v>
      </c>
      <c r="B255" t="str">
        <v xml:space="preserve">Juice Stawbery </v>
      </c>
      <c r="N255">
        <f>SUM(D255:M255)</f>
        <v>0</v>
      </c>
      <c r="O255">
        <f>N255*S255</f>
        <v>0</v>
      </c>
      <c r="P255" t="e">
        <f>(O255/O296)*100</f>
        <v>#DIV/0!</v>
      </c>
      <c r="R255" t="e">
        <f>P255*Q255</f>
        <v>#DIV/0!</v>
      </c>
      <c r="W255">
        <f>D255*S255</f>
        <v>0</v>
      </c>
      <c r="X255">
        <f>E255*S255</f>
        <v>0</v>
      </c>
      <c r="Y255">
        <f>F255*S255</f>
        <v>0</v>
      </c>
      <c r="Z255">
        <f>G255*S255</f>
        <v>0</v>
      </c>
      <c r="AA255">
        <f>H255*S255</f>
        <v>0</v>
      </c>
      <c r="AB255">
        <f>I255*S255</f>
        <v>0</v>
      </c>
      <c r="AC255">
        <f>J255*S255</f>
        <v>0</v>
      </c>
      <c r="AD255">
        <f>K255*S255</f>
        <v>0</v>
      </c>
      <c r="AE255">
        <f>L255*S255</f>
        <v>0</v>
      </c>
      <c r="AF255">
        <f>M255*S255</f>
        <v>0</v>
      </c>
    </row>
    <row r="256">
      <c r="A256">
        <v>16</v>
      </c>
      <c r="B256" t="str">
        <v>Juice Mangga Float</v>
      </c>
      <c r="N256">
        <f>SUM(D256:M256)</f>
        <v>0</v>
      </c>
      <c r="O256">
        <f>N256*S256</f>
        <v>0</v>
      </c>
      <c r="P256" t="e">
        <f>(O256/O296)*100</f>
        <v>#DIV/0!</v>
      </c>
      <c r="R256" t="e">
        <f>P256*Q256</f>
        <v>#DIV/0!</v>
      </c>
      <c r="W256">
        <f>D256*S256</f>
        <v>0</v>
      </c>
      <c r="X256">
        <f>E256*S256</f>
        <v>0</v>
      </c>
      <c r="Y256">
        <f>F256*S256</f>
        <v>0</v>
      </c>
      <c r="Z256">
        <f>G256*S256</f>
        <v>0</v>
      </c>
      <c r="AA256">
        <f>H256*S256</f>
        <v>0</v>
      </c>
      <c r="AB256">
        <f>I256*S256</f>
        <v>0</v>
      </c>
      <c r="AC256">
        <f>J256*S256</f>
        <v>0</v>
      </c>
      <c r="AD256">
        <f>K256*S256</f>
        <v>0</v>
      </c>
      <c r="AE256">
        <f>L256*S256</f>
        <v>0</v>
      </c>
      <c r="AF256">
        <f>M256*S256</f>
        <v>0</v>
      </c>
    </row>
    <row r="257">
      <c r="A257">
        <v>17</v>
      </c>
      <c r="B257" t="str">
        <v xml:space="preserve">Juice Mangga </v>
      </c>
      <c r="N257">
        <f>SUM(D257:M257)</f>
        <v>0</v>
      </c>
      <c r="O257">
        <f>N257*S257</f>
        <v>0</v>
      </c>
      <c r="P257" t="e">
        <f>(O257/O296)*100</f>
        <v>#DIV/0!</v>
      </c>
      <c r="R257" t="e">
        <f>P257*Q257</f>
        <v>#DIV/0!</v>
      </c>
      <c r="W257">
        <f>D257*S257</f>
        <v>0</v>
      </c>
      <c r="X257">
        <f>E257*S257</f>
        <v>0</v>
      </c>
      <c r="Y257">
        <f>F257*S257</f>
        <v>0</v>
      </c>
      <c r="Z257">
        <f>G257*S257</f>
        <v>0</v>
      </c>
      <c r="AA257">
        <f>H257*S257</f>
        <v>0</v>
      </c>
      <c r="AB257">
        <f>I257*S257</f>
        <v>0</v>
      </c>
      <c r="AC257">
        <f>J257*S257</f>
        <v>0</v>
      </c>
      <c r="AD257">
        <f>K257*S257</f>
        <v>0</v>
      </c>
      <c r="AE257">
        <f>L257*S257</f>
        <v>0</v>
      </c>
      <c r="AF257">
        <f>M257*S257</f>
        <v>0</v>
      </c>
    </row>
    <row r="258">
      <c r="A258">
        <v>18</v>
      </c>
      <c r="B258" t="str">
        <v>Juice Jambu Float</v>
      </c>
      <c r="N258">
        <f>SUM(D258:M258)</f>
        <v>0</v>
      </c>
      <c r="O258">
        <f>N258*S258</f>
        <v>0</v>
      </c>
      <c r="P258" t="e">
        <f>(O258/O296)*100</f>
        <v>#DIV/0!</v>
      </c>
      <c r="R258" t="e">
        <f>P258*Q258</f>
        <v>#DIV/0!</v>
      </c>
      <c r="W258">
        <f>D258*S258</f>
        <v>0</v>
      </c>
      <c r="X258">
        <f>E258*S258</f>
        <v>0</v>
      </c>
      <c r="Y258">
        <f>F258*S258</f>
        <v>0</v>
      </c>
      <c r="Z258">
        <f>G258*S258</f>
        <v>0</v>
      </c>
      <c r="AA258">
        <f>H258*S258</f>
        <v>0</v>
      </c>
      <c r="AB258">
        <f>I258*S258</f>
        <v>0</v>
      </c>
      <c r="AC258">
        <f>J258*S258</f>
        <v>0</v>
      </c>
      <c r="AD258">
        <f>K258*S258</f>
        <v>0</v>
      </c>
      <c r="AE258">
        <f>L258*S258</f>
        <v>0</v>
      </c>
      <c r="AF258">
        <f>M258*S258</f>
        <v>0</v>
      </c>
    </row>
    <row r="259">
      <c r="A259">
        <v>19</v>
      </c>
      <c r="B259" t="str">
        <v xml:space="preserve">Juice Jambu </v>
      </c>
      <c r="N259">
        <f>SUM(D259:M259)</f>
        <v>0</v>
      </c>
      <c r="O259">
        <f>N259*S259</f>
        <v>0</v>
      </c>
      <c r="P259" t="e">
        <f>(O259/O296)*100</f>
        <v>#DIV/0!</v>
      </c>
      <c r="R259" t="e">
        <f>P259*Q259</f>
        <v>#DIV/0!</v>
      </c>
      <c r="W259">
        <f>D259*S259</f>
        <v>0</v>
      </c>
      <c r="X259">
        <f>E259*S259</f>
        <v>0</v>
      </c>
      <c r="Y259">
        <f>F259*S259</f>
        <v>0</v>
      </c>
      <c r="Z259">
        <f>G259*S259</f>
        <v>0</v>
      </c>
      <c r="AA259">
        <f>H259*S259</f>
        <v>0</v>
      </c>
      <c r="AB259">
        <f>I259*S259</f>
        <v>0</v>
      </c>
      <c r="AC259">
        <f>J259*S259</f>
        <v>0</v>
      </c>
      <c r="AD259">
        <f>K259*S259</f>
        <v>0</v>
      </c>
      <c r="AE259">
        <f>L259*S259</f>
        <v>0</v>
      </c>
      <c r="AF259">
        <f>M259*S259</f>
        <v>0</v>
      </c>
    </row>
    <row r="260">
      <c r="A260">
        <v>20</v>
      </c>
      <c r="B260" t="str">
        <v>Juice Sirsak Float</v>
      </c>
      <c r="N260">
        <f>SUM(D260:M260)</f>
        <v>0</v>
      </c>
      <c r="O260">
        <f>N260*S260</f>
        <v>0</v>
      </c>
      <c r="P260" t="e">
        <f>(O260/O296)*100</f>
        <v>#DIV/0!</v>
      </c>
      <c r="R260" t="e">
        <f>P260*Q260</f>
        <v>#DIV/0!</v>
      </c>
      <c r="W260">
        <f>D260*S260</f>
        <v>0</v>
      </c>
      <c r="X260">
        <f>E260*S260</f>
        <v>0</v>
      </c>
      <c r="Y260">
        <f>F260*S260</f>
        <v>0</v>
      </c>
      <c r="Z260">
        <f>G260*S260</f>
        <v>0</v>
      </c>
      <c r="AA260">
        <f>H260*S260</f>
        <v>0</v>
      </c>
      <c r="AB260">
        <f>I260*S260</f>
        <v>0</v>
      </c>
      <c r="AC260">
        <f>J260*S260</f>
        <v>0</v>
      </c>
      <c r="AD260">
        <f>K260*S260</f>
        <v>0</v>
      </c>
      <c r="AE260">
        <f>L260*S260</f>
        <v>0</v>
      </c>
      <c r="AF260">
        <f>M260*S260</f>
        <v>0</v>
      </c>
    </row>
    <row r="261">
      <c r="A261">
        <v>21</v>
      </c>
      <c r="B261" t="str">
        <v xml:space="preserve">Juice Sirsak </v>
      </c>
      <c r="N261">
        <f>SUM(D261:M261)</f>
        <v>0</v>
      </c>
      <c r="O261">
        <f>N261*S261</f>
        <v>0</v>
      </c>
      <c r="P261" t="e">
        <f>(O261/O296)*100</f>
        <v>#DIV/0!</v>
      </c>
      <c r="R261" t="e">
        <f>P261*Q261</f>
        <v>#DIV/0!</v>
      </c>
      <c r="W261">
        <f>D261*S261</f>
        <v>0</v>
      </c>
      <c r="X261">
        <f>E261*S261</f>
        <v>0</v>
      </c>
      <c r="Y261">
        <f>F261*S261</f>
        <v>0</v>
      </c>
      <c r="Z261">
        <f>G261*S261</f>
        <v>0</v>
      </c>
      <c r="AA261">
        <f>H261*S261</f>
        <v>0</v>
      </c>
      <c r="AB261">
        <f>I261*S261</f>
        <v>0</v>
      </c>
      <c r="AC261">
        <f>J261*S261</f>
        <v>0</v>
      </c>
      <c r="AD261">
        <f>K261*S261</f>
        <v>0</v>
      </c>
      <c r="AE261">
        <f>L261*S261</f>
        <v>0</v>
      </c>
      <c r="AF261">
        <f>M261*S261</f>
        <v>0</v>
      </c>
    </row>
    <row r="262">
      <c r="A262">
        <v>22</v>
      </c>
      <c r="N262">
        <f>SUM(D262:M262)</f>
        <v>0</v>
      </c>
      <c r="O262">
        <f>N262*S262</f>
        <v>0</v>
      </c>
      <c r="P262" t="e">
        <f>(O262/O296)*100</f>
        <v>#DIV/0!</v>
      </c>
      <c r="R262" t="e">
        <f>P262*Q262</f>
        <v>#DIV/0!</v>
      </c>
      <c r="W262">
        <f>D262*S262</f>
        <v>0</v>
      </c>
      <c r="X262">
        <f>E262*S262</f>
        <v>0</v>
      </c>
      <c r="Y262">
        <f>F262*S262</f>
        <v>0</v>
      </c>
      <c r="Z262">
        <f>G262*S262</f>
        <v>0</v>
      </c>
      <c r="AA262">
        <f>H262*S262</f>
        <v>0</v>
      </c>
      <c r="AB262">
        <f>I262*S262</f>
        <v>0</v>
      </c>
      <c r="AC262">
        <f>J262*S262</f>
        <v>0</v>
      </c>
      <c r="AD262">
        <f>K262*S262</f>
        <v>0</v>
      </c>
      <c r="AE262">
        <f>L262*S262</f>
        <v>0</v>
      </c>
      <c r="AF262">
        <f>M262*S262</f>
        <v>0</v>
      </c>
    </row>
    <row r="263">
      <c r="A263">
        <v>23</v>
      </c>
      <c r="B263" t="str">
        <v>Milkshake Mangga</v>
      </c>
      <c r="N263">
        <f>SUM(D263:M263)</f>
        <v>0</v>
      </c>
      <c r="O263">
        <f>N263*S263</f>
        <v>0</v>
      </c>
      <c r="P263" t="e">
        <f>(O263/O296)*100</f>
        <v>#DIV/0!</v>
      </c>
      <c r="R263" t="e">
        <f>P263*Q263</f>
        <v>#DIV/0!</v>
      </c>
      <c r="W263">
        <f>D263*S263</f>
        <v>0</v>
      </c>
      <c r="X263">
        <f>E263*S263</f>
        <v>0</v>
      </c>
      <c r="Y263">
        <f>F263*S263</f>
        <v>0</v>
      </c>
      <c r="Z263">
        <f>G263*S263</f>
        <v>0</v>
      </c>
      <c r="AA263">
        <f>H263*S263</f>
        <v>0</v>
      </c>
      <c r="AB263">
        <f>I263*S263</f>
        <v>0</v>
      </c>
      <c r="AC263">
        <f>J263*S263</f>
        <v>0</v>
      </c>
      <c r="AD263">
        <f>K263*S263</f>
        <v>0</v>
      </c>
      <c r="AE263">
        <f>L263*S263</f>
        <v>0</v>
      </c>
      <c r="AF263">
        <f>M263*S263</f>
        <v>0</v>
      </c>
    </row>
    <row r="264">
      <c r="A264">
        <v>24</v>
      </c>
      <c r="B264" t="str">
        <v>Milkshake Mangga Float</v>
      </c>
      <c r="N264">
        <f>SUM(D264:M264)</f>
        <v>0</v>
      </c>
      <c r="O264">
        <f>N264*S264</f>
        <v>0</v>
      </c>
      <c r="P264" t="e">
        <f>(O264/O296)*100</f>
        <v>#DIV/0!</v>
      </c>
      <c r="R264" t="e">
        <f>P264*Q264</f>
        <v>#DIV/0!</v>
      </c>
      <c r="W264">
        <f>D264*S264</f>
        <v>0</v>
      </c>
      <c r="X264">
        <f>E264*S264</f>
        <v>0</v>
      </c>
      <c r="Y264">
        <f>F264*S264</f>
        <v>0</v>
      </c>
      <c r="Z264">
        <f>G264*S264</f>
        <v>0</v>
      </c>
      <c r="AA264">
        <f>H264*S264</f>
        <v>0</v>
      </c>
      <c r="AB264">
        <f>I264*S264</f>
        <v>0</v>
      </c>
      <c r="AC264">
        <f>J264*S264</f>
        <v>0</v>
      </c>
      <c r="AD264">
        <f>K264*S264</f>
        <v>0</v>
      </c>
      <c r="AE264">
        <f>L264*S264</f>
        <v>0</v>
      </c>
      <c r="AF264">
        <f>M264*S264</f>
        <v>0</v>
      </c>
    </row>
    <row r="265">
      <c r="A265">
        <v>25</v>
      </c>
      <c r="B265" t="str">
        <v>Milkshake Coklat</v>
      </c>
      <c r="N265">
        <f>SUM(D265:M265)</f>
        <v>0</v>
      </c>
      <c r="O265">
        <f>N265*S265</f>
        <v>0</v>
      </c>
      <c r="P265" t="e">
        <f>(O265/O296)*100</f>
        <v>#DIV/0!</v>
      </c>
      <c r="R265" t="e">
        <f>P265*Q265</f>
        <v>#DIV/0!</v>
      </c>
      <c r="W265">
        <f>D265*S265</f>
        <v>0</v>
      </c>
      <c r="X265">
        <f>E265*S265</f>
        <v>0</v>
      </c>
      <c r="Y265">
        <f>F265*S265</f>
        <v>0</v>
      </c>
      <c r="Z265">
        <f>G265*S265</f>
        <v>0</v>
      </c>
      <c r="AA265">
        <f>H265*S265</f>
        <v>0</v>
      </c>
      <c r="AB265">
        <f>I265*S265</f>
        <v>0</v>
      </c>
      <c r="AC265">
        <f>J265*S265</f>
        <v>0</v>
      </c>
      <c r="AD265">
        <f>K265*S265</f>
        <v>0</v>
      </c>
      <c r="AE265">
        <f>L265*S265</f>
        <v>0</v>
      </c>
      <c r="AF265">
        <f>M265*S265</f>
        <v>0</v>
      </c>
    </row>
    <row r="266">
      <c r="A266">
        <v>26</v>
      </c>
      <c r="B266" t="str">
        <v>Milkshake Coklat Float</v>
      </c>
      <c r="N266">
        <f>SUM(D266:M266)</f>
        <v>0</v>
      </c>
      <c r="O266">
        <f>N266*S266</f>
        <v>0</v>
      </c>
      <c r="P266" t="e">
        <f>(O266/O296)*100</f>
        <v>#DIV/0!</v>
      </c>
      <c r="R266" t="e">
        <f>P266*Q266</f>
        <v>#DIV/0!</v>
      </c>
      <c r="W266">
        <f>D266*S266</f>
        <v>0</v>
      </c>
      <c r="X266">
        <f>E266*S266</f>
        <v>0</v>
      </c>
      <c r="Y266">
        <f>F266*S266</f>
        <v>0</v>
      </c>
      <c r="Z266">
        <f>G266*S266</f>
        <v>0</v>
      </c>
      <c r="AA266">
        <f>H266*S266</f>
        <v>0</v>
      </c>
      <c r="AB266">
        <f>I266*S266</f>
        <v>0</v>
      </c>
      <c r="AC266">
        <f>J266*S266</f>
        <v>0</v>
      </c>
      <c r="AD266">
        <f>K266*S266</f>
        <v>0</v>
      </c>
      <c r="AE266">
        <f>L266*S266</f>
        <v>0</v>
      </c>
      <c r="AF266">
        <f>M266*S266</f>
        <v>0</v>
      </c>
    </row>
    <row r="267">
      <c r="A267">
        <v>27</v>
      </c>
      <c r="B267" t="str">
        <v>Milkshake Strawberry</v>
      </c>
      <c r="N267">
        <f>SUM(D267:M267)</f>
        <v>0</v>
      </c>
      <c r="O267">
        <f>N267*S267</f>
        <v>0</v>
      </c>
      <c r="P267" t="e">
        <f>(O267/O296)*100</f>
        <v>#DIV/0!</v>
      </c>
      <c r="R267" t="e">
        <f>P267*Q267</f>
        <v>#DIV/0!</v>
      </c>
      <c r="W267">
        <f>D267*S267</f>
        <v>0</v>
      </c>
      <c r="X267">
        <f>E267*S267</f>
        <v>0</v>
      </c>
      <c r="Y267">
        <f>F267*S267</f>
        <v>0</v>
      </c>
      <c r="Z267">
        <f>G267*S267</f>
        <v>0</v>
      </c>
      <c r="AA267">
        <f>H267*S267</f>
        <v>0</v>
      </c>
      <c r="AB267">
        <f>I267*S267</f>
        <v>0</v>
      </c>
      <c r="AC267">
        <f>J267*S267</f>
        <v>0</v>
      </c>
      <c r="AD267">
        <f>K267*S267</f>
        <v>0</v>
      </c>
      <c r="AE267">
        <f>L267*S267</f>
        <v>0</v>
      </c>
      <c r="AF267">
        <f>M267*S267</f>
        <v>0</v>
      </c>
    </row>
    <row r="268">
      <c r="A268">
        <v>28</v>
      </c>
      <c r="B268" t="str">
        <v>Milkshake Strawberry Float</v>
      </c>
      <c r="N268">
        <f>SUM(D268:M268)</f>
        <v>0</v>
      </c>
      <c r="O268">
        <f>N268*S268</f>
        <v>0</v>
      </c>
      <c r="P268" t="e">
        <f>(O268/O296)*100</f>
        <v>#DIV/0!</v>
      </c>
      <c r="R268" t="e">
        <f>P268*Q268</f>
        <v>#DIV/0!</v>
      </c>
      <c r="W268">
        <f>D268*S268</f>
        <v>0</v>
      </c>
      <c r="X268">
        <f>E268*S268</f>
        <v>0</v>
      </c>
      <c r="Y268">
        <f>F268*S268</f>
        <v>0</v>
      </c>
      <c r="Z268">
        <f>G268*S268</f>
        <v>0</v>
      </c>
      <c r="AA268">
        <f>H268*S268</f>
        <v>0</v>
      </c>
      <c r="AB268">
        <f>I268*S268</f>
        <v>0</v>
      </c>
      <c r="AC268">
        <f>J268*S268</f>
        <v>0</v>
      </c>
      <c r="AD268">
        <f>K268*S268</f>
        <v>0</v>
      </c>
      <c r="AE268">
        <f>L268*S268</f>
        <v>0</v>
      </c>
      <c r="AF268">
        <f>M268*S268</f>
        <v>0</v>
      </c>
    </row>
    <row r="269">
      <c r="A269">
        <v>29</v>
      </c>
      <c r="B269" t="str">
        <v>Milkshake Cappucino</v>
      </c>
      <c r="N269">
        <f>SUM(D269:M269)</f>
        <v>0</v>
      </c>
      <c r="O269">
        <f>N269*S269</f>
        <v>0</v>
      </c>
      <c r="P269" t="e">
        <f>(O269/O296)*100</f>
        <v>#DIV/0!</v>
      </c>
      <c r="R269" t="e">
        <f>P269*Q269</f>
        <v>#DIV/0!</v>
      </c>
      <c r="W269">
        <f>D269*S269</f>
        <v>0</v>
      </c>
      <c r="X269">
        <f>E269*S269</f>
        <v>0</v>
      </c>
      <c r="Y269">
        <f>F269*S269</f>
        <v>0</v>
      </c>
      <c r="Z269">
        <f>G269*S269</f>
        <v>0</v>
      </c>
      <c r="AA269">
        <f>H269*S269</f>
        <v>0</v>
      </c>
      <c r="AB269">
        <f>I269*S269</f>
        <v>0</v>
      </c>
      <c r="AC269">
        <f>J269*S269</f>
        <v>0</v>
      </c>
      <c r="AD269">
        <f>K269*S269</f>
        <v>0</v>
      </c>
      <c r="AE269">
        <f>L269*S269</f>
        <v>0</v>
      </c>
      <c r="AF269">
        <f>M269*S269</f>
        <v>0</v>
      </c>
    </row>
    <row r="270">
      <c r="A270">
        <v>30</v>
      </c>
      <c r="B270" t="str">
        <v>Milkshake Cappucino Float</v>
      </c>
      <c r="N270">
        <f>SUM(D270:M270)</f>
        <v>0</v>
      </c>
      <c r="O270">
        <f>N270*S270</f>
        <v>0</v>
      </c>
      <c r="P270" t="e">
        <f>(O270/O296)*100</f>
        <v>#DIV/0!</v>
      </c>
      <c r="R270" t="e">
        <f>P270*Q270</f>
        <v>#DIV/0!</v>
      </c>
      <c r="W270">
        <f>D270*S270</f>
        <v>0</v>
      </c>
      <c r="X270">
        <f>E270*S270</f>
        <v>0</v>
      </c>
      <c r="Y270">
        <f>F270*S270</f>
        <v>0</v>
      </c>
      <c r="Z270">
        <f>G270*S270</f>
        <v>0</v>
      </c>
      <c r="AA270">
        <f>H270*S270</f>
        <v>0</v>
      </c>
      <c r="AB270">
        <f>I270*S270</f>
        <v>0</v>
      </c>
      <c r="AC270">
        <f>J270*S270</f>
        <v>0</v>
      </c>
      <c r="AD270">
        <f>K270*S270</f>
        <v>0</v>
      </c>
      <c r="AE270">
        <f>L270*S270</f>
        <v>0</v>
      </c>
      <c r="AF270">
        <f>M270*S270</f>
        <v>0</v>
      </c>
    </row>
    <row r="271">
      <c r="A271">
        <v>31</v>
      </c>
      <c r="N271">
        <f>SUM(D271:M271)</f>
        <v>0</v>
      </c>
      <c r="O271">
        <f>N271*S271</f>
        <v>0</v>
      </c>
      <c r="P271" t="e">
        <f>(O271/O296)*100</f>
        <v>#DIV/0!</v>
      </c>
      <c r="R271" t="e">
        <f>P271*Q271</f>
        <v>#DIV/0!</v>
      </c>
      <c r="W271">
        <f>D271*S271</f>
        <v>0</v>
      </c>
      <c r="X271">
        <f>E271*S271</f>
        <v>0</v>
      </c>
      <c r="Y271">
        <f>F271*S271</f>
        <v>0</v>
      </c>
      <c r="Z271">
        <f>G271*S271</f>
        <v>0</v>
      </c>
      <c r="AA271">
        <f>H271*S271</f>
        <v>0</v>
      </c>
      <c r="AB271">
        <f>I271*S271</f>
        <v>0</v>
      </c>
      <c r="AC271">
        <f>J271*S271</f>
        <v>0</v>
      </c>
      <c r="AD271">
        <f>K271*S271</f>
        <v>0</v>
      </c>
      <c r="AE271">
        <f>L271*S271</f>
        <v>0</v>
      </c>
      <c r="AF271">
        <f>M271*S271</f>
        <v>0</v>
      </c>
    </row>
    <row r="272">
      <c r="A272">
        <v>32</v>
      </c>
      <c r="B272" t="str">
        <v>Lemon Tea</v>
      </c>
      <c r="N272">
        <f>SUM(D272:M272)</f>
        <v>0</v>
      </c>
      <c r="O272">
        <f>N272*S272</f>
        <v>0</v>
      </c>
      <c r="P272" t="e">
        <f>(O272/O296)*100</f>
        <v>#DIV/0!</v>
      </c>
      <c r="R272" t="e">
        <f>P272*Q272</f>
        <v>#DIV/0!</v>
      </c>
      <c r="W272">
        <f>D272*S272</f>
        <v>0</v>
      </c>
      <c r="X272">
        <f>E272*S272</f>
        <v>0</v>
      </c>
      <c r="Y272">
        <f>F272*S272</f>
        <v>0</v>
      </c>
      <c r="Z272">
        <f>G272*S272</f>
        <v>0</v>
      </c>
      <c r="AA272">
        <f>H272*S272</f>
        <v>0</v>
      </c>
      <c r="AB272">
        <f>I272*S272</f>
        <v>0</v>
      </c>
      <c r="AC272">
        <f>J272*S272</f>
        <v>0</v>
      </c>
      <c r="AD272">
        <f>K272*S272</f>
        <v>0</v>
      </c>
      <c r="AE272">
        <f>L272*S272</f>
        <v>0</v>
      </c>
      <c r="AF272">
        <f>M272*S272</f>
        <v>0</v>
      </c>
    </row>
    <row r="273">
      <c r="A273">
        <v>33</v>
      </c>
      <c r="B273" t="str">
        <v>Milo</v>
      </c>
      <c r="N273">
        <f>SUM(D273:M273)</f>
        <v>0</v>
      </c>
      <c r="O273">
        <f>N273*S273</f>
        <v>0</v>
      </c>
      <c r="P273" t="e">
        <f>(O273/O296)*100</f>
        <v>#DIV/0!</v>
      </c>
      <c r="R273" t="e">
        <f>P273*Q273</f>
        <v>#DIV/0!</v>
      </c>
      <c r="W273">
        <f>D273*S273</f>
        <v>0</v>
      </c>
      <c r="X273">
        <f>E273*S273</f>
        <v>0</v>
      </c>
      <c r="Y273">
        <f>F273*S273</f>
        <v>0</v>
      </c>
      <c r="Z273">
        <f>G273*S273</f>
        <v>0</v>
      </c>
      <c r="AA273">
        <f>H273*S273</f>
        <v>0</v>
      </c>
      <c r="AB273">
        <f>I273*S273</f>
        <v>0</v>
      </c>
      <c r="AC273">
        <f>J273*S273</f>
        <v>0</v>
      </c>
      <c r="AD273">
        <f>K273*S273</f>
        <v>0</v>
      </c>
      <c r="AE273">
        <f>L273*S273</f>
        <v>0</v>
      </c>
      <c r="AF273">
        <f>M273*S273</f>
        <v>0</v>
      </c>
    </row>
    <row r="274">
      <c r="A274">
        <v>34</v>
      </c>
      <c r="B274" t="str">
        <v xml:space="preserve">Orange </v>
      </c>
      <c r="N274">
        <f>SUM(D274:M274)</f>
        <v>0</v>
      </c>
      <c r="O274">
        <f>N274*S274</f>
        <v>0</v>
      </c>
      <c r="P274" t="e">
        <f>(O274/O296)*100</f>
        <v>#DIV/0!</v>
      </c>
      <c r="R274" t="e">
        <f>P274*Q274</f>
        <v>#DIV/0!</v>
      </c>
      <c r="W274">
        <f>D274*S274</f>
        <v>0</v>
      </c>
      <c r="X274">
        <f>E274*S274</f>
        <v>0</v>
      </c>
      <c r="Y274">
        <f>F274*S274</f>
        <v>0</v>
      </c>
      <c r="Z274">
        <f>G274*S274</f>
        <v>0</v>
      </c>
      <c r="AA274">
        <f>H274*S274</f>
        <v>0</v>
      </c>
      <c r="AB274">
        <f>I274*S274</f>
        <v>0</v>
      </c>
      <c r="AC274">
        <f>J274*S274</f>
        <v>0</v>
      </c>
      <c r="AD274">
        <f>K274*S274</f>
        <v>0</v>
      </c>
      <c r="AE274">
        <f>L274*S274</f>
        <v>0</v>
      </c>
      <c r="AF274">
        <f>M274*S274</f>
        <v>0</v>
      </c>
    </row>
    <row r="275">
      <c r="A275">
        <v>35</v>
      </c>
      <c r="B275" t="str">
        <v>Ice Cream</v>
      </c>
      <c r="N275">
        <f>SUM(D275:M275)</f>
        <v>0</v>
      </c>
      <c r="O275">
        <f>N275*S275</f>
        <v>0</v>
      </c>
      <c r="P275" t="e">
        <f>(O275/O296)*100</f>
        <v>#DIV/0!</v>
      </c>
      <c r="R275" t="e">
        <f>P275*Q275</f>
        <v>#DIV/0!</v>
      </c>
      <c r="W275">
        <f>D275*S275</f>
        <v>0</v>
      </c>
      <c r="X275">
        <f>E275*S275</f>
        <v>0</v>
      </c>
      <c r="Y275">
        <f>F275*S275</f>
        <v>0</v>
      </c>
      <c r="Z275">
        <f>G275*S275</f>
        <v>0</v>
      </c>
      <c r="AA275">
        <f>H275*S275</f>
        <v>0</v>
      </c>
      <c r="AB275">
        <f>I275*S275</f>
        <v>0</v>
      </c>
      <c r="AC275">
        <f>J275*S275</f>
        <v>0</v>
      </c>
      <c r="AD275">
        <f>K275*S275</f>
        <v>0</v>
      </c>
      <c r="AE275">
        <f>L275*S275</f>
        <v>0</v>
      </c>
      <c r="AF275">
        <f>M275*S275</f>
        <v>0</v>
      </c>
    </row>
    <row r="276">
      <c r="A276">
        <v>36</v>
      </c>
      <c r="N276">
        <f>SUM(D276:M276)</f>
        <v>0</v>
      </c>
      <c r="O276">
        <f>N276*S276</f>
        <v>0</v>
      </c>
      <c r="P276" t="e">
        <f>(O276/O296)*100</f>
        <v>#DIV/0!</v>
      </c>
      <c r="R276" t="e">
        <f>P276*Q276</f>
        <v>#DIV/0!</v>
      </c>
      <c r="W276">
        <f>D276*S276</f>
        <v>0</v>
      </c>
      <c r="X276">
        <f>E276*S276</f>
        <v>0</v>
      </c>
      <c r="Y276">
        <f>F276*S276</f>
        <v>0</v>
      </c>
      <c r="Z276">
        <f>G276*S276</f>
        <v>0</v>
      </c>
      <c r="AA276">
        <f>H276*S276</f>
        <v>0</v>
      </c>
      <c r="AB276">
        <f>I276*S276</f>
        <v>0</v>
      </c>
      <c r="AC276">
        <f>J276*S276</f>
        <v>0</v>
      </c>
      <c r="AD276">
        <f>K276*S276</f>
        <v>0</v>
      </c>
      <c r="AE276">
        <f>L276*S276</f>
        <v>0</v>
      </c>
      <c r="AF276">
        <f>M276*S276</f>
        <v>0</v>
      </c>
    </row>
    <row r="277">
      <c r="A277">
        <v>37</v>
      </c>
      <c r="B277" t="str">
        <v>Es Teh</v>
      </c>
      <c r="N277">
        <f>SUM(D277:M277)</f>
        <v>0</v>
      </c>
      <c r="O277">
        <f>N277*S277</f>
        <v>0</v>
      </c>
      <c r="P277" t="e">
        <f>O277/O296*100</f>
        <v>#DIV/0!</v>
      </c>
      <c r="R277" t="e">
        <f>P277*Q277</f>
        <v>#DIV/0!</v>
      </c>
      <c r="W277">
        <f>D277*S277</f>
        <v>0</v>
      </c>
      <c r="X277">
        <f>E277*S277</f>
        <v>0</v>
      </c>
      <c r="Y277">
        <f>F277*S277</f>
        <v>0</v>
      </c>
      <c r="Z277">
        <f>G277*S277</f>
        <v>0</v>
      </c>
      <c r="AA277">
        <f>H277*S277</f>
        <v>0</v>
      </c>
      <c r="AB277">
        <f>I277*S277</f>
        <v>0</v>
      </c>
      <c r="AC277">
        <f>J277*S277</f>
        <v>0</v>
      </c>
      <c r="AD277">
        <f>K277*S277</f>
        <v>0</v>
      </c>
      <c r="AE277">
        <f>L277*S277</f>
        <v>0</v>
      </c>
      <c r="AF277">
        <f>M277*S277</f>
        <v>0</v>
      </c>
    </row>
    <row r="278">
      <c r="A278">
        <v>38</v>
      </c>
      <c r="N278">
        <f>SUM(D278:M278)</f>
        <v>0</v>
      </c>
      <c r="O278">
        <f>N278*S278</f>
        <v>0</v>
      </c>
      <c r="P278" t="e">
        <f>(O278/O296)*100</f>
        <v>#DIV/0!</v>
      </c>
      <c r="R278" t="e">
        <f>P278*Q278</f>
        <v>#DIV/0!</v>
      </c>
      <c r="W278">
        <f>D278*S278</f>
        <v>0</v>
      </c>
      <c r="X278">
        <f>E278*S278</f>
        <v>0</v>
      </c>
      <c r="Y278">
        <f>F278*S278</f>
        <v>0</v>
      </c>
      <c r="Z278">
        <f>G278*S278</f>
        <v>0</v>
      </c>
      <c r="AA278">
        <f>H278*S278</f>
        <v>0</v>
      </c>
      <c r="AB278">
        <f>I278*S278</f>
        <v>0</v>
      </c>
      <c r="AC278">
        <f>J278*S278</f>
        <v>0</v>
      </c>
      <c r="AD278">
        <f>K278*S278</f>
        <v>0</v>
      </c>
      <c r="AE278">
        <f>L278*S278</f>
        <v>0</v>
      </c>
      <c r="AF278">
        <f>M278*S278</f>
        <v>0</v>
      </c>
    </row>
    <row r="279">
      <c r="A279">
        <v>39</v>
      </c>
      <c r="N279">
        <f>SUM(D279:M279)</f>
        <v>0</v>
      </c>
      <c r="O279">
        <f>N279*S279</f>
        <v>0</v>
      </c>
      <c r="P279" t="e">
        <f>(O279/O296)*100</f>
        <v>#DIV/0!</v>
      </c>
      <c r="Q279">
        <v>0.5</v>
      </c>
      <c r="R279" t="e">
        <f>P279*Q279</f>
        <v>#DIV/0!</v>
      </c>
      <c r="W279">
        <f>D279*S279</f>
        <v>0</v>
      </c>
      <c r="X279">
        <f>E279*S279</f>
        <v>0</v>
      </c>
      <c r="Y279">
        <f>F279*S279</f>
        <v>0</v>
      </c>
      <c r="Z279">
        <f>G279*S279</f>
        <v>0</v>
      </c>
      <c r="AA279">
        <f>H279*S279</f>
        <v>0</v>
      </c>
      <c r="AB279">
        <f>I279*S279</f>
        <v>0</v>
      </c>
      <c r="AC279">
        <f>J279*S279</f>
        <v>0</v>
      </c>
      <c r="AD279">
        <f>K279*S279</f>
        <v>0</v>
      </c>
      <c r="AE279">
        <f>L279*S279</f>
        <v>0</v>
      </c>
      <c r="AF279">
        <f>M279*S279</f>
        <v>0</v>
      </c>
    </row>
    <row r="280">
      <c r="A280">
        <v>40</v>
      </c>
      <c r="N280">
        <f>SUM(D280:M280)</f>
        <v>0</v>
      </c>
      <c r="O280">
        <f>N280*S280</f>
        <v>0</v>
      </c>
      <c r="P280" t="e">
        <f>(O280/O296)*100</f>
        <v>#DIV/0!</v>
      </c>
      <c r="Q280">
        <v>0.5</v>
      </c>
      <c r="R280" t="e">
        <f>P280*Q280</f>
        <v>#DIV/0!</v>
      </c>
      <c r="W280">
        <f>D280*S280</f>
        <v>0</v>
      </c>
      <c r="X280">
        <f>E280*S280</f>
        <v>0</v>
      </c>
      <c r="Y280">
        <f>F280*S280</f>
        <v>0</v>
      </c>
      <c r="Z280">
        <f>G280*S280</f>
        <v>0</v>
      </c>
      <c r="AA280">
        <f>H280*S280</f>
        <v>0</v>
      </c>
      <c r="AB280">
        <f>I280*S280</f>
        <v>0</v>
      </c>
      <c r="AC280">
        <f>J280*S280</f>
        <v>0</v>
      </c>
      <c r="AD280">
        <f>K280*S280</f>
        <v>0</v>
      </c>
      <c r="AE280">
        <f>L280*S280</f>
        <v>0</v>
      </c>
      <c r="AF280">
        <f>M280*S280</f>
        <v>0</v>
      </c>
    </row>
    <row r="281">
      <c r="A281">
        <v>41</v>
      </c>
      <c r="N281">
        <f>SUM(D281:M281)</f>
        <v>0</v>
      </c>
      <c r="O281">
        <f>N281*S281</f>
        <v>0</v>
      </c>
      <c r="P281" t="e">
        <f>(O281/O296)*100</f>
        <v>#DIV/0!</v>
      </c>
      <c r="Q281">
        <v>0.5</v>
      </c>
      <c r="R281" t="e">
        <f>P281*Q281</f>
        <v>#DIV/0!</v>
      </c>
      <c r="W281">
        <f>D281*S281</f>
        <v>0</v>
      </c>
      <c r="X281">
        <f>E281*S281</f>
        <v>0</v>
      </c>
      <c r="Y281">
        <f>F281*S281</f>
        <v>0</v>
      </c>
      <c r="Z281">
        <f>G281*S281</f>
        <v>0</v>
      </c>
      <c r="AA281">
        <f>H281*S281</f>
        <v>0</v>
      </c>
      <c r="AB281">
        <f>I281*S281</f>
        <v>0</v>
      </c>
      <c r="AC281">
        <f>J281*S281</f>
        <v>0</v>
      </c>
      <c r="AD281">
        <f>K281*S281</f>
        <v>0</v>
      </c>
      <c r="AE281">
        <f>L281*S281</f>
        <v>0</v>
      </c>
      <c r="AF281">
        <f>M281*S281</f>
        <v>0</v>
      </c>
    </row>
    <row r="282">
      <c r="A282">
        <v>42</v>
      </c>
      <c r="N282">
        <f>SUM(D282:M282)</f>
        <v>0</v>
      </c>
      <c r="O282">
        <f>N282*S282</f>
        <v>0</v>
      </c>
      <c r="P282" t="e">
        <f>(O282/O296)*100</f>
        <v>#DIV/0!</v>
      </c>
      <c r="Q282">
        <v>0.5</v>
      </c>
      <c r="R282" t="e">
        <f>P282*Q282</f>
        <v>#DIV/0!</v>
      </c>
      <c r="W282">
        <f>D282*S282</f>
        <v>0</v>
      </c>
      <c r="X282">
        <f>E282*S282</f>
        <v>0</v>
      </c>
      <c r="Y282">
        <f>F282*S282</f>
        <v>0</v>
      </c>
      <c r="Z282">
        <f>G282*S282</f>
        <v>0</v>
      </c>
      <c r="AA282">
        <f>H282*S282</f>
        <v>0</v>
      </c>
      <c r="AB282">
        <f>I282*S282</f>
        <v>0</v>
      </c>
      <c r="AC282">
        <f>J282*S282</f>
        <v>0</v>
      </c>
      <c r="AD282">
        <f>K282*S282</f>
        <v>0</v>
      </c>
      <c r="AE282">
        <f>L282*S282</f>
        <v>0</v>
      </c>
      <c r="AF282">
        <f>M282*S282</f>
        <v>0</v>
      </c>
    </row>
    <row r="283">
      <c r="A283">
        <v>43</v>
      </c>
      <c r="N283">
        <f>SUM(D283:M283)</f>
        <v>0</v>
      </c>
      <c r="O283">
        <f>N283*S283</f>
        <v>0</v>
      </c>
      <c r="P283" t="e">
        <f>(O283/O296)*100</f>
        <v>#DIV/0!</v>
      </c>
      <c r="Q283">
        <v>0.5</v>
      </c>
      <c r="R283" t="e">
        <f>P283*Q283</f>
        <v>#DIV/0!</v>
      </c>
      <c r="W283">
        <f>D283*S283</f>
        <v>0</v>
      </c>
      <c r="X283">
        <f>E283*S283</f>
        <v>0</v>
      </c>
      <c r="Y283">
        <f>F283*S283</f>
        <v>0</v>
      </c>
      <c r="Z283">
        <f>G283*S283</f>
        <v>0</v>
      </c>
      <c r="AA283">
        <f>H283*S283</f>
        <v>0</v>
      </c>
      <c r="AB283">
        <f>I283*S283</f>
        <v>0</v>
      </c>
      <c r="AC283">
        <f>J283*S283</f>
        <v>0</v>
      </c>
      <c r="AD283">
        <f>K283*S283</f>
        <v>0</v>
      </c>
      <c r="AE283">
        <f>L283*S283</f>
        <v>0</v>
      </c>
      <c r="AF283">
        <f>M283*S283</f>
        <v>0</v>
      </c>
    </row>
    <row r="284">
      <c r="A284">
        <v>44</v>
      </c>
      <c r="N284">
        <f>SUM(D284:M284)</f>
        <v>0</v>
      </c>
      <c r="O284">
        <f>N284*S284</f>
        <v>0</v>
      </c>
      <c r="P284" t="e">
        <f>(O284/O296)*100</f>
        <v>#DIV/0!</v>
      </c>
      <c r="Q284">
        <v>0.5</v>
      </c>
      <c r="R284" t="e">
        <f>P284*Q284</f>
        <v>#DIV/0!</v>
      </c>
      <c r="W284">
        <f>D284*S284</f>
        <v>0</v>
      </c>
      <c r="X284">
        <f>E284*S284</f>
        <v>0</v>
      </c>
      <c r="Y284">
        <f>F284*S284</f>
        <v>0</v>
      </c>
      <c r="Z284">
        <f>G284*S284</f>
        <v>0</v>
      </c>
      <c r="AA284">
        <f>H284*S284</f>
        <v>0</v>
      </c>
      <c r="AB284">
        <f>I284*S284</f>
        <v>0</v>
      </c>
      <c r="AC284">
        <f>J284*S284</f>
        <v>0</v>
      </c>
      <c r="AD284">
        <f>K284*S284</f>
        <v>0</v>
      </c>
      <c r="AE284">
        <f>L284*S284</f>
        <v>0</v>
      </c>
      <c r="AF284">
        <f>M284*S284</f>
        <v>0</v>
      </c>
    </row>
    <row r="285">
      <c r="A285">
        <v>45</v>
      </c>
      <c r="N285">
        <f>SUM(D285:M285)</f>
        <v>0</v>
      </c>
      <c r="O285">
        <f>N285*S285</f>
        <v>0</v>
      </c>
      <c r="P285" t="e">
        <f>(O285/O296)*100</f>
        <v>#DIV/0!</v>
      </c>
      <c r="Q285">
        <v>0.5</v>
      </c>
      <c r="R285" t="e">
        <f>P285*Q285</f>
        <v>#DIV/0!</v>
      </c>
      <c r="W285">
        <f>D285*S285</f>
        <v>0</v>
      </c>
      <c r="X285">
        <f>E285*S285</f>
        <v>0</v>
      </c>
      <c r="Y285">
        <f>F285*S285</f>
        <v>0</v>
      </c>
      <c r="Z285">
        <f>G285*S285</f>
        <v>0</v>
      </c>
      <c r="AA285">
        <f>H285*S285</f>
        <v>0</v>
      </c>
      <c r="AB285">
        <f>I285*S285</f>
        <v>0</v>
      </c>
      <c r="AC285">
        <f>J285*S285</f>
        <v>0</v>
      </c>
      <c r="AD285">
        <f>K285*S285</f>
        <v>0</v>
      </c>
      <c r="AE285">
        <f>L285*S285</f>
        <v>0</v>
      </c>
      <c r="AF285">
        <f>M285*S285</f>
        <v>0</v>
      </c>
    </row>
    <row r="286">
      <c r="A286">
        <v>46</v>
      </c>
      <c r="N286">
        <f>SUM(D286:M286)</f>
        <v>0</v>
      </c>
      <c r="O286">
        <f>N286*S286</f>
        <v>0</v>
      </c>
      <c r="P286" t="e">
        <f>(O286/O296)*100</f>
        <v>#DIV/0!</v>
      </c>
      <c r="Q286">
        <v>0.5</v>
      </c>
      <c r="R286" t="e">
        <f>P286*Q286</f>
        <v>#DIV/0!</v>
      </c>
      <c r="W286">
        <f>D286*S286</f>
        <v>0</v>
      </c>
      <c r="X286">
        <f>E286*S286</f>
        <v>0</v>
      </c>
      <c r="Y286">
        <f>F286*S286</f>
        <v>0</v>
      </c>
      <c r="Z286">
        <f>G286*S286</f>
        <v>0</v>
      </c>
      <c r="AA286">
        <f>H286*S286</f>
        <v>0</v>
      </c>
      <c r="AB286">
        <f>I286*S286</f>
        <v>0</v>
      </c>
      <c r="AC286">
        <f>J286*S286</f>
        <v>0</v>
      </c>
      <c r="AD286">
        <f>K286*S286</f>
        <v>0</v>
      </c>
      <c r="AE286">
        <f>L286*S286</f>
        <v>0</v>
      </c>
      <c r="AF286">
        <f>M286*S286</f>
        <v>0</v>
      </c>
    </row>
    <row r="287">
      <c r="A287">
        <v>47</v>
      </c>
      <c r="N287">
        <f>SUM(D287:M287)</f>
        <v>0</v>
      </c>
      <c r="O287">
        <f>N287*S287</f>
        <v>0</v>
      </c>
      <c r="P287" t="e">
        <f>(O287/O296)*100</f>
        <v>#DIV/0!</v>
      </c>
      <c r="Q287">
        <v>0.5</v>
      </c>
      <c r="R287" t="e">
        <f>P287*Q287</f>
        <v>#DIV/0!</v>
      </c>
      <c r="W287">
        <f>D287*S287</f>
        <v>0</v>
      </c>
      <c r="X287">
        <f>E287*S287</f>
        <v>0</v>
      </c>
      <c r="Y287">
        <f>F287*S287</f>
        <v>0</v>
      </c>
      <c r="Z287">
        <f>G287*S287</f>
        <v>0</v>
      </c>
      <c r="AA287">
        <f>H287*S287</f>
        <v>0</v>
      </c>
      <c r="AB287">
        <f>I287*S287</f>
        <v>0</v>
      </c>
      <c r="AC287">
        <f>J287*S287</f>
        <v>0</v>
      </c>
      <c r="AD287">
        <f>K287*S287</f>
        <v>0</v>
      </c>
      <c r="AE287">
        <f>L287*S287</f>
        <v>0</v>
      </c>
      <c r="AF287">
        <f>M287*S287</f>
        <v>0</v>
      </c>
    </row>
    <row r="288">
      <c r="A288">
        <v>48</v>
      </c>
      <c r="N288">
        <f>SUM(D288:M288)</f>
        <v>0</v>
      </c>
      <c r="O288">
        <f>N288*S288</f>
        <v>0</v>
      </c>
      <c r="P288" t="e">
        <f>(O288/O296)*100</f>
        <v>#DIV/0!</v>
      </c>
      <c r="Q288">
        <v>0.5</v>
      </c>
      <c r="R288" t="e">
        <f>P288*Q288</f>
        <v>#DIV/0!</v>
      </c>
      <c r="W288">
        <f>D288*S288</f>
        <v>0</v>
      </c>
      <c r="X288">
        <f>E288*S288</f>
        <v>0</v>
      </c>
      <c r="Y288">
        <f>F288*S288</f>
        <v>0</v>
      </c>
      <c r="Z288">
        <f>G288*S288</f>
        <v>0</v>
      </c>
      <c r="AA288">
        <f>H288*S288</f>
        <v>0</v>
      </c>
      <c r="AB288">
        <f>I288*S288</f>
        <v>0</v>
      </c>
      <c r="AC288">
        <f>J288*S288</f>
        <v>0</v>
      </c>
      <c r="AD288">
        <f>K288*S288</f>
        <v>0</v>
      </c>
      <c r="AE288">
        <f>L288*S288</f>
        <v>0</v>
      </c>
      <c r="AF288">
        <f>M288*S288</f>
        <v>0</v>
      </c>
    </row>
    <row r="289">
      <c r="A289">
        <v>49</v>
      </c>
      <c r="N289">
        <f>SUM(D289:M289)</f>
        <v>0</v>
      </c>
      <c r="O289">
        <f>N289*S289</f>
        <v>0</v>
      </c>
      <c r="P289" t="e">
        <f>(O289/O296)*100</f>
        <v>#DIV/0!</v>
      </c>
      <c r="Q289">
        <v>0.5</v>
      </c>
      <c r="R289" t="e">
        <f>P289*Q289</f>
        <v>#DIV/0!</v>
      </c>
      <c r="W289">
        <f>D289*S289</f>
        <v>0</v>
      </c>
      <c r="X289">
        <f>E289*S289</f>
        <v>0</v>
      </c>
      <c r="Y289">
        <f>F289*S289</f>
        <v>0</v>
      </c>
      <c r="Z289">
        <f>G289*S289</f>
        <v>0</v>
      </c>
      <c r="AA289">
        <f>H289*S289</f>
        <v>0</v>
      </c>
      <c r="AB289">
        <f>I289*S289</f>
        <v>0</v>
      </c>
      <c r="AC289">
        <f>J289*S289</f>
        <v>0</v>
      </c>
      <c r="AD289">
        <f>K289*S289</f>
        <v>0</v>
      </c>
      <c r="AE289">
        <f>L289*S289</f>
        <v>0</v>
      </c>
      <c r="AF289">
        <f>M289*S289</f>
        <v>0</v>
      </c>
    </row>
    <row r="290">
      <c r="A290">
        <v>50</v>
      </c>
      <c r="N290">
        <f>SUM(D290:M290)</f>
        <v>0</v>
      </c>
      <c r="O290">
        <f>N290*S290</f>
        <v>0</v>
      </c>
      <c r="P290" t="e">
        <f>(O290/O296)*100</f>
        <v>#DIV/0!</v>
      </c>
      <c r="Q290">
        <v>0.5</v>
      </c>
      <c r="R290" t="e">
        <f>P290*Q290</f>
        <v>#DIV/0!</v>
      </c>
      <c r="W290">
        <f>D290*S290</f>
        <v>0</v>
      </c>
      <c r="X290">
        <f>E290*S290</f>
        <v>0</v>
      </c>
      <c r="Y290">
        <f>F290*S290</f>
        <v>0</v>
      </c>
      <c r="Z290">
        <f>G290*S290</f>
        <v>0</v>
      </c>
      <c r="AA290">
        <f>H290*S290</f>
        <v>0</v>
      </c>
      <c r="AB290">
        <f>I290*S290</f>
        <v>0</v>
      </c>
      <c r="AC290">
        <f>J290*S290</f>
        <v>0</v>
      </c>
      <c r="AD290">
        <f>K290*S290</f>
        <v>0</v>
      </c>
      <c r="AE290">
        <f>L290*S290</f>
        <v>0</v>
      </c>
      <c r="AF290">
        <f>M290*S290</f>
        <v>0</v>
      </c>
    </row>
    <row r="291">
      <c r="A291">
        <v>51</v>
      </c>
      <c r="N291">
        <f>SUM(D291:M291)</f>
        <v>0</v>
      </c>
      <c r="O291">
        <f>N291*S291</f>
        <v>0</v>
      </c>
      <c r="P291" t="e">
        <f>(O291/O296)*100</f>
        <v>#DIV/0!</v>
      </c>
      <c r="Q291">
        <v>0.5</v>
      </c>
      <c r="R291" t="e">
        <f>P291*Q291</f>
        <v>#DIV/0!</v>
      </c>
      <c r="W291">
        <f>D291*S291</f>
        <v>0</v>
      </c>
      <c r="X291">
        <f>E291*S291</f>
        <v>0</v>
      </c>
      <c r="Y291">
        <f>F291*S291</f>
        <v>0</v>
      </c>
      <c r="Z291">
        <f>G291*S291</f>
        <v>0</v>
      </c>
      <c r="AA291">
        <f>H291*S291</f>
        <v>0</v>
      </c>
      <c r="AB291">
        <f>I291*S291</f>
        <v>0</v>
      </c>
      <c r="AC291">
        <f>J291*S291</f>
        <v>0</v>
      </c>
      <c r="AD291">
        <f>K291*S291</f>
        <v>0</v>
      </c>
      <c r="AE291">
        <f>L291*S291</f>
        <v>0</v>
      </c>
      <c r="AF291">
        <f>M291*S291</f>
        <v>0</v>
      </c>
    </row>
    <row r="292">
      <c r="A292">
        <v>52</v>
      </c>
      <c r="N292">
        <f>SUM(D292:M292)</f>
        <v>0</v>
      </c>
      <c r="O292">
        <f>N292*S292</f>
        <v>0</v>
      </c>
      <c r="P292" t="e">
        <f>(O292/O296)*100</f>
        <v>#DIV/0!</v>
      </c>
      <c r="R292" t="e">
        <f>P292*Q292</f>
        <v>#DIV/0!</v>
      </c>
      <c r="W292">
        <f>D292*S292</f>
        <v>0</v>
      </c>
      <c r="X292">
        <f>E292*S292</f>
        <v>0</v>
      </c>
      <c r="Y292">
        <f>F292*S292</f>
        <v>0</v>
      </c>
      <c r="Z292">
        <f>G292*S292</f>
        <v>0</v>
      </c>
      <c r="AA292">
        <f>H292*S292</f>
        <v>0</v>
      </c>
      <c r="AB292">
        <f>I292*S292</f>
        <v>0</v>
      </c>
      <c r="AC292">
        <f>J292*S292</f>
        <v>0</v>
      </c>
      <c r="AD292">
        <f>K292*S292</f>
        <v>0</v>
      </c>
      <c r="AE292">
        <f>L292*S292</f>
        <v>0</v>
      </c>
      <c r="AF292">
        <f>M292*S292</f>
        <v>0</v>
      </c>
    </row>
    <row r="293">
      <c r="A293">
        <v>53</v>
      </c>
      <c r="N293">
        <f>SUM(D293:M293)</f>
        <v>0</v>
      </c>
      <c r="O293">
        <f>N293*S293</f>
        <v>0</v>
      </c>
      <c r="P293" t="e">
        <f>(O293/O296)*100</f>
        <v>#DIV/0!</v>
      </c>
      <c r="R293" t="e">
        <f>P293*Q293</f>
        <v>#DIV/0!</v>
      </c>
      <c r="W293">
        <f>D293*S293</f>
        <v>0</v>
      </c>
      <c r="X293">
        <f>E293*S293</f>
        <v>0</v>
      </c>
      <c r="Y293">
        <f>F293*S293</f>
        <v>0</v>
      </c>
      <c r="Z293">
        <f>G293*S293</f>
        <v>0</v>
      </c>
      <c r="AA293">
        <f>H293*S293</f>
        <v>0</v>
      </c>
      <c r="AB293">
        <f>I293*S293</f>
        <v>0</v>
      </c>
      <c r="AC293">
        <f>J293*S293</f>
        <v>0</v>
      </c>
      <c r="AD293">
        <f>K293*S293</f>
        <v>0</v>
      </c>
      <c r="AE293">
        <f>L293*S293</f>
        <v>0</v>
      </c>
      <c r="AF293">
        <f>M293*S293</f>
        <v>0</v>
      </c>
    </row>
    <row r="294">
      <c r="A294">
        <v>54</v>
      </c>
      <c r="N294">
        <f>SUM(D294:M294)</f>
        <v>0</v>
      </c>
      <c r="O294">
        <f>N294*S294</f>
        <v>0</v>
      </c>
      <c r="P294" t="e">
        <f>(O294/O296)*100</f>
        <v>#DIV/0!</v>
      </c>
      <c r="R294" t="e">
        <f>P294*Q294</f>
        <v>#DIV/0!</v>
      </c>
      <c r="W294">
        <f>D294*S294</f>
        <v>0</v>
      </c>
      <c r="X294">
        <f>E294*S294</f>
        <v>0</v>
      </c>
      <c r="Y294">
        <f>F294*S294</f>
        <v>0</v>
      </c>
      <c r="Z294">
        <f>G294*S294</f>
        <v>0</v>
      </c>
      <c r="AA294">
        <f>H294*S294</f>
        <v>0</v>
      </c>
      <c r="AB294">
        <f>I294*S294</f>
        <v>0</v>
      </c>
      <c r="AC294">
        <f>J294*S294</f>
        <v>0</v>
      </c>
      <c r="AD294">
        <f>K294*S294</f>
        <v>0</v>
      </c>
      <c r="AE294">
        <f>L294*S294</f>
        <v>0</v>
      </c>
      <c r="AF294">
        <f>M294*S294</f>
        <v>0</v>
      </c>
    </row>
    <row r="295">
      <c r="A295" t="str">
        <v>TOTAL BEVERAGES</v>
      </c>
      <c r="D295">
        <f>W295</f>
        <v>0</v>
      </c>
      <c r="E295">
        <f>X295</f>
        <v>0</v>
      </c>
      <c r="F295">
        <f>Y295</f>
        <v>0</v>
      </c>
      <c r="G295">
        <f>Z295</f>
        <v>0</v>
      </c>
      <c r="H295">
        <f>AA295</f>
        <v>0</v>
      </c>
      <c r="I295">
        <f>AB295</f>
        <v>0</v>
      </c>
      <c r="J295">
        <f>AC295</f>
        <v>0</v>
      </c>
      <c r="K295">
        <f>AD295</f>
        <v>0</v>
      </c>
      <c r="L295">
        <f>AE295</f>
        <v>0</v>
      </c>
      <c r="M295">
        <f>AF295</f>
        <v>0</v>
      </c>
      <c r="O295">
        <f>SUM(D295:M295)</f>
        <v>0</v>
      </c>
      <c r="P295" t="e">
        <f>SUM(P241:P294)/100</f>
        <v>#DIV/0!</v>
      </c>
      <c r="R295" t="e">
        <f>SUM(R241:R294)/100</f>
        <v>#DIV/0!</v>
      </c>
      <c r="W295">
        <f>SUM(W241:W294)</f>
        <v>0</v>
      </c>
      <c r="X295">
        <f>SUM(X241:X294)</f>
        <v>0</v>
      </c>
      <c r="Y295">
        <f>SUM(Y241:Y294)</f>
        <v>0</v>
      </c>
      <c r="Z295">
        <f>SUM(Z241:Z294)</f>
        <v>0</v>
      </c>
      <c r="AA295">
        <f>SUM(AA241:AA294)</f>
        <v>0</v>
      </c>
      <c r="AB295">
        <f>SUM(AB241:AB294)</f>
        <v>0</v>
      </c>
      <c r="AC295">
        <f>SUM(AC241:AC294)</f>
        <v>0</v>
      </c>
      <c r="AD295">
        <f>SUM(AD241:AD294)</f>
        <v>0</v>
      </c>
      <c r="AE295">
        <f>SUM(AE241:AE294)</f>
        <v>0</v>
      </c>
      <c r="AF295">
        <f>SUM(AF241:AF294)</f>
        <v>0</v>
      </c>
    </row>
    <row r="296">
      <c r="A296" t="str">
        <v>TOTAL SALES</v>
      </c>
      <c r="D296">
        <f>D238+D295</f>
        <v>0</v>
      </c>
      <c r="E296">
        <f>E238+E295</f>
        <v>0</v>
      </c>
      <c r="F296">
        <f>F238+F295</f>
        <v>0</v>
      </c>
      <c r="G296">
        <f>G238+G295</f>
        <v>0</v>
      </c>
      <c r="H296">
        <f>H238+H295</f>
        <v>0</v>
      </c>
      <c r="I296">
        <f>I238+I295</f>
        <v>0</v>
      </c>
      <c r="J296">
        <f>J238+J295</f>
        <v>0</v>
      </c>
      <c r="K296">
        <f>K238+K295</f>
        <v>0</v>
      </c>
      <c r="L296">
        <f>L238+L295</f>
        <v>0</v>
      </c>
      <c r="M296">
        <f>M238+M295</f>
        <v>0</v>
      </c>
      <c r="N296">
        <f>N238+N295</f>
        <v>0</v>
      </c>
      <c r="O296">
        <f>O238+O295</f>
        <v>0</v>
      </c>
      <c r="P296" t="e">
        <f>P238+P295</f>
        <v>#DIV/0!</v>
      </c>
      <c r="R296" t="e">
        <f>R238+R295</f>
        <v>#DIV/0!</v>
      </c>
    </row>
    <row r="297">
      <c r="A297" t="str">
        <v>TOTAL CUSTOMER</v>
      </c>
      <c r="N297">
        <f>SUM(D297:M297)</f>
        <v>0</v>
      </c>
    </row>
    <row r="299">
      <c r="A299" t="str">
        <v>Keterangan :</v>
      </c>
      <c r="N299" t="str">
        <v>Paraf Supervisor</v>
      </c>
    </row>
    <row r="300">
      <c r="A300" t="str">
        <v>1. UNTUK NAMA PRODUK TIDAK BOLEH DIUBAH ATAU DI HAPUS, APABILA ADA PENAMBAHAN PRODUK ISILAH DI KOLOM KOSONG YANG PALING BAWAH  (FOOD &amp; BAVERAGE)</v>
      </c>
    </row>
    <row r="301">
      <c r="A301" t="str">
        <v xml:space="preserve">2. HASIL PRINT OUT LP JADI 3 LEMBAR </v>
      </c>
    </row>
    <row r="302">
      <c r="A302" t="str">
        <v>3. KOLOM FOOD COST ITEM DI ISI MANUAL</v>
      </c>
    </row>
    <row r="303">
      <c r="A303" t="str">
        <v>4. KETERANGAN KOLOM TGL HANYA DI ISI DENGAN ANGKA TGL SAJA TDK DENGAN BULAN / TAHUN</v>
      </c>
    </row>
    <row r="304">
      <c r="L304" t="str">
        <v xml:space="preserve"> </v>
      </c>
      <c r="N304" t="str">
        <v>(                                                        )</v>
      </c>
    </row>
    <row r="306">
      <c r="A306" t="str">
        <v>NOTE :</v>
      </c>
    </row>
    <row r="307">
      <c r="A307" t="str">
        <v>1. SELECT BAGIAN YANG AKAN DIPRINT</v>
      </c>
    </row>
    <row r="308">
      <c r="A308" t="str">
        <v>2. SETELAH ITU PILIH FILE =&gt; PRINT</v>
      </c>
      <c r="D308" t="str">
        <v xml:space="preserve">NB. </v>
      </c>
      <c r="E308" t="str">
        <v xml:space="preserve">BAGI MENU YANG TIDAK DIPAKAI JANGAN DIHAPUS TAPI DIABAIKAN SAJA </v>
      </c>
    </row>
    <row r="309">
      <c r="A309" t="str">
        <v>3. PADA BAGIAN SETTINGS ATUR SEBAGAI BERIKUT :</v>
      </c>
      <c r="E309" t="str">
        <v>UNTUK PAKET YANG TERDAPAT 2 VARIAN MENU ( ES THE / S-TEE ) BISA DIPOSTING HARGA NOL SESUAI MINUMAN PILIHAN TAMU</v>
      </c>
    </row>
    <row r="310">
      <c r="A310" t="str">
        <v xml:space="preserve">    - PILIH PRINT SELECTION</v>
      </c>
    </row>
    <row r="311">
      <c r="A311" t="str">
        <v xml:space="preserve">    - LANDSCAPE ORIENTATION</v>
      </c>
    </row>
    <row r="312">
      <c r="A312" t="str">
        <v xml:space="preserve">    - SESUAIKAN UKURAN KERTAS YANG AKAN DIPRINT, A4/F4</v>
      </c>
    </row>
    <row r="313">
      <c r="A313" t="str">
        <v xml:space="preserve">    - ATUR MARGIN SEBAGAI BERIKUT :</v>
      </c>
    </row>
    <row r="314">
      <c r="A314" t="str">
        <v xml:space="preserve">       - TOP : 1</v>
      </c>
    </row>
    <row r="315">
      <c r="A315" t="str">
        <v xml:space="preserve">       - RIGHT : 0,3 - 1</v>
      </c>
    </row>
    <row r="316">
      <c r="A316" t="str">
        <v xml:space="preserve">       - LEFT : 0,3</v>
      </c>
    </row>
    <row r="317">
      <c r="A317" t="str">
        <v xml:space="preserve">       - BOTTOM : 0,3</v>
      </c>
    </row>
    <row r="318">
      <c r="A318" t="str">
        <v xml:space="preserve">    - LALU PILIH FIT ALL COLUMNS ON ONE PAGE</v>
      </c>
    </row>
    <row r="1185">
      <c r="A1185" t="str">
        <v>LAPORAN PENJUALAN</v>
      </c>
    </row>
  </sheetData>
  <mergeCells count="26">
    <mergeCell ref="AH91:AI91"/>
    <mergeCell ref="U3:U104"/>
    <mergeCell ref="N304:O304"/>
    <mergeCell ref="U108:U237"/>
    <mergeCell ref="U240:U298"/>
    <mergeCell ref="A238:C238"/>
    <mergeCell ref="A296:C296"/>
    <mergeCell ref="A297:C297"/>
    <mergeCell ref="N299:O299"/>
    <mergeCell ref="A295:C295"/>
    <mergeCell ref="A2:S2"/>
    <mergeCell ref="O3:P3"/>
    <mergeCell ref="O4:P4"/>
    <mergeCell ref="N6:O6"/>
    <mergeCell ref="A1185:S1185"/>
    <mergeCell ref="A6:A7"/>
    <mergeCell ref="B6:B7"/>
    <mergeCell ref="C6:C7"/>
    <mergeCell ref="P6:P7"/>
    <mergeCell ref="Q6:Q7"/>
    <mergeCell ref="R6:R7"/>
    <mergeCell ref="A300:I300"/>
    <mergeCell ref="A301:I301"/>
    <mergeCell ref="A302:I302"/>
    <mergeCell ref="A303:I303"/>
    <mergeCell ref="A304:I304"/>
  </mergeCells>
  <pageMargins left="0" right="0" top="0" bottom="0" header="0.3" footer="0.3"/>
  <ignoredErrors>
    <ignoredError numberStoredAsText="1" sqref="A2:AI1189"/>
  </ignoredErrors>
</worksheet>
</file>

<file path=xl/worksheets/sheet20.xml><?xml version="1.0" encoding="utf-8"?>
<worksheet xmlns="http://schemas.openxmlformats.org/spreadsheetml/2006/main" xmlns:r="http://schemas.openxmlformats.org/officeDocument/2006/relationships">
  <dimension ref="A2:AJ1106"/>
  <sheetViews>
    <sheetView workbookViewId="0" rightToLeft="0"/>
  </sheetViews>
  <sheetData>
    <row r="2">
      <c r="A2" t="str">
        <v>LAPORAN PENJUALAN</v>
      </c>
    </row>
    <row r="3">
      <c r="N3" t="str">
        <v>Cabang  :</v>
      </c>
      <c r="O3" t="str">
        <f>LPKK!O4</f>
        <v>RC SAMATA GOWA</v>
      </c>
      <c r="V3" t="str">
        <v>PRINT LEMBAR 1</v>
      </c>
    </row>
    <row r="4">
      <c r="N4" t="str">
        <v>Periode :</v>
      </c>
      <c r="O4" t="str">
        <f>LPKK!O5</f>
        <v xml:space="preserve">15-21 FEBRUARI </v>
      </c>
    </row>
    <row r="6">
      <c r="A6" t="str">
        <v>NO</v>
      </c>
      <c r="B6" t="str">
        <v>PRODUCT</v>
      </c>
      <c r="C6" t="str">
        <f>B6</f>
        <v>PRODUCT</v>
      </c>
      <c r="D6" s="1">
        <f>'LAP. PENJUALAN '!D6</f>
        <v>46061</v>
      </c>
      <c r="E6" s="1">
        <f>'LAP. PENJUALAN '!E6</f>
        <v>46062</v>
      </c>
      <c r="F6" s="1">
        <f>'LAP. PENJUALAN '!F6</f>
        <v>46063</v>
      </c>
      <c r="G6" s="1">
        <f>'LAP. PENJUALAN '!G6</f>
        <v>46064</v>
      </c>
      <c r="H6" s="1">
        <f>'LAP. PENJUALAN '!H6</f>
        <v>46065</v>
      </c>
      <c r="I6" s="1">
        <f>'LAP. PENJUALAN '!I6</f>
        <v>46066</v>
      </c>
      <c r="J6" s="1">
        <f>'LAP. PENJUALAN '!J6</f>
        <v>46067</v>
      </c>
      <c r="K6" s="1">
        <f>'LAP. PENJUALAN '!K6</f>
        <v>0</v>
      </c>
      <c r="L6" s="1">
        <f>'LAP. PENJUALAN '!L6</f>
        <v>0</v>
      </c>
      <c r="M6" s="1">
        <f>'LAP. PENJUALAN '!M6</f>
        <v>0</v>
      </c>
      <c r="N6" t="str">
        <v>TOTAL</v>
      </c>
      <c r="P6" t="str">
        <v>%</v>
      </c>
      <c r="Q6" t="str">
        <v>FC ITEM</v>
      </c>
      <c r="R6" t="str">
        <v>CON FC</v>
      </c>
      <c r="S6" t="str">
        <v>HARGA</v>
      </c>
      <c r="T6" t="str">
        <v>HARGA</v>
      </c>
    </row>
    <row r="7">
      <c r="D7" t="str">
        <f>'LAP. PENJUALAN '!D7</f>
        <v>MINGGU</v>
      </c>
      <c r="E7" t="str">
        <f>'LAP. PENJUALAN '!E7</f>
        <v>SENIN</v>
      </c>
      <c r="F7" t="str">
        <f>'LAP. PENJUALAN '!F7</f>
        <v>SELASA</v>
      </c>
      <c r="G7" t="str">
        <f>'LAP. PENJUALAN '!G7</f>
        <v>RABU</v>
      </c>
      <c r="H7" t="str">
        <f>'LAP. PENJUALAN '!H7</f>
        <v>KAMIS</v>
      </c>
      <c r="I7" t="str">
        <f>'LAP. PENJUALAN '!I7</f>
        <v>JUMAT</v>
      </c>
      <c r="J7" t="str">
        <f>'LAP. PENJUALAN '!J7</f>
        <v>SABTU</v>
      </c>
      <c r="K7" t="str">
        <f>'LAP. PENJUALAN '!K7</f>
        <v>KAMIS</v>
      </c>
      <c r="L7" t="str">
        <f>'LAP. PENJUALAN '!L7</f>
        <v>JUMAT</v>
      </c>
      <c r="M7" t="str">
        <f>'LAP. PENJUALAN '!M7</f>
        <v>SABTU</v>
      </c>
      <c r="N7" t="str">
        <v>UNIT</v>
      </c>
      <c r="O7" t="str">
        <v>( Rp )</v>
      </c>
      <c r="S7" t="str">
        <v>( PPN 10% )</v>
      </c>
      <c r="T7" t="str">
        <v>( UNIT )</v>
      </c>
    </row>
    <row r="8">
      <c r="A8">
        <v>1</v>
      </c>
      <c r="B8" t="str">
        <v>Dada</v>
      </c>
      <c r="C8" t="str">
        <f>'LAP. PENJUALAN '!C8</f>
        <v>Dada</v>
      </c>
      <c r="N8">
        <f>SUM(D8:M8)</f>
        <v>0</v>
      </c>
      <c r="O8">
        <f>N8*S8</f>
        <v>0</v>
      </c>
      <c r="P8" t="e">
        <f>(O8/O270)*100</f>
        <v>#DIV/0!</v>
      </c>
      <c r="R8" t="e">
        <f>P8*Q8</f>
        <v>#DIV/0!</v>
      </c>
      <c r="S8">
        <f>T8+(T8*10%)</f>
        <v>11000</v>
      </c>
      <c r="T8">
        <v>10000</v>
      </c>
      <c r="X8">
        <f>D8*S8</f>
        <v>0</v>
      </c>
      <c r="Y8">
        <f>E8*S8</f>
        <v>0</v>
      </c>
      <c r="Z8">
        <f>F8*S8</f>
        <v>0</v>
      </c>
      <c r="AA8">
        <f>G8*S8</f>
        <v>0</v>
      </c>
      <c r="AB8">
        <f>H8*S8</f>
        <v>0</v>
      </c>
      <c r="AC8">
        <f>I8*S8</f>
        <v>0</v>
      </c>
      <c r="AD8">
        <f>J8*S8</f>
        <v>0</v>
      </c>
      <c r="AE8">
        <f>K8*S8</f>
        <v>0</v>
      </c>
      <c r="AF8">
        <f>L8*S8</f>
        <v>0</v>
      </c>
      <c r="AG8">
        <f>M8*S8</f>
        <v>0</v>
      </c>
    </row>
    <row r="9">
      <c r="A9">
        <v>2</v>
      </c>
      <c r="B9" t="str">
        <v>Paha Atas</v>
      </c>
      <c r="C9" t="str">
        <f>'LAP. PENJUALAN '!C9</f>
        <v>Paha Atas</v>
      </c>
      <c r="N9">
        <f>SUM(D9:M9)</f>
        <v>0</v>
      </c>
      <c r="O9">
        <f>N9*S9</f>
        <v>0</v>
      </c>
      <c r="P9" t="e">
        <f>(O9/O270)*100</f>
        <v>#DIV/0!</v>
      </c>
      <c r="R9" t="e">
        <f>P9*Q9</f>
        <v>#DIV/0!</v>
      </c>
      <c r="S9">
        <f>T9+(T9*10%)</f>
        <v>11000</v>
      </c>
      <c r="T9">
        <v>10000</v>
      </c>
      <c r="X9">
        <f>D9*S9</f>
        <v>0</v>
      </c>
      <c r="Y9">
        <f>E9*S9</f>
        <v>0</v>
      </c>
      <c r="Z9">
        <f>F9*S9</f>
        <v>0</v>
      </c>
      <c r="AA9">
        <f>G9*S9</f>
        <v>0</v>
      </c>
      <c r="AB9">
        <f>H9*S9</f>
        <v>0</v>
      </c>
      <c r="AC9">
        <f>I9*S9</f>
        <v>0</v>
      </c>
      <c r="AD9">
        <f>J9*S9</f>
        <v>0</v>
      </c>
      <c r="AE9">
        <f>K9*S9</f>
        <v>0</v>
      </c>
      <c r="AF9">
        <f>L9*S9</f>
        <v>0</v>
      </c>
      <c r="AG9">
        <f>M9*S9</f>
        <v>0</v>
      </c>
    </row>
    <row r="10">
      <c r="A10">
        <v>3</v>
      </c>
      <c r="B10" t="str">
        <v>Paha Bawah</v>
      </c>
      <c r="C10" t="str">
        <f>'LAP. PENJUALAN '!C10</f>
        <v>Paha Bawah</v>
      </c>
      <c r="N10">
        <f>SUM(D10:M10)</f>
        <v>0</v>
      </c>
      <c r="O10">
        <f>N10*S10</f>
        <v>0</v>
      </c>
      <c r="P10" t="e">
        <f>(O10/O270)*100</f>
        <v>#DIV/0!</v>
      </c>
      <c r="R10" t="e">
        <f>P10*Q10</f>
        <v>#DIV/0!</v>
      </c>
      <c r="S10">
        <f>T10+(T10*10%)</f>
        <v>11000</v>
      </c>
      <c r="T10">
        <v>10000</v>
      </c>
      <c r="X10">
        <f>D10*S10</f>
        <v>0</v>
      </c>
      <c r="Y10">
        <f>E10*S10</f>
        <v>0</v>
      </c>
      <c r="Z10">
        <f>F10*S10</f>
        <v>0</v>
      </c>
      <c r="AA10">
        <f>G10*S10</f>
        <v>0</v>
      </c>
      <c r="AB10">
        <f>H10*S10</f>
        <v>0</v>
      </c>
      <c r="AC10">
        <f>I10*S10</f>
        <v>0</v>
      </c>
      <c r="AD10">
        <f>J10*S10</f>
        <v>0</v>
      </c>
      <c r="AE10">
        <f>K10*S10</f>
        <v>0</v>
      </c>
      <c r="AF10">
        <f>L10*S10</f>
        <v>0</v>
      </c>
      <c r="AG10">
        <f>M10*S10</f>
        <v>0</v>
      </c>
    </row>
    <row r="11">
      <c r="A11">
        <v>4</v>
      </c>
      <c r="B11" t="str">
        <v>Sayap</v>
      </c>
      <c r="C11" t="str">
        <f>'LAP. PENJUALAN '!C11</f>
        <v>Sayap</v>
      </c>
      <c r="N11">
        <f>SUM(D11:M11)</f>
        <v>0</v>
      </c>
      <c r="O11">
        <f>N11*S11</f>
        <v>0</v>
      </c>
      <c r="P11" t="e">
        <f>(O11/O270)*100</f>
        <v>#DIV/0!</v>
      </c>
      <c r="R11" t="e">
        <f>P11*Q11</f>
        <v>#DIV/0!</v>
      </c>
      <c r="S11">
        <f>T11+(T11*10%)</f>
        <v>11000</v>
      </c>
      <c r="T11">
        <v>10000</v>
      </c>
      <c r="X11">
        <f>D11*S11</f>
        <v>0</v>
      </c>
      <c r="Y11">
        <f>E11*S11</f>
        <v>0</v>
      </c>
      <c r="Z11">
        <f>F11*S11</f>
        <v>0</v>
      </c>
      <c r="AA11">
        <f>G11*S11</f>
        <v>0</v>
      </c>
      <c r="AB11">
        <f>H11*S11</f>
        <v>0</v>
      </c>
      <c r="AC11">
        <f>I11*S11</f>
        <v>0</v>
      </c>
      <c r="AD11">
        <f>J11*S11</f>
        <v>0</v>
      </c>
      <c r="AE11">
        <f>K11*S11</f>
        <v>0</v>
      </c>
      <c r="AF11">
        <f>L11*S11</f>
        <v>0</v>
      </c>
      <c r="AG11">
        <f>M11*S11</f>
        <v>0</v>
      </c>
    </row>
    <row r="12">
      <c r="A12">
        <v>5</v>
      </c>
      <c r="B12" t="str">
        <v>Chicken Strips</v>
      </c>
      <c r="C12" t="str">
        <f>'LAP. PENJUALAN '!C12</f>
        <v>Chicken Strips</v>
      </c>
      <c r="N12">
        <f>SUM(D12:M12)</f>
        <v>0</v>
      </c>
      <c r="O12">
        <f>N12*S12</f>
        <v>0</v>
      </c>
      <c r="P12" t="e">
        <f>(O12/O270)*100</f>
        <v>#DIV/0!</v>
      </c>
      <c r="R12" t="e">
        <f>P12*Q12</f>
        <v>#DIV/0!</v>
      </c>
      <c r="S12">
        <f>T12+(T12*10%)</f>
        <v>11000</v>
      </c>
      <c r="T12">
        <v>10000</v>
      </c>
      <c r="X12">
        <f>D12*S12</f>
        <v>0</v>
      </c>
      <c r="Y12">
        <f>E12*S12</f>
        <v>0</v>
      </c>
      <c r="Z12">
        <f>F12*S12</f>
        <v>0</v>
      </c>
      <c r="AA12">
        <f>G12*S12</f>
        <v>0</v>
      </c>
      <c r="AB12">
        <f>H12*S12</f>
        <v>0</v>
      </c>
      <c r="AC12">
        <f>I12*S12</f>
        <v>0</v>
      </c>
      <c r="AD12">
        <f>J12*S12</f>
        <v>0</v>
      </c>
      <c r="AE12">
        <f>K12*S12</f>
        <v>0</v>
      </c>
      <c r="AF12">
        <f>L12*S12</f>
        <v>0</v>
      </c>
      <c r="AG12">
        <f>M12*S12</f>
        <v>0</v>
      </c>
    </row>
    <row r="13">
      <c r="A13">
        <v>6</v>
      </c>
      <c r="B13" t="str">
        <v>Chicken Steak</v>
      </c>
      <c r="C13" t="str">
        <f>'LAP. PENJUALAN '!C13</f>
        <v>Chicken Steak</v>
      </c>
      <c r="N13">
        <f>SUM(D13:M13)</f>
        <v>0</v>
      </c>
      <c r="O13">
        <f>N13*S13</f>
        <v>0</v>
      </c>
      <c r="P13" t="e">
        <f>(O13/O270)*100</f>
        <v>#DIV/0!</v>
      </c>
      <c r="R13" t="e">
        <f>P13*Q13</f>
        <v>#DIV/0!</v>
      </c>
      <c r="S13">
        <f>T13+(T13*10%)</f>
        <v>11000</v>
      </c>
      <c r="T13">
        <v>10000</v>
      </c>
      <c r="X13">
        <f>D13*S13</f>
        <v>0</v>
      </c>
      <c r="Y13">
        <f>E13*S13</f>
        <v>0</v>
      </c>
      <c r="Z13">
        <f>F13*S13</f>
        <v>0</v>
      </c>
      <c r="AA13">
        <f>G13*S13</f>
        <v>0</v>
      </c>
      <c r="AB13">
        <f>H13*S13</f>
        <v>0</v>
      </c>
      <c r="AC13">
        <f>I13*S13</f>
        <v>0</v>
      </c>
      <c r="AD13">
        <f>J13*S13</f>
        <v>0</v>
      </c>
      <c r="AE13">
        <f>K13*S13</f>
        <v>0</v>
      </c>
      <c r="AF13">
        <f>L13*S13</f>
        <v>0</v>
      </c>
      <c r="AG13">
        <f>M13*S13</f>
        <v>0</v>
      </c>
    </row>
    <row r="14">
      <c r="N14">
        <f>SUM(D14:M14)</f>
        <v>0</v>
      </c>
      <c r="O14">
        <f>N14*S14</f>
        <v>0</v>
      </c>
      <c r="P14" t="e">
        <f>(O14/O270)*100</f>
        <v>#DIV/0!</v>
      </c>
      <c r="R14" t="e">
        <f>P14*Q14</f>
        <v>#DIV/0!</v>
      </c>
      <c r="S14">
        <f>T14+(T14*10%)</f>
        <v>11000</v>
      </c>
      <c r="T14">
        <v>10000</v>
      </c>
      <c r="X14">
        <f>D14*S14</f>
        <v>0</v>
      </c>
      <c r="Y14">
        <f>E14*S14</f>
        <v>0</v>
      </c>
      <c r="Z14">
        <f>F14*S14</f>
        <v>0</v>
      </c>
      <c r="AA14">
        <f>G14*S14</f>
        <v>0</v>
      </c>
      <c r="AB14">
        <f>H14*S14</f>
        <v>0</v>
      </c>
      <c r="AC14">
        <f>I14*S14</f>
        <v>0</v>
      </c>
      <c r="AD14">
        <f>J14*S14</f>
        <v>0</v>
      </c>
      <c r="AE14">
        <f>K14*S14</f>
        <v>0</v>
      </c>
      <c r="AF14">
        <f>L14*S14</f>
        <v>0</v>
      </c>
      <c r="AG14">
        <f>M14*S14</f>
        <v>0</v>
      </c>
    </row>
    <row r="15">
      <c r="A15">
        <v>7</v>
      </c>
      <c r="B15" t="str">
        <v>French Fries</v>
      </c>
      <c r="C15" t="str">
        <f>'LAP. PENJUALAN '!C15</f>
        <v>French Fries</v>
      </c>
      <c r="N15">
        <f>SUM(D15:M15)</f>
        <v>0</v>
      </c>
      <c r="O15">
        <f>N15*S15</f>
        <v>0</v>
      </c>
      <c r="P15" t="e">
        <f>(O15/O270)*100</f>
        <v>#DIV/0!</v>
      </c>
      <c r="R15" t="e">
        <f>P15*Q15</f>
        <v>#DIV/0!</v>
      </c>
      <c r="S15">
        <f>T15+(T15*10%)</f>
        <v>11000</v>
      </c>
      <c r="T15">
        <v>10000</v>
      </c>
      <c r="X15">
        <f>D15*S15</f>
        <v>0</v>
      </c>
      <c r="Y15">
        <f>E15*S15</f>
        <v>0</v>
      </c>
      <c r="Z15">
        <f>F15*S15</f>
        <v>0</v>
      </c>
      <c r="AA15">
        <f>G15*S15</f>
        <v>0</v>
      </c>
      <c r="AB15">
        <f>H15*S15</f>
        <v>0</v>
      </c>
      <c r="AC15">
        <f>I15*S15</f>
        <v>0</v>
      </c>
      <c r="AD15">
        <f>J15*S15</f>
        <v>0</v>
      </c>
      <c r="AE15">
        <f>K15*S15</f>
        <v>0</v>
      </c>
      <c r="AF15">
        <f>L15*S15</f>
        <v>0</v>
      </c>
      <c r="AG15">
        <f>M15*S15</f>
        <v>0</v>
      </c>
    </row>
    <row r="16">
      <c r="A16">
        <v>8</v>
      </c>
      <c r="B16" t="str">
        <v xml:space="preserve">Nasi </v>
      </c>
      <c r="C16" t="str">
        <f>'LAP. PENJUALAN '!C16</f>
        <v xml:space="preserve">Nasi </v>
      </c>
      <c r="N16">
        <f>SUM(D16:M16)</f>
        <v>0</v>
      </c>
      <c r="O16">
        <f>N16*S16</f>
        <v>0</v>
      </c>
      <c r="P16" t="e">
        <f>(O16/O270)*100</f>
        <v>#DIV/0!</v>
      </c>
      <c r="R16" t="e">
        <f>P16*Q16</f>
        <v>#DIV/0!</v>
      </c>
      <c r="S16">
        <f>T16+(T16*10%)</f>
        <v>11000</v>
      </c>
      <c r="T16">
        <v>10000</v>
      </c>
      <c r="X16">
        <f>D16*S16</f>
        <v>0</v>
      </c>
      <c r="Y16">
        <f>E16*S16</f>
        <v>0</v>
      </c>
      <c r="Z16">
        <f>F16*S16</f>
        <v>0</v>
      </c>
      <c r="AA16">
        <f>G16*S16</f>
        <v>0</v>
      </c>
      <c r="AB16">
        <f>H16*S16</f>
        <v>0</v>
      </c>
      <c r="AC16">
        <f>I16*S16</f>
        <v>0</v>
      </c>
      <c r="AD16">
        <f>J16*S16</f>
        <v>0</v>
      </c>
      <c r="AE16">
        <f>K16*S16</f>
        <v>0</v>
      </c>
      <c r="AF16">
        <f>L16*S16</f>
        <v>0</v>
      </c>
      <c r="AG16">
        <f>M16*S16</f>
        <v>0</v>
      </c>
    </row>
    <row r="17">
      <c r="A17">
        <v>9</v>
      </c>
      <c r="B17" t="str">
        <v xml:space="preserve">Perkedel </v>
      </c>
      <c r="C17" t="str">
        <f>'LAP. PENJUALAN '!C17</f>
        <v xml:space="preserve">Perkedel </v>
      </c>
      <c r="N17">
        <f>SUM(D17:M17)</f>
        <v>0</v>
      </c>
      <c r="O17">
        <f>N17*S17</f>
        <v>0</v>
      </c>
      <c r="P17" t="e">
        <f>(O17/O270)*100</f>
        <v>#DIV/0!</v>
      </c>
      <c r="R17" t="e">
        <f>P17*Q17</f>
        <v>#DIV/0!</v>
      </c>
      <c r="S17">
        <f>T17+(T17*10%)</f>
        <v>11000</v>
      </c>
      <c r="T17">
        <v>10000</v>
      </c>
      <c r="X17">
        <f>D17*S17</f>
        <v>0</v>
      </c>
      <c r="Y17">
        <f>E17*S17</f>
        <v>0</v>
      </c>
      <c r="Z17">
        <f>F17*S17</f>
        <v>0</v>
      </c>
      <c r="AA17">
        <f>G17*S17</f>
        <v>0</v>
      </c>
      <c r="AB17">
        <f>H17*S17</f>
        <v>0</v>
      </c>
      <c r="AC17">
        <f>I17*S17</f>
        <v>0</v>
      </c>
      <c r="AD17">
        <f>J17*S17</f>
        <v>0</v>
      </c>
      <c r="AE17">
        <f>K17*S17</f>
        <v>0</v>
      </c>
      <c r="AF17">
        <f>L17*S17</f>
        <v>0</v>
      </c>
      <c r="AG17">
        <f>M17*S17</f>
        <v>0</v>
      </c>
    </row>
    <row r="18">
      <c r="A18">
        <v>10</v>
      </c>
      <c r="B18" t="str">
        <v>Chicken Burger</v>
      </c>
      <c r="C18" t="str">
        <f>'LAP. PENJUALAN '!C18</f>
        <v>Chicken Burger</v>
      </c>
      <c r="N18">
        <f>SUM(D18:M18)</f>
        <v>0</v>
      </c>
      <c r="O18">
        <f>N18*S18</f>
        <v>0</v>
      </c>
      <c r="P18" t="e">
        <f>(O18/O270)*100</f>
        <v>#DIV/0!</v>
      </c>
      <c r="R18" t="e">
        <f>P18*Q18</f>
        <v>#DIV/0!</v>
      </c>
      <c r="S18">
        <f>T18+(T18*10%)</f>
        <v>11000</v>
      </c>
      <c r="T18">
        <v>10000</v>
      </c>
      <c r="X18">
        <f>D18*S18</f>
        <v>0</v>
      </c>
      <c r="Y18">
        <f>E18*S18</f>
        <v>0</v>
      </c>
      <c r="Z18">
        <f>F18*S18</f>
        <v>0</v>
      </c>
      <c r="AA18">
        <f>G18*S18</f>
        <v>0</v>
      </c>
      <c r="AB18">
        <f>H18*S18</f>
        <v>0</v>
      </c>
      <c r="AC18">
        <f>I18*S18</f>
        <v>0</v>
      </c>
      <c r="AD18">
        <f>J18*S18</f>
        <v>0</v>
      </c>
      <c r="AE18">
        <f>K18*S18</f>
        <v>0</v>
      </c>
      <c r="AF18">
        <f>L18*S18</f>
        <v>0</v>
      </c>
      <c r="AG18">
        <f>M18*S18</f>
        <v>0</v>
      </c>
    </row>
    <row r="19">
      <c r="A19">
        <v>11</v>
      </c>
      <c r="B19" t="str">
        <v xml:space="preserve">Cheese Burger </v>
      </c>
      <c r="C19" t="str">
        <f>'LAP. PENJUALAN '!C19</f>
        <v xml:space="preserve">Cheese Burger </v>
      </c>
      <c r="N19">
        <f>SUM(D19:M19)</f>
        <v>0</v>
      </c>
      <c r="O19">
        <f>N19*S19</f>
        <v>0</v>
      </c>
      <c r="P19" t="e">
        <f>(O19/O270)*100</f>
        <v>#DIV/0!</v>
      </c>
      <c r="R19" t="e">
        <f>P19*Q19</f>
        <v>#DIV/0!</v>
      </c>
      <c r="S19">
        <f>T19+(T19*10%)</f>
        <v>0</v>
      </c>
      <c r="X19">
        <f>D19*S19</f>
        <v>0</v>
      </c>
      <c r="Y19">
        <f>E19*S19</f>
        <v>0</v>
      </c>
      <c r="Z19">
        <f>F19*S19</f>
        <v>0</v>
      </c>
      <c r="AA19">
        <f>G19*S19</f>
        <v>0</v>
      </c>
      <c r="AB19">
        <f>H19*S19</f>
        <v>0</v>
      </c>
      <c r="AC19">
        <f>I19*S19</f>
        <v>0</v>
      </c>
      <c r="AD19">
        <f>J19*S19</f>
        <v>0</v>
      </c>
      <c r="AE19">
        <f>K19*S19</f>
        <v>0</v>
      </c>
      <c r="AF19">
        <f>L19*S19</f>
        <v>0</v>
      </c>
      <c r="AG19">
        <f>M19*S19</f>
        <v>0</v>
      </c>
    </row>
    <row r="20">
      <c r="A20">
        <v>12</v>
      </c>
      <c r="B20" t="str">
        <v xml:space="preserve">Nasi Goreng </v>
      </c>
      <c r="C20" t="str">
        <f>'LAP. PENJUALAN '!C20</f>
        <v>Mix Platter</v>
      </c>
      <c r="N20">
        <f>SUM(D20:M20)</f>
        <v>0</v>
      </c>
      <c r="O20">
        <f>N20*S20</f>
        <v>0</v>
      </c>
      <c r="P20" t="e">
        <f>(O20/O270)*100</f>
        <v>#DIV/0!</v>
      </c>
      <c r="R20" t="e">
        <f>P20*Q20</f>
        <v>#DIV/0!</v>
      </c>
      <c r="S20">
        <f>T20+(T20*10%)</f>
        <v>0</v>
      </c>
      <c r="X20">
        <f>D20*S20</f>
        <v>0</v>
      </c>
      <c r="Y20">
        <f>E20*S20</f>
        <v>0</v>
      </c>
      <c r="Z20">
        <f>F20*S20</f>
        <v>0</v>
      </c>
      <c r="AA20">
        <f>G20*S20</f>
        <v>0</v>
      </c>
      <c r="AB20">
        <f>H20*S20</f>
        <v>0</v>
      </c>
      <c r="AC20">
        <f>I20*S20</f>
        <v>0</v>
      </c>
      <c r="AD20">
        <f>J20*S20</f>
        <v>0</v>
      </c>
      <c r="AE20">
        <f>K20*S20</f>
        <v>0</v>
      </c>
      <c r="AF20">
        <f>L20*S20</f>
        <v>0</v>
      </c>
      <c r="AG20">
        <f>M20*S20</f>
        <v>0</v>
      </c>
    </row>
    <row r="21">
      <c r="A21">
        <v>13</v>
      </c>
      <c r="B21" t="str">
        <v>Telor Ceplok</v>
      </c>
      <c r="C21" t="str">
        <f>'LAP. PENJUALAN '!C21</f>
        <v>Telur Ceplok</v>
      </c>
      <c r="N21">
        <f>SUM(D21:M21)</f>
        <v>0</v>
      </c>
      <c r="O21">
        <f>N21*S21</f>
        <v>0</v>
      </c>
      <c r="P21" t="e">
        <f>(O21/O270)*100</f>
        <v>#DIV/0!</v>
      </c>
      <c r="R21" t="e">
        <f>P21*Q21</f>
        <v>#DIV/0!</v>
      </c>
      <c r="S21">
        <f>T21+(T21*10%)</f>
        <v>0</v>
      </c>
      <c r="X21">
        <f>D21*S21</f>
        <v>0</v>
      </c>
      <c r="Y21">
        <f>E21*S21</f>
        <v>0</v>
      </c>
      <c r="Z21">
        <f>F21*S21</f>
        <v>0</v>
      </c>
      <c r="AA21">
        <f>G21*S21</f>
        <v>0</v>
      </c>
      <c r="AB21">
        <f>H21*S21</f>
        <v>0</v>
      </c>
      <c r="AC21">
        <f>I21*S21</f>
        <v>0</v>
      </c>
      <c r="AD21">
        <f>J21*S21</f>
        <v>0</v>
      </c>
      <c r="AE21">
        <f>K21*S21</f>
        <v>0</v>
      </c>
      <c r="AF21">
        <f>L21*S21</f>
        <v>0</v>
      </c>
      <c r="AG21">
        <f>M21*S21</f>
        <v>0</v>
      </c>
    </row>
    <row r="22">
      <c r="A22">
        <v>14</v>
      </c>
      <c r="B22" t="str">
        <v>Nasi Goreng Telor Ceplok</v>
      </c>
      <c r="C22" t="str">
        <f>'LAP. PENJUALAN '!C22</f>
        <v>Nasi Goreng Telur Ceplok</v>
      </c>
      <c r="N22">
        <f>SUM(D22:M22)</f>
        <v>0</v>
      </c>
      <c r="O22">
        <f>N22*S22</f>
        <v>0</v>
      </c>
      <c r="P22" t="e">
        <f>(O22/O270)*100</f>
        <v>#DIV/0!</v>
      </c>
      <c r="R22" t="e">
        <f>P22*Q22</f>
        <v>#DIV/0!</v>
      </c>
      <c r="S22">
        <f>T22+(T22*10%)</f>
        <v>0</v>
      </c>
      <c r="X22">
        <f>D22*S22</f>
        <v>0</v>
      </c>
      <c r="Y22">
        <f>E22*S22</f>
        <v>0</v>
      </c>
      <c r="Z22">
        <f>F22*S22</f>
        <v>0</v>
      </c>
      <c r="AA22">
        <f>G22*S22</f>
        <v>0</v>
      </c>
      <c r="AB22">
        <f>H22*S22</f>
        <v>0</v>
      </c>
      <c r="AC22">
        <f>I22*S22</f>
        <v>0</v>
      </c>
      <c r="AD22">
        <f>J22*S22</f>
        <v>0</v>
      </c>
      <c r="AE22">
        <f>K22*S22</f>
        <v>0</v>
      </c>
      <c r="AF22">
        <f>L22*S22</f>
        <v>0</v>
      </c>
      <c r="AG22">
        <f>M22*S22</f>
        <v>0</v>
      </c>
    </row>
    <row r="23">
      <c r="N23">
        <f>SUM(D23:M23)</f>
        <v>0</v>
      </c>
      <c r="O23">
        <f>N23*S23</f>
        <v>0</v>
      </c>
      <c r="P23" t="e">
        <f>(O23/O270)*100</f>
        <v>#DIV/0!</v>
      </c>
      <c r="R23" t="e">
        <f>P23*Q23</f>
        <v>#DIV/0!</v>
      </c>
      <c r="S23">
        <f>T23+(T23*10%)</f>
        <v>0</v>
      </c>
      <c r="X23">
        <f>D23*S23</f>
        <v>0</v>
      </c>
      <c r="Y23">
        <f>E23*S23</f>
        <v>0</v>
      </c>
      <c r="Z23">
        <f>F23*S23</f>
        <v>0</v>
      </c>
      <c r="AA23">
        <f>G23*S23</f>
        <v>0</v>
      </c>
      <c r="AB23">
        <f>H23*S23</f>
        <v>0</v>
      </c>
      <c r="AC23">
        <f>I23*S23</f>
        <v>0</v>
      </c>
      <c r="AD23">
        <f>J23*S23</f>
        <v>0</v>
      </c>
      <c r="AE23">
        <f>K23*S23</f>
        <v>0</v>
      </c>
      <c r="AF23">
        <f>L23*S23</f>
        <v>0</v>
      </c>
      <c r="AG23">
        <f>M23*S23</f>
        <v>0</v>
      </c>
    </row>
    <row r="24">
      <c r="A24">
        <v>15</v>
      </c>
      <c r="B24" t="str">
        <v xml:space="preserve">Paket Segar 1 DINE IN ( Es teh ) </v>
      </c>
      <c r="C24" t="str">
        <f>'LAP. PENJUALAN '!C24</f>
        <v>Paket Segar 1 Dine In (Es Teh / S-tee)</v>
      </c>
      <c r="N24">
        <f>SUM(D24:M24)</f>
        <v>0</v>
      </c>
      <c r="O24">
        <f>N24*S24</f>
        <v>0</v>
      </c>
      <c r="P24" t="e">
        <f>(O24/O270)*100</f>
        <v>#DIV/0!</v>
      </c>
      <c r="R24" t="e">
        <f>P24*Q24</f>
        <v>#DIV/0!</v>
      </c>
      <c r="S24">
        <f>T24+(T24*10%)</f>
        <v>0</v>
      </c>
      <c r="X24">
        <f>D24*S24</f>
        <v>0</v>
      </c>
      <c r="Y24">
        <f>E24*S24</f>
        <v>0</v>
      </c>
      <c r="Z24">
        <f>F24*S24</f>
        <v>0</v>
      </c>
      <c r="AA24">
        <f>G24*S24</f>
        <v>0</v>
      </c>
      <c r="AB24">
        <f>H24*S24</f>
        <v>0</v>
      </c>
      <c r="AC24">
        <f>I24*S24</f>
        <v>0</v>
      </c>
      <c r="AD24">
        <f>J24*S24</f>
        <v>0</v>
      </c>
      <c r="AE24">
        <f>K24*S24</f>
        <v>0</v>
      </c>
      <c r="AF24">
        <f>L24*S24</f>
        <v>0</v>
      </c>
      <c r="AG24">
        <f>M24*S24</f>
        <v>0</v>
      </c>
    </row>
    <row r="25">
      <c r="A25">
        <v>16</v>
      </c>
      <c r="B25" t="str">
        <v>Paket Segar 1 TAKE AWAY ( Es teh )</v>
      </c>
      <c r="C25" t="str">
        <f>'LAP. PENJUALAN '!C25</f>
        <v>Paket Segar 1 Take Away (Es Teh / S-tee)</v>
      </c>
      <c r="N25">
        <f>SUM(D25:M25)</f>
        <v>0</v>
      </c>
      <c r="O25">
        <f>N25*S25</f>
        <v>0</v>
      </c>
      <c r="P25" t="e">
        <f>(O25/O270)*100</f>
        <v>#DIV/0!</v>
      </c>
      <c r="R25" t="e">
        <f>P25*Q25</f>
        <v>#DIV/0!</v>
      </c>
      <c r="S25">
        <f>T25+(T25*10%)</f>
        <v>0</v>
      </c>
      <c r="X25">
        <f>D25*S25</f>
        <v>0</v>
      </c>
      <c r="Y25">
        <f>E25*S25</f>
        <v>0</v>
      </c>
      <c r="Z25">
        <f>F25*S25</f>
        <v>0</v>
      </c>
      <c r="AA25">
        <f>G25*S25</f>
        <v>0</v>
      </c>
      <c r="AB25">
        <f>H25*S25</f>
        <v>0</v>
      </c>
      <c r="AC25">
        <f>I25*S25</f>
        <v>0</v>
      </c>
      <c r="AD25">
        <f>J25*S25</f>
        <v>0</v>
      </c>
      <c r="AE25">
        <f>K25*S25</f>
        <v>0</v>
      </c>
      <c r="AF25">
        <f>L25*S25</f>
        <v>0</v>
      </c>
      <c r="AG25">
        <f>M25*S25</f>
        <v>0</v>
      </c>
    </row>
    <row r="26">
      <c r="A26">
        <v>17</v>
      </c>
      <c r="B26" t="str">
        <v>Paket Segar 2 ( Es teh )</v>
      </c>
      <c r="C26" t="str">
        <f>'LAP. PENJUALAN '!C26</f>
        <v>Paket Segar 2 (Es Teh / S-tee)</v>
      </c>
      <c r="N26">
        <f>SUM(D26:M26)</f>
        <v>0</v>
      </c>
      <c r="O26">
        <f>N26*S26</f>
        <v>0</v>
      </c>
      <c r="P26" t="e">
        <f>(O26/O270)*100</f>
        <v>#DIV/0!</v>
      </c>
      <c r="R26" t="e">
        <f>P26*Q26</f>
        <v>#DIV/0!</v>
      </c>
      <c r="S26">
        <f>T26+(T26*10%)</f>
        <v>0</v>
      </c>
      <c r="X26">
        <f>D26*S26</f>
        <v>0</v>
      </c>
      <c r="Y26">
        <f>E26*S26</f>
        <v>0</v>
      </c>
      <c r="Z26">
        <f>F26*S26</f>
        <v>0</v>
      </c>
      <c r="AA26">
        <f>G26*S26</f>
        <v>0</v>
      </c>
      <c r="AB26">
        <f>H26*S26</f>
        <v>0</v>
      </c>
      <c r="AC26">
        <f>I26*S26</f>
        <v>0</v>
      </c>
      <c r="AD26">
        <f>J26*S26</f>
        <v>0</v>
      </c>
      <c r="AE26">
        <f>K26*S26</f>
        <v>0</v>
      </c>
      <c r="AF26">
        <f>L26*S26</f>
        <v>0</v>
      </c>
      <c r="AG26">
        <f>M26*S26</f>
        <v>0</v>
      </c>
    </row>
    <row r="27">
      <c r="A27">
        <v>18</v>
      </c>
      <c r="B27" t="str">
        <v>Paket Segar 3 ( Es teh )</v>
      </c>
      <c r="C27" t="str">
        <f>'LAP. PENJUALAN '!C27</f>
        <v>Paket Segar 3 (Es Teh / S-tee)</v>
      </c>
      <c r="N27">
        <f>SUM(D27:M27)</f>
        <v>0</v>
      </c>
      <c r="O27">
        <f>N27*S27</f>
        <v>0</v>
      </c>
      <c r="P27" t="e">
        <f>(O27/O270)*100</f>
        <v>#DIV/0!</v>
      </c>
      <c r="R27" t="e">
        <f>P27*Q27</f>
        <v>#DIV/0!</v>
      </c>
      <c r="S27">
        <f>T27+(T27*10%)</f>
        <v>0</v>
      </c>
      <c r="X27">
        <f>D27*S27</f>
        <v>0</v>
      </c>
      <c r="Y27">
        <f>E27*S27</f>
        <v>0</v>
      </c>
      <c r="Z27">
        <f>F27*S27</f>
        <v>0</v>
      </c>
      <c r="AA27">
        <f>G27*S27</f>
        <v>0</v>
      </c>
      <c r="AB27">
        <f>H27*S27</f>
        <v>0</v>
      </c>
      <c r="AC27">
        <f>I27*S27</f>
        <v>0</v>
      </c>
      <c r="AD27">
        <f>J27*S27</f>
        <v>0</v>
      </c>
      <c r="AE27">
        <f>K27*S27</f>
        <v>0</v>
      </c>
      <c r="AF27">
        <f>L27*S27</f>
        <v>0</v>
      </c>
      <c r="AG27">
        <f>M27*S27</f>
        <v>0</v>
      </c>
    </row>
    <row r="28">
      <c r="A28">
        <v>19</v>
      </c>
      <c r="B28" t="str">
        <v>Paket Segar 4 ( Es teh )</v>
      </c>
      <c r="C28" t="str">
        <f>'LAP. PENJUALAN '!C28</f>
        <v>Paket Segar 4 (Es Teh / S-tee)</v>
      </c>
      <c r="N28">
        <f>SUM(D28:M28)</f>
        <v>0</v>
      </c>
      <c r="O28">
        <f>N28*S28</f>
        <v>0</v>
      </c>
      <c r="P28" t="e">
        <f>(O28/O270)*100</f>
        <v>#DIV/0!</v>
      </c>
      <c r="R28" t="e">
        <f>P28*Q28</f>
        <v>#DIV/0!</v>
      </c>
      <c r="S28">
        <f>T28+(T28*10%)</f>
        <v>0</v>
      </c>
      <c r="X28">
        <f>D28*S28</f>
        <v>0</v>
      </c>
      <c r="Y28">
        <f>E28*S28</f>
        <v>0</v>
      </c>
      <c r="Z28">
        <f>F28*S28</f>
        <v>0</v>
      </c>
      <c r="AA28">
        <f>G28*S28</f>
        <v>0</v>
      </c>
      <c r="AB28">
        <f>H28*S28</f>
        <v>0</v>
      </c>
      <c r="AC28">
        <f>I28*S28</f>
        <v>0</v>
      </c>
      <c r="AD28">
        <f>J28*S28</f>
        <v>0</v>
      </c>
      <c r="AE28">
        <f>K28*S28</f>
        <v>0</v>
      </c>
      <c r="AF28">
        <f>L28*S28</f>
        <v>0</v>
      </c>
      <c r="AG28">
        <f>M28*S28</f>
        <v>0</v>
      </c>
    </row>
    <row r="29">
      <c r="A29">
        <v>20</v>
      </c>
      <c r="B29" t="str">
        <v>Paket Segar 5 ( Es teh )</v>
      </c>
      <c r="C29" t="str">
        <f>'LAP. PENJUALAN '!C29</f>
        <v>Paket Segar 5 (Es Teh / S-tee)</v>
      </c>
      <c r="N29">
        <f>SUM(D29:M29)</f>
        <v>0</v>
      </c>
      <c r="O29">
        <f>N29*S29</f>
        <v>0</v>
      </c>
      <c r="P29" t="e">
        <f>(O29/O270)*100</f>
        <v>#DIV/0!</v>
      </c>
      <c r="R29" t="e">
        <f>P29*Q29</f>
        <v>#DIV/0!</v>
      </c>
      <c r="S29">
        <f>T29+(T29*10%)</f>
        <v>0</v>
      </c>
      <c r="X29">
        <f>D29*S29</f>
        <v>0</v>
      </c>
      <c r="Y29">
        <f>E29*S29</f>
        <v>0</v>
      </c>
      <c r="Z29">
        <f>F29*S29</f>
        <v>0</v>
      </c>
      <c r="AA29">
        <f>G29*S29</f>
        <v>0</v>
      </c>
      <c r="AB29">
        <f>H29*S29</f>
        <v>0</v>
      </c>
      <c r="AC29">
        <f>I29*S29</f>
        <v>0</v>
      </c>
      <c r="AD29">
        <f>J29*S29</f>
        <v>0</v>
      </c>
      <c r="AE29">
        <f>K29*S29</f>
        <v>0</v>
      </c>
      <c r="AF29">
        <f>L29*S29</f>
        <v>0</v>
      </c>
      <c r="AG29">
        <f>M29*S29</f>
        <v>0</v>
      </c>
    </row>
    <row r="30">
      <c r="A30">
        <v>21</v>
      </c>
      <c r="B30" t="str">
        <v>Paket Segar 6 ( Es teh )</v>
      </c>
      <c r="C30" t="str">
        <f>'LAP. PENJUALAN '!C30</f>
        <v>Paket Segar 6 (Es Teh / S-tee)</v>
      </c>
      <c r="N30">
        <f>SUM(D30:M30)</f>
        <v>0</v>
      </c>
      <c r="O30">
        <f>N30*S30</f>
        <v>0</v>
      </c>
      <c r="P30" t="e">
        <f>(O30/O270)*100</f>
        <v>#DIV/0!</v>
      </c>
      <c r="R30" t="e">
        <f>P30*Q30</f>
        <v>#DIV/0!</v>
      </c>
      <c r="S30">
        <f>T30+(T30*10%)</f>
        <v>0</v>
      </c>
      <c r="X30">
        <f>D30*S30</f>
        <v>0</v>
      </c>
      <c r="Y30">
        <f>E30*S30</f>
        <v>0</v>
      </c>
      <c r="Z30">
        <f>F30*S30</f>
        <v>0</v>
      </c>
      <c r="AA30">
        <f>G30*S30</f>
        <v>0</v>
      </c>
      <c r="AB30">
        <f>H30*S30</f>
        <v>0</v>
      </c>
      <c r="AC30">
        <f>I30*S30</f>
        <v>0</v>
      </c>
      <c r="AD30">
        <f>J30*S30</f>
        <v>0</v>
      </c>
      <c r="AE30">
        <f>K30*S30</f>
        <v>0</v>
      </c>
      <c r="AF30">
        <f>L30*S30</f>
        <v>0</v>
      </c>
      <c r="AG30">
        <f>M30*S30</f>
        <v>0</v>
      </c>
    </row>
    <row r="31">
      <c r="A31">
        <v>22</v>
      </c>
      <c r="B31" t="str">
        <v>Paket Segar 7 ( Es teh )</v>
      </c>
      <c r="C31" t="str">
        <f>'LAP. PENJUALAN '!C31</f>
        <v>Paket Segar 7 (Es Teh / S-tee)</v>
      </c>
      <c r="N31">
        <f>SUM(D31:M31)</f>
        <v>0</v>
      </c>
      <c r="O31">
        <f>N31*S31</f>
        <v>0</v>
      </c>
      <c r="P31" t="e">
        <f>(O31/O270)*100</f>
        <v>#DIV/0!</v>
      </c>
      <c r="R31" t="e">
        <f>P31*Q31</f>
        <v>#DIV/0!</v>
      </c>
      <c r="S31">
        <f>T31+(T31*10%)</f>
        <v>0</v>
      </c>
      <c r="X31">
        <f>D31*S31</f>
        <v>0</v>
      </c>
      <c r="Y31">
        <f>E31*S31</f>
        <v>0</v>
      </c>
      <c r="Z31">
        <f>F31*S31</f>
        <v>0</v>
      </c>
      <c r="AA31">
        <f>G31*S31</f>
        <v>0</v>
      </c>
      <c r="AB31">
        <f>H31*S31</f>
        <v>0</v>
      </c>
      <c r="AC31">
        <f>I31*S31</f>
        <v>0</v>
      </c>
      <c r="AD31">
        <f>J31*S31</f>
        <v>0</v>
      </c>
      <c r="AE31">
        <f>K31*S31</f>
        <v>0</v>
      </c>
      <c r="AF31">
        <f>L31*S31</f>
        <v>0</v>
      </c>
      <c r="AG31">
        <f>M31*S31</f>
        <v>0</v>
      </c>
    </row>
    <row r="32">
      <c r="N32">
        <f>SUM(D32:M32)</f>
        <v>0</v>
      </c>
      <c r="O32">
        <f>N32*S32</f>
        <v>0</v>
      </c>
      <c r="P32" t="e">
        <f>(O32/O270)*100</f>
        <v>#DIV/0!</v>
      </c>
      <c r="R32" t="e">
        <f>P32*Q32</f>
        <v>#DIV/0!</v>
      </c>
      <c r="S32">
        <f>T32+(T32*10%)</f>
        <v>0</v>
      </c>
      <c r="X32">
        <f>D32*S32</f>
        <v>0</v>
      </c>
      <c r="Y32">
        <f>E32*S32</f>
        <v>0</v>
      </c>
      <c r="Z32">
        <f>F32*S32</f>
        <v>0</v>
      </c>
      <c r="AA32">
        <f>G32*S32</f>
        <v>0</v>
      </c>
      <c r="AB32">
        <f>H32*S32</f>
        <v>0</v>
      </c>
      <c r="AC32">
        <f>I32*S32</f>
        <v>0</v>
      </c>
      <c r="AD32">
        <f>J32*S32</f>
        <v>0</v>
      </c>
      <c r="AE32">
        <f>K32*S32</f>
        <v>0</v>
      </c>
      <c r="AF32">
        <f>L32*S32</f>
        <v>0</v>
      </c>
      <c r="AG32">
        <f>M32*S32</f>
        <v>0</v>
      </c>
    </row>
    <row r="33">
      <c r="A33">
        <v>23</v>
      </c>
      <c r="B33" t="str">
        <v>Paket Segar 1 DINE IN ( Stee )</v>
      </c>
      <c r="C33" t="str">
        <f>'LAP. PENJUALAN '!C33</f>
        <v>Paket Rocket 1 Dine In</v>
      </c>
      <c r="N33">
        <f>SUM(D33:M33)</f>
        <v>0</v>
      </c>
      <c r="O33">
        <f>N33*S33</f>
        <v>0</v>
      </c>
      <c r="P33" t="e">
        <f>(O33/O270)*100</f>
        <v>#DIV/0!</v>
      </c>
      <c r="R33" t="e">
        <f>P33*Q33</f>
        <v>#DIV/0!</v>
      </c>
      <c r="S33">
        <f>T33+(T33*10%)</f>
        <v>0</v>
      </c>
      <c r="X33">
        <f>D33*S33</f>
        <v>0</v>
      </c>
      <c r="Y33">
        <f>E33*S33</f>
        <v>0</v>
      </c>
      <c r="Z33">
        <f>F33*S33</f>
        <v>0</v>
      </c>
      <c r="AA33">
        <f>G33*S33</f>
        <v>0</v>
      </c>
      <c r="AB33">
        <f>H33*S33</f>
        <v>0</v>
      </c>
      <c r="AC33">
        <f>I33*S33</f>
        <v>0</v>
      </c>
      <c r="AD33">
        <f>J33*S33</f>
        <v>0</v>
      </c>
      <c r="AE33">
        <f>K33*S33</f>
        <v>0</v>
      </c>
      <c r="AF33">
        <f>L33*S33</f>
        <v>0</v>
      </c>
      <c r="AG33">
        <f>M33*S33</f>
        <v>0</v>
      </c>
    </row>
    <row r="34">
      <c r="A34">
        <v>24</v>
      </c>
      <c r="B34" t="str">
        <v>Paket Segar 1 TAKE AWAY ( Stee )</v>
      </c>
      <c r="C34" t="str">
        <f>'LAP. PENJUALAN '!C34</f>
        <v>Paket Rocket 1 Take Away</v>
      </c>
      <c r="N34">
        <f>SUM(D34:M34)</f>
        <v>0</v>
      </c>
      <c r="O34">
        <f>N34*S34</f>
        <v>0</v>
      </c>
      <c r="P34" t="e">
        <f>(O34/O270)*100</f>
        <v>#DIV/0!</v>
      </c>
      <c r="R34" t="e">
        <f>P34*Q34</f>
        <v>#DIV/0!</v>
      </c>
      <c r="S34">
        <f>T34+(T34*10%)</f>
        <v>0</v>
      </c>
      <c r="X34">
        <f>D34*S34</f>
        <v>0</v>
      </c>
      <c r="Y34">
        <f>E34*S34</f>
        <v>0</v>
      </c>
      <c r="Z34">
        <f>F34*S34</f>
        <v>0</v>
      </c>
      <c r="AA34">
        <f>G34*S34</f>
        <v>0</v>
      </c>
      <c r="AB34">
        <f>H34*S34</f>
        <v>0</v>
      </c>
      <c r="AC34">
        <f>I34*S34</f>
        <v>0</v>
      </c>
      <c r="AD34">
        <f>J34*S34</f>
        <v>0</v>
      </c>
      <c r="AE34">
        <f>K34*S34</f>
        <v>0</v>
      </c>
      <c r="AF34">
        <f>L34*S34</f>
        <v>0</v>
      </c>
      <c r="AG34">
        <f>M34*S34</f>
        <v>0</v>
      </c>
    </row>
    <row r="35">
      <c r="A35">
        <v>25</v>
      </c>
      <c r="B35" t="str">
        <v>Paket Segar 2 ( Stee )</v>
      </c>
      <c r="C35" t="str">
        <f>'LAP. PENJUALAN '!C35</f>
        <v>Paket Rocket 2</v>
      </c>
      <c r="N35">
        <f>SUM(D35:M35)</f>
        <v>0</v>
      </c>
      <c r="O35">
        <f>N35*S35</f>
        <v>0</v>
      </c>
      <c r="P35" t="e">
        <f>(O35/O270)*100</f>
        <v>#DIV/0!</v>
      </c>
      <c r="R35" t="e">
        <f>P35*Q35</f>
        <v>#DIV/0!</v>
      </c>
      <c r="S35">
        <f>T35+(T35*10%)</f>
        <v>0</v>
      </c>
      <c r="X35">
        <f>D35*S35</f>
        <v>0</v>
      </c>
      <c r="Y35">
        <f>E35*S35</f>
        <v>0</v>
      </c>
      <c r="Z35">
        <f>F35*S35</f>
        <v>0</v>
      </c>
      <c r="AA35">
        <f>G35*S35</f>
        <v>0</v>
      </c>
      <c r="AB35">
        <f>H35*S35</f>
        <v>0</v>
      </c>
      <c r="AC35">
        <f>I35*S35</f>
        <v>0</v>
      </c>
      <c r="AD35">
        <f>J35*S35</f>
        <v>0</v>
      </c>
      <c r="AE35">
        <f>K35*S35</f>
        <v>0</v>
      </c>
      <c r="AF35">
        <f>L35*S35</f>
        <v>0</v>
      </c>
      <c r="AG35">
        <f>M35*S35</f>
        <v>0</v>
      </c>
    </row>
    <row r="36">
      <c r="A36">
        <v>26</v>
      </c>
      <c r="B36" t="str">
        <v>Paket Segar 3 ( Stee )</v>
      </c>
      <c r="C36" t="str">
        <f>'LAP. PENJUALAN '!C36</f>
        <v>Paket Rocket 3</v>
      </c>
      <c r="N36">
        <f>SUM(D36:M36)</f>
        <v>0</v>
      </c>
      <c r="O36">
        <f>N36*S36</f>
        <v>0</v>
      </c>
      <c r="P36" t="e">
        <f>(O36/O270)*100</f>
        <v>#DIV/0!</v>
      </c>
      <c r="R36" t="e">
        <f>P36*Q36</f>
        <v>#DIV/0!</v>
      </c>
      <c r="S36">
        <f>T36+(T36*10%)</f>
        <v>0</v>
      </c>
      <c r="X36">
        <f>D36*S36</f>
        <v>0</v>
      </c>
      <c r="Y36">
        <f>E36*S36</f>
        <v>0</v>
      </c>
      <c r="Z36">
        <f>F36*S36</f>
        <v>0</v>
      </c>
      <c r="AA36">
        <f>G36*S36</f>
        <v>0</v>
      </c>
      <c r="AB36">
        <f>H36*S36</f>
        <v>0</v>
      </c>
      <c r="AC36">
        <f>I36*S36</f>
        <v>0</v>
      </c>
      <c r="AD36">
        <f>J36*S36</f>
        <v>0</v>
      </c>
      <c r="AE36">
        <f>K36*S36</f>
        <v>0</v>
      </c>
      <c r="AF36">
        <f>L36*S36</f>
        <v>0</v>
      </c>
      <c r="AG36">
        <f>M36*S36</f>
        <v>0</v>
      </c>
    </row>
    <row r="37">
      <c r="A37">
        <v>27</v>
      </c>
      <c r="B37" t="str">
        <v>Paket Segar 4 ( Stee )</v>
      </c>
      <c r="C37" t="str">
        <f>'LAP. PENJUALAN '!C37</f>
        <v>Paket Rocket 4</v>
      </c>
      <c r="N37">
        <f>SUM(D37:M37)</f>
        <v>0</v>
      </c>
      <c r="O37">
        <f>N37*S37</f>
        <v>0</v>
      </c>
      <c r="P37" t="e">
        <f>(O37/O270)*100</f>
        <v>#DIV/0!</v>
      </c>
      <c r="R37" t="e">
        <f>P37*Q37</f>
        <v>#DIV/0!</v>
      </c>
      <c r="S37">
        <f>T37+(T37*10%)</f>
        <v>0</v>
      </c>
      <c r="X37">
        <f>D37*S37</f>
        <v>0</v>
      </c>
      <c r="Y37">
        <f>E37*S37</f>
        <v>0</v>
      </c>
      <c r="Z37">
        <f>F37*S37</f>
        <v>0</v>
      </c>
      <c r="AA37">
        <f>G37*S37</f>
        <v>0</v>
      </c>
      <c r="AB37">
        <f>H37*S37</f>
        <v>0</v>
      </c>
      <c r="AC37">
        <f>I37*S37</f>
        <v>0</v>
      </c>
      <c r="AD37">
        <f>J37*S37</f>
        <v>0</v>
      </c>
      <c r="AE37">
        <f>K37*S37</f>
        <v>0</v>
      </c>
      <c r="AF37">
        <f>L37*S37</f>
        <v>0</v>
      </c>
      <c r="AG37">
        <f>M37*S37</f>
        <v>0</v>
      </c>
    </row>
    <row r="38">
      <c r="A38">
        <v>28</v>
      </c>
      <c r="B38" t="str">
        <v>Paket Segar 5 ( Stee )</v>
      </c>
      <c r="C38" t="str">
        <f>'LAP. PENJUALAN '!C38</f>
        <v>Paket Rocket 5</v>
      </c>
      <c r="N38">
        <f>SUM(D38:M38)</f>
        <v>0</v>
      </c>
      <c r="O38">
        <f>N38*S38</f>
        <v>0</v>
      </c>
      <c r="P38" t="e">
        <f>(O38/O270)*100</f>
        <v>#DIV/0!</v>
      </c>
      <c r="R38" t="e">
        <f>P38*Q38</f>
        <v>#DIV/0!</v>
      </c>
      <c r="S38">
        <f>T38+(T38*10%)</f>
        <v>0</v>
      </c>
      <c r="X38">
        <f>D38*S38</f>
        <v>0</v>
      </c>
      <c r="Y38">
        <f>E38*S38</f>
        <v>0</v>
      </c>
      <c r="Z38">
        <f>F38*S38</f>
        <v>0</v>
      </c>
      <c r="AA38">
        <f>G38*S38</f>
        <v>0</v>
      </c>
      <c r="AB38">
        <f>H38*S38</f>
        <v>0</v>
      </c>
      <c r="AC38">
        <f>I38*S38</f>
        <v>0</v>
      </c>
      <c r="AD38">
        <f>J38*S38</f>
        <v>0</v>
      </c>
      <c r="AE38">
        <f>K38*S38</f>
        <v>0</v>
      </c>
      <c r="AF38">
        <f>L38*S38</f>
        <v>0</v>
      </c>
      <c r="AG38">
        <f>M38*S38</f>
        <v>0</v>
      </c>
    </row>
    <row r="39">
      <c r="A39">
        <v>29</v>
      </c>
      <c r="B39" t="str">
        <v>Paket Segar 6 ( Stee )</v>
      </c>
      <c r="C39" t="str">
        <f>'LAP. PENJUALAN '!C39</f>
        <v>Paket Rocket 6</v>
      </c>
      <c r="N39">
        <f>SUM(D39:M39)</f>
        <v>0</v>
      </c>
      <c r="O39">
        <f>N39*S39</f>
        <v>0</v>
      </c>
      <c r="P39" t="e">
        <f>(O39/O270)*100</f>
        <v>#DIV/0!</v>
      </c>
      <c r="R39" t="e">
        <f>P39*Q39</f>
        <v>#DIV/0!</v>
      </c>
      <c r="S39">
        <f>T39+(T39*10%)</f>
        <v>0</v>
      </c>
      <c r="X39">
        <f>D39*S39</f>
        <v>0</v>
      </c>
      <c r="Y39">
        <f>E39*S39</f>
        <v>0</v>
      </c>
      <c r="Z39">
        <f>F39*S39</f>
        <v>0</v>
      </c>
      <c r="AA39">
        <f>G39*S39</f>
        <v>0</v>
      </c>
      <c r="AB39">
        <f>H39*S39</f>
        <v>0</v>
      </c>
      <c r="AC39">
        <f>I39*S39</f>
        <v>0</v>
      </c>
      <c r="AD39">
        <f>J39*S39</f>
        <v>0</v>
      </c>
      <c r="AE39">
        <f>K39*S39</f>
        <v>0</v>
      </c>
      <c r="AF39">
        <f>L39*S39</f>
        <v>0</v>
      </c>
      <c r="AG39">
        <f>M39*S39</f>
        <v>0</v>
      </c>
    </row>
    <row r="40">
      <c r="A40">
        <v>30</v>
      </c>
      <c r="B40" t="str">
        <v>Paket Segar 7 ( Stee )</v>
      </c>
      <c r="C40" t="str">
        <f>'LAP. PENJUALAN '!C40</f>
        <v>Paket Rocket 7</v>
      </c>
      <c r="N40">
        <f>SUM(D40:M40)</f>
        <v>0</v>
      </c>
      <c r="O40">
        <f>N40*S40</f>
        <v>0</v>
      </c>
      <c r="P40" t="e">
        <f>(O40/O270)*100</f>
        <v>#DIV/0!</v>
      </c>
      <c r="R40" t="e">
        <f>P40*Q40</f>
        <v>#DIV/0!</v>
      </c>
      <c r="S40">
        <f>T40+(T40*10%)</f>
        <v>0</v>
      </c>
      <c r="X40">
        <f>D40*S40</f>
        <v>0</v>
      </c>
      <c r="Y40">
        <f>E40*S40</f>
        <v>0</v>
      </c>
      <c r="Z40">
        <f>F40*S40</f>
        <v>0</v>
      </c>
      <c r="AA40">
        <f>G40*S40</f>
        <v>0</v>
      </c>
      <c r="AB40">
        <f>H40*S40</f>
        <v>0</v>
      </c>
      <c r="AC40">
        <f>I40*S40</f>
        <v>0</v>
      </c>
      <c r="AD40">
        <f>J40*S40</f>
        <v>0</v>
      </c>
      <c r="AE40">
        <f>K40*S40</f>
        <v>0</v>
      </c>
      <c r="AF40">
        <f>L40*S40</f>
        <v>0</v>
      </c>
      <c r="AG40">
        <f>M40*S40</f>
        <v>0</v>
      </c>
    </row>
    <row r="41">
      <c r="A41">
        <v>31</v>
      </c>
      <c r="C41" t="str">
        <f>'LAP. PENJUALAN '!C41</f>
        <v>Paket Rocket 8</v>
      </c>
      <c r="N41">
        <f>SUM(D41:M41)</f>
        <v>0</v>
      </c>
      <c r="O41">
        <f>N41*S41</f>
        <v>0</v>
      </c>
      <c r="P41" t="e">
        <f>(O41/O270)*100</f>
        <v>#DIV/0!</v>
      </c>
      <c r="R41" t="e">
        <f>P41*Q41</f>
        <v>#DIV/0!</v>
      </c>
      <c r="S41">
        <f>T41+(T41*10%)</f>
        <v>0</v>
      </c>
      <c r="X41">
        <f>D41*S41</f>
        <v>0</v>
      </c>
      <c r="Y41">
        <f>E41*S41</f>
        <v>0</v>
      </c>
      <c r="Z41">
        <f>F41*S41</f>
        <v>0</v>
      </c>
      <c r="AA41">
        <f>G41*S41</f>
        <v>0</v>
      </c>
      <c r="AB41">
        <f>H41*S41</f>
        <v>0</v>
      </c>
      <c r="AC41">
        <f>I41*S41</f>
        <v>0</v>
      </c>
      <c r="AD41">
        <f>J41*S41</f>
        <v>0</v>
      </c>
      <c r="AE41">
        <f>K41*S41</f>
        <v>0</v>
      </c>
      <c r="AF41">
        <f>L41*S41</f>
        <v>0</v>
      </c>
      <c r="AG41">
        <f>M41*S41</f>
        <v>0</v>
      </c>
    </row>
    <row r="42">
      <c r="A42">
        <v>32</v>
      </c>
      <c r="B42" t="str">
        <v>Paket Rocket 1 DINE IN</v>
      </c>
      <c r="C42" t="str">
        <f>'LAP. PENJUALAN '!C42</f>
        <v>Paket Rocket 9</v>
      </c>
      <c r="N42">
        <f>SUM(D42:M42)</f>
        <v>0</v>
      </c>
      <c r="O42">
        <f>N42*S42</f>
        <v>0</v>
      </c>
      <c r="P42" t="e">
        <f>(O42/O270)*100</f>
        <v>#DIV/0!</v>
      </c>
      <c r="R42" t="e">
        <f>P42*Q42</f>
        <v>#DIV/0!</v>
      </c>
      <c r="S42">
        <f>T42+(T42*10%)</f>
        <v>0</v>
      </c>
      <c r="X42">
        <f>D42*S42</f>
        <v>0</v>
      </c>
      <c r="Y42">
        <f>E42*S42</f>
        <v>0</v>
      </c>
      <c r="Z42">
        <f>F42*S42</f>
        <v>0</v>
      </c>
      <c r="AA42">
        <f>G42*S42</f>
        <v>0</v>
      </c>
      <c r="AB42">
        <f>H42*S42</f>
        <v>0</v>
      </c>
      <c r="AC42">
        <f>I42*S42</f>
        <v>0</v>
      </c>
      <c r="AD42">
        <f>J42*S42</f>
        <v>0</v>
      </c>
      <c r="AE42">
        <f>K42*S42</f>
        <v>0</v>
      </c>
      <c r="AF42">
        <f>L42*S42</f>
        <v>0</v>
      </c>
      <c r="AG42">
        <f>M42*S42</f>
        <v>0</v>
      </c>
    </row>
    <row r="43">
      <c r="A43">
        <v>33</v>
      </c>
      <c r="B43" t="str">
        <v>Paket Rocket 1 TAKE AWAY</v>
      </c>
      <c r="C43" t="str">
        <f>'LAP. PENJUALAN '!C43</f>
        <v>Paket Rocket 10</v>
      </c>
      <c r="N43">
        <f>SUM(D43:M43)</f>
        <v>0</v>
      </c>
      <c r="O43">
        <f>N43*S43</f>
        <v>0</v>
      </c>
      <c r="P43" t="e">
        <f>(O43/O270)*100</f>
        <v>#DIV/0!</v>
      </c>
      <c r="R43" t="e">
        <f>P43*Q43</f>
        <v>#DIV/0!</v>
      </c>
      <c r="S43">
        <f>T43+(T43*10%)</f>
        <v>0</v>
      </c>
      <c r="X43">
        <f>D43*S43</f>
        <v>0</v>
      </c>
      <c r="Y43">
        <f>E43*S43</f>
        <v>0</v>
      </c>
      <c r="Z43">
        <f>F43*S43</f>
        <v>0</v>
      </c>
      <c r="AA43">
        <f>G43*S43</f>
        <v>0</v>
      </c>
      <c r="AB43">
        <f>H43*S43</f>
        <v>0</v>
      </c>
      <c r="AC43">
        <f>I43*S43</f>
        <v>0</v>
      </c>
      <c r="AD43">
        <f>J43*S43</f>
        <v>0</v>
      </c>
      <c r="AE43">
        <f>K43*S43</f>
        <v>0</v>
      </c>
      <c r="AF43">
        <f>L43*S43</f>
        <v>0</v>
      </c>
      <c r="AG43">
        <f>M43*S43</f>
        <v>0</v>
      </c>
    </row>
    <row r="44">
      <c r="B44" t="str">
        <v>Paket Rocket 2</v>
      </c>
      <c r="N44">
        <f>SUM(D44:M44)</f>
        <v>0</v>
      </c>
      <c r="O44">
        <f>N44*S44</f>
        <v>0</v>
      </c>
      <c r="P44" t="e">
        <f>(O44/O270)*100</f>
        <v>#DIV/0!</v>
      </c>
      <c r="R44" t="e">
        <f>P44*Q44</f>
        <v>#DIV/0!</v>
      </c>
      <c r="S44">
        <f>T44+(T44*10%)</f>
        <v>0</v>
      </c>
      <c r="X44">
        <f>D44*S44</f>
        <v>0</v>
      </c>
      <c r="Y44">
        <f>E44*S44</f>
        <v>0</v>
      </c>
      <c r="Z44">
        <f>F44*S44</f>
        <v>0</v>
      </c>
      <c r="AA44">
        <f>G44*S44</f>
        <v>0</v>
      </c>
      <c r="AB44">
        <f>H44*S44</f>
        <v>0</v>
      </c>
      <c r="AC44">
        <f>I44*S44</f>
        <v>0</v>
      </c>
      <c r="AD44">
        <f>J44*S44</f>
        <v>0</v>
      </c>
      <c r="AE44">
        <f>K44*S44</f>
        <v>0</v>
      </c>
      <c r="AF44">
        <f>L44*S44</f>
        <v>0</v>
      </c>
      <c r="AG44">
        <f>M44*S44</f>
        <v>0</v>
      </c>
    </row>
    <row r="45">
      <c r="A45">
        <v>34</v>
      </c>
      <c r="B45" t="str">
        <v>Paket Rocket 3</v>
      </c>
      <c r="C45" t="str">
        <f>'LAP. PENJUALAN '!C45</f>
        <v>Paket Roma 1</v>
      </c>
      <c r="N45">
        <f>SUM(D45:M45)</f>
        <v>0</v>
      </c>
      <c r="O45">
        <f>N45*S45</f>
        <v>0</v>
      </c>
      <c r="P45" t="e">
        <f>(O45/O270)*100</f>
        <v>#DIV/0!</v>
      </c>
      <c r="R45" t="e">
        <f>P45*Q45</f>
        <v>#DIV/0!</v>
      </c>
      <c r="S45">
        <f>T45+(T45*10%)</f>
        <v>0</v>
      </c>
      <c r="X45">
        <f>D45*S45</f>
        <v>0</v>
      </c>
      <c r="Y45">
        <f>E45*S45</f>
        <v>0</v>
      </c>
      <c r="Z45">
        <f>F45*S45</f>
        <v>0</v>
      </c>
      <c r="AA45">
        <f>G45*S45</f>
        <v>0</v>
      </c>
      <c r="AB45">
        <f>H45*S45</f>
        <v>0</v>
      </c>
      <c r="AC45">
        <f>I45*S45</f>
        <v>0</v>
      </c>
      <c r="AD45">
        <f>J45*S45</f>
        <v>0</v>
      </c>
      <c r="AE45">
        <f>K45*S45</f>
        <v>0</v>
      </c>
      <c r="AF45">
        <f>L45*S45</f>
        <v>0</v>
      </c>
      <c r="AG45">
        <f>M45*S45</f>
        <v>0</v>
      </c>
    </row>
    <row r="46">
      <c r="A46">
        <v>35</v>
      </c>
      <c r="B46" t="str">
        <v>Paket Rocket 4</v>
      </c>
      <c r="C46" t="str">
        <f>'LAP. PENJUALAN '!C46</f>
        <v>Paket Roma 2</v>
      </c>
      <c r="N46">
        <f>SUM(D46:M46)</f>
        <v>0</v>
      </c>
      <c r="O46">
        <f>N46*S46</f>
        <v>0</v>
      </c>
      <c r="P46" t="e">
        <f>(O46/O270)*100</f>
        <v>#DIV/0!</v>
      </c>
      <c r="R46" t="e">
        <f>P46*Q46</f>
        <v>#DIV/0!</v>
      </c>
      <c r="S46">
        <f>T46+(T46*10%)</f>
        <v>0</v>
      </c>
      <c r="X46">
        <f>D46*S46</f>
        <v>0</v>
      </c>
      <c r="Y46">
        <f>E46*S46</f>
        <v>0</v>
      </c>
      <c r="Z46">
        <f>F46*S46</f>
        <v>0</v>
      </c>
      <c r="AA46">
        <f>G46*S46</f>
        <v>0</v>
      </c>
      <c r="AB46">
        <f>H46*S46</f>
        <v>0</v>
      </c>
      <c r="AC46">
        <f>I46*S46</f>
        <v>0</v>
      </c>
      <c r="AD46">
        <f>J46*S46</f>
        <v>0</v>
      </c>
      <c r="AE46">
        <f>K46*S46</f>
        <v>0</v>
      </c>
      <c r="AF46">
        <f>L46*S46</f>
        <v>0</v>
      </c>
      <c r="AG46">
        <f>M46*S46</f>
        <v>0</v>
      </c>
    </row>
    <row r="47">
      <c r="A47">
        <v>36</v>
      </c>
      <c r="B47" t="str">
        <v>Paket Rocket 5</v>
      </c>
      <c r="C47" t="str">
        <f>'LAP. PENJUALAN '!C47</f>
        <v>Paket Roma 3</v>
      </c>
      <c r="N47">
        <f>SUM(D47:M47)</f>
        <v>0</v>
      </c>
      <c r="O47">
        <f>N47*S47</f>
        <v>0</v>
      </c>
      <c r="P47" t="e">
        <f>(O47/O270)*100</f>
        <v>#DIV/0!</v>
      </c>
      <c r="R47" t="e">
        <f>P47*Q47</f>
        <v>#DIV/0!</v>
      </c>
      <c r="S47">
        <f>T47+(T47*10%)</f>
        <v>0</v>
      </c>
      <c r="X47">
        <f>D47*S47</f>
        <v>0</v>
      </c>
      <c r="Y47">
        <f>E47*S47</f>
        <v>0</v>
      </c>
      <c r="Z47">
        <f>F47*S47</f>
        <v>0</v>
      </c>
      <c r="AA47">
        <f>G47*S47</f>
        <v>0</v>
      </c>
      <c r="AB47">
        <f>H47*S47</f>
        <v>0</v>
      </c>
      <c r="AC47">
        <f>I47*S47</f>
        <v>0</v>
      </c>
      <c r="AD47">
        <f>J47*S47</f>
        <v>0</v>
      </c>
      <c r="AE47">
        <f>K47*S47</f>
        <v>0</v>
      </c>
      <c r="AF47">
        <f>L47*S47</f>
        <v>0</v>
      </c>
      <c r="AG47">
        <f>M47*S47</f>
        <v>0</v>
      </c>
    </row>
    <row r="48">
      <c r="A48">
        <v>37</v>
      </c>
      <c r="B48" t="str">
        <v>Paket Rocket 6</v>
      </c>
      <c r="C48" t="str">
        <f>'LAP. PENJUALAN '!C48</f>
        <v>Paket Roma 4</v>
      </c>
      <c r="N48">
        <f>SUM(D48:M48)</f>
        <v>0</v>
      </c>
      <c r="O48">
        <f>N48*S48</f>
        <v>0</v>
      </c>
      <c r="P48" t="e">
        <f>(O48/O270)*100</f>
        <v>#DIV/0!</v>
      </c>
      <c r="R48" t="e">
        <f>P48*Q48</f>
        <v>#DIV/0!</v>
      </c>
      <c r="S48">
        <f>T48+(T48*10%)</f>
        <v>0</v>
      </c>
      <c r="X48">
        <f>D48*S48</f>
        <v>0</v>
      </c>
      <c r="Y48">
        <f>E48*S48</f>
        <v>0</v>
      </c>
      <c r="Z48">
        <f>F48*S48</f>
        <v>0</v>
      </c>
      <c r="AA48">
        <f>G48*S48</f>
        <v>0</v>
      </c>
      <c r="AB48">
        <f>H48*S48</f>
        <v>0</v>
      </c>
      <c r="AC48">
        <f>I48*S48</f>
        <v>0</v>
      </c>
      <c r="AD48">
        <f>J48*S48</f>
        <v>0</v>
      </c>
      <c r="AE48">
        <f>K48*S48</f>
        <v>0</v>
      </c>
      <c r="AF48">
        <f>L48*S48</f>
        <v>0</v>
      </c>
      <c r="AG48">
        <f>M48*S48</f>
        <v>0</v>
      </c>
    </row>
    <row r="49">
      <c r="A49">
        <v>38</v>
      </c>
      <c r="B49" t="str">
        <v>Paket Rocket 7</v>
      </c>
      <c r="C49" t="str">
        <f>'LAP. PENJUALAN '!C49</f>
        <v>Paket Roma 5</v>
      </c>
      <c r="N49">
        <f>SUM(D49:M49)</f>
        <v>0</v>
      </c>
      <c r="O49">
        <f>N49*S49</f>
        <v>0</v>
      </c>
      <c r="P49" t="e">
        <f>(O49/O270)*100</f>
        <v>#DIV/0!</v>
      </c>
      <c r="R49" t="e">
        <f>P49*Q49</f>
        <v>#DIV/0!</v>
      </c>
      <c r="S49">
        <f>T49+(T49*10%)</f>
        <v>0</v>
      </c>
      <c r="X49">
        <f>D49*S49</f>
        <v>0</v>
      </c>
      <c r="Y49">
        <f>E49*S49</f>
        <v>0</v>
      </c>
      <c r="Z49">
        <f>F49*S49</f>
        <v>0</v>
      </c>
      <c r="AA49">
        <f>G49*S49</f>
        <v>0</v>
      </c>
      <c r="AB49">
        <f>H49*S49</f>
        <v>0</v>
      </c>
      <c r="AC49">
        <f>I49*S49</f>
        <v>0</v>
      </c>
      <c r="AD49">
        <f>J49*S49</f>
        <v>0</v>
      </c>
      <c r="AE49">
        <f>K49*S49</f>
        <v>0</v>
      </c>
      <c r="AF49">
        <f>L49*S49</f>
        <v>0</v>
      </c>
      <c r="AG49">
        <f>M49*S49</f>
        <v>0</v>
      </c>
    </row>
    <row r="50">
      <c r="B50" t="str">
        <v>Paket Rocket 8</v>
      </c>
      <c r="N50">
        <f>SUM(D50:M50)</f>
        <v>0</v>
      </c>
      <c r="O50">
        <f>N50*S50</f>
        <v>0</v>
      </c>
      <c r="P50" t="e">
        <f>(O50/O270)*100</f>
        <v>#DIV/0!</v>
      </c>
      <c r="R50" t="e">
        <f>P50*Q50</f>
        <v>#DIV/0!</v>
      </c>
      <c r="S50">
        <f>T50+(T50*10%)</f>
        <v>0</v>
      </c>
      <c r="X50">
        <f>D50*S50</f>
        <v>0</v>
      </c>
      <c r="Y50">
        <f>E50*S50</f>
        <v>0</v>
      </c>
      <c r="Z50">
        <f>F50*S50</f>
        <v>0</v>
      </c>
      <c r="AA50">
        <f>G50*S50</f>
        <v>0</v>
      </c>
      <c r="AB50">
        <f>H50*S50</f>
        <v>0</v>
      </c>
      <c r="AC50">
        <f>I50*S50</f>
        <v>0</v>
      </c>
      <c r="AD50">
        <f>J50*S50</f>
        <v>0</v>
      </c>
      <c r="AE50">
        <f>K50*S50</f>
        <v>0</v>
      </c>
      <c r="AF50">
        <f>L50*S50</f>
        <v>0</v>
      </c>
      <c r="AG50">
        <f>M50*S50</f>
        <v>0</v>
      </c>
    </row>
    <row r="51">
      <c r="A51">
        <v>39</v>
      </c>
      <c r="B51" t="str">
        <v>Paket Rocket 9</v>
      </c>
      <c r="C51" t="str">
        <f>'LAP. PENJUALAN '!C51</f>
        <v>Paket Geprek Bawang 1 (Es Teh / S-tee / Lemon Tea)</v>
      </c>
      <c r="N51">
        <f>SUM(D51:M51)</f>
        <v>0</v>
      </c>
      <c r="O51">
        <f>N51*S51</f>
        <v>0</v>
      </c>
      <c r="P51" t="e">
        <f>(O51/O270)*100</f>
        <v>#DIV/0!</v>
      </c>
      <c r="R51" t="e">
        <f>P51*Q51</f>
        <v>#DIV/0!</v>
      </c>
      <c r="S51">
        <f>T51+(T51*10%)</f>
        <v>0</v>
      </c>
      <c r="X51">
        <f>D51*S51</f>
        <v>0</v>
      </c>
      <c r="Y51">
        <f>E51*S51</f>
        <v>0</v>
      </c>
      <c r="Z51">
        <f>F51*S51</f>
        <v>0</v>
      </c>
      <c r="AA51">
        <f>G51*S51</f>
        <v>0</v>
      </c>
      <c r="AB51">
        <f>H51*S51</f>
        <v>0</v>
      </c>
      <c r="AC51">
        <f>I51*S51</f>
        <v>0</v>
      </c>
      <c r="AD51">
        <f>J51*S51</f>
        <v>0</v>
      </c>
      <c r="AE51">
        <f>K51*S51</f>
        <v>0</v>
      </c>
      <c r="AF51">
        <f>L51*S51</f>
        <v>0</v>
      </c>
      <c r="AG51">
        <f>M51*S51</f>
        <v>0</v>
      </c>
    </row>
    <row r="52">
      <c r="A52">
        <v>40</v>
      </c>
      <c r="B52" t="str">
        <v>Paket Rocket 10</v>
      </c>
      <c r="C52" t="str">
        <f>'LAP. PENJUALAN '!C52</f>
        <v>Paket Geprek Bawang 2 (Es Teh / S-tee / Lemon Tea)</v>
      </c>
      <c r="N52">
        <f>SUM(D52:M52)</f>
        <v>0</v>
      </c>
      <c r="O52">
        <f>N52*S52</f>
        <v>0</v>
      </c>
      <c r="P52" t="e">
        <f>(O52/O270)*100</f>
        <v>#DIV/0!</v>
      </c>
      <c r="R52" t="e">
        <f>P52*Q52</f>
        <v>#DIV/0!</v>
      </c>
      <c r="S52">
        <f>T52+(T52*10%)</f>
        <v>0</v>
      </c>
      <c r="X52">
        <f>D52*S52</f>
        <v>0</v>
      </c>
      <c r="Y52">
        <f>E52*S52</f>
        <v>0</v>
      </c>
      <c r="Z52">
        <f>F52*S52</f>
        <v>0</v>
      </c>
      <c r="AA52">
        <f>G52*S52</f>
        <v>0</v>
      </c>
      <c r="AB52">
        <f>H52*S52</f>
        <v>0</v>
      </c>
      <c r="AC52">
        <f>I52*S52</f>
        <v>0</v>
      </c>
      <c r="AD52">
        <f>J52*S52</f>
        <v>0</v>
      </c>
      <c r="AE52">
        <f>K52*S52</f>
        <v>0</v>
      </c>
      <c r="AF52">
        <f>L52*S52</f>
        <v>0</v>
      </c>
      <c r="AG52">
        <f>M52*S52</f>
        <v>0</v>
      </c>
    </row>
    <row r="53">
      <c r="A53">
        <v>41</v>
      </c>
      <c r="C53" t="str">
        <f>'LAP. PENJUALAN '!C53</f>
        <v>Paket Geprek Bawang 3 (Es Teh / S-tee / Lemon Tea)</v>
      </c>
      <c r="N53">
        <f>SUM(D53:M53)</f>
        <v>0</v>
      </c>
      <c r="O53">
        <f>N53*S53</f>
        <v>0</v>
      </c>
      <c r="P53" t="e">
        <f>(O53/O270)*100</f>
        <v>#DIV/0!</v>
      </c>
      <c r="R53" t="e">
        <f>P53*Q53</f>
        <v>#DIV/0!</v>
      </c>
      <c r="S53">
        <f>T53+(T53*10%)</f>
        <v>0</v>
      </c>
      <c r="X53">
        <f>D53*S53</f>
        <v>0</v>
      </c>
      <c r="Y53">
        <f>E53*S53</f>
        <v>0</v>
      </c>
      <c r="Z53">
        <f>F53*S53</f>
        <v>0</v>
      </c>
      <c r="AA53">
        <f>G53*S53</f>
        <v>0</v>
      </c>
      <c r="AB53">
        <f>H53*S53</f>
        <v>0</v>
      </c>
      <c r="AC53">
        <f>I53*S53</f>
        <v>0</v>
      </c>
      <c r="AD53">
        <f>J53*S53</f>
        <v>0</v>
      </c>
      <c r="AE53">
        <f>K53*S53</f>
        <v>0</v>
      </c>
      <c r="AF53">
        <f>L53*S53</f>
        <v>0</v>
      </c>
      <c r="AG53">
        <f>M53*S53</f>
        <v>0</v>
      </c>
    </row>
    <row r="54">
      <c r="A54">
        <v>42</v>
      </c>
      <c r="B54" t="str">
        <v>Paket Roma 1</v>
      </c>
      <c r="C54" t="str">
        <f>'LAP. PENJUALAN '!C54</f>
        <v>Sayap Geprek Bawang</v>
      </c>
      <c r="N54">
        <f>SUM(D54:M54)</f>
        <v>0</v>
      </c>
      <c r="O54">
        <f>N54*S54</f>
        <v>0</v>
      </c>
      <c r="P54" t="e">
        <f>(O54/O270)*100</f>
        <v>#DIV/0!</v>
      </c>
      <c r="R54" t="e">
        <f>P54*Q54</f>
        <v>#DIV/0!</v>
      </c>
      <c r="S54">
        <f>T54+(T54*10%)</f>
        <v>0</v>
      </c>
      <c r="X54">
        <f>D54*S54</f>
        <v>0</v>
      </c>
      <c r="Y54">
        <f>E54*S54</f>
        <v>0</v>
      </c>
      <c r="Z54">
        <f>F54*S54</f>
        <v>0</v>
      </c>
      <c r="AA54">
        <f>G54*S54</f>
        <v>0</v>
      </c>
      <c r="AB54">
        <f>H54*S54</f>
        <v>0</v>
      </c>
      <c r="AC54">
        <f>I54*S54</f>
        <v>0</v>
      </c>
      <c r="AD54">
        <f>J54*S54</f>
        <v>0</v>
      </c>
      <c r="AE54">
        <f>K54*S54</f>
        <v>0</v>
      </c>
      <c r="AF54">
        <f>L54*S54</f>
        <v>0</v>
      </c>
      <c r="AG54">
        <f>M54*S54</f>
        <v>0</v>
      </c>
    </row>
    <row r="55">
      <c r="A55">
        <v>43</v>
      </c>
      <c r="B55" t="str">
        <v>Paket Roma 2</v>
      </c>
      <c r="C55" t="str">
        <f>'LAP. PENJUALAN '!C55</f>
        <v>Paha Bawah Geprek Bawang</v>
      </c>
      <c r="N55">
        <f>SUM(D55:M55)</f>
        <v>0</v>
      </c>
      <c r="O55">
        <f>N55*S55</f>
        <v>0</v>
      </c>
      <c r="P55" t="e">
        <f>(O55/O270)*100</f>
        <v>#DIV/0!</v>
      </c>
      <c r="R55" t="e">
        <f>P55*Q55</f>
        <v>#DIV/0!</v>
      </c>
      <c r="S55">
        <f>T55+(T55*10%)</f>
        <v>0</v>
      </c>
      <c r="X55">
        <f>D55*S55</f>
        <v>0</v>
      </c>
      <c r="Y55">
        <f>E55*S55</f>
        <v>0</v>
      </c>
      <c r="Z55">
        <f>F55*S55</f>
        <v>0</v>
      </c>
      <c r="AA55">
        <f>G55*S55</f>
        <v>0</v>
      </c>
      <c r="AB55">
        <f>H55*S55</f>
        <v>0</v>
      </c>
      <c r="AC55">
        <f>I55*S55</f>
        <v>0</v>
      </c>
      <c r="AD55">
        <f>J55*S55</f>
        <v>0</v>
      </c>
      <c r="AE55">
        <f>K55*S55</f>
        <v>0</v>
      </c>
      <c r="AF55">
        <f>L55*S55</f>
        <v>0</v>
      </c>
      <c r="AG55">
        <f>M55*S55</f>
        <v>0</v>
      </c>
    </row>
    <row r="56">
      <c r="A56">
        <v>44</v>
      </c>
      <c r="B56" t="str">
        <v>Paket Roma 3</v>
      </c>
      <c r="C56" t="str">
        <f>'LAP. PENJUALAN '!C56</f>
        <v>Paha Atas / Dada Geprek Bawang</v>
      </c>
      <c r="N56">
        <f>SUM(D56:M56)</f>
        <v>0</v>
      </c>
      <c r="O56">
        <f>N56*S56</f>
        <v>0</v>
      </c>
      <c r="P56" t="e">
        <f>(O56/O270)*100</f>
        <v>#DIV/0!</v>
      </c>
      <c r="R56" t="e">
        <f>P56*Q56</f>
        <v>#DIV/0!</v>
      </c>
      <c r="S56">
        <f>T56+(T56*10%)</f>
        <v>0</v>
      </c>
      <c r="X56">
        <f>D56*S56</f>
        <v>0</v>
      </c>
      <c r="Y56">
        <f>E56*S56</f>
        <v>0</v>
      </c>
      <c r="Z56">
        <f>F56*S56</f>
        <v>0</v>
      </c>
      <c r="AA56">
        <f>G56*S56</f>
        <v>0</v>
      </c>
      <c r="AB56">
        <f>H56*S56</f>
        <v>0</v>
      </c>
      <c r="AC56">
        <f>I56*S56</f>
        <v>0</v>
      </c>
      <c r="AD56">
        <f>J56*S56</f>
        <v>0</v>
      </c>
      <c r="AE56">
        <f>K56*S56</f>
        <v>0</v>
      </c>
      <c r="AF56">
        <f>L56*S56</f>
        <v>0</v>
      </c>
      <c r="AG56">
        <f>M56*S56</f>
        <v>0</v>
      </c>
    </row>
    <row r="57">
      <c r="A57">
        <v>45</v>
      </c>
      <c r="B57" t="str">
        <v>Paket Roma 4</v>
      </c>
      <c r="C57" t="str">
        <f>'LAP. PENJUALAN '!C57</f>
        <v>Sambal Geprek Bawang</v>
      </c>
      <c r="N57">
        <f>SUM(D57:M57)</f>
        <v>0</v>
      </c>
      <c r="O57">
        <f>N57*S57</f>
        <v>0</v>
      </c>
      <c r="P57" t="e">
        <f>(O57/O270)*100</f>
        <v>#DIV/0!</v>
      </c>
      <c r="R57" t="e">
        <f>P57*Q57</f>
        <v>#DIV/0!</v>
      </c>
      <c r="S57">
        <f>T57+(T57*10%)</f>
        <v>0</v>
      </c>
      <c r="X57">
        <f>D57*S57</f>
        <v>0</v>
      </c>
      <c r="Y57">
        <f>E57*S57</f>
        <v>0</v>
      </c>
      <c r="Z57">
        <f>F57*S57</f>
        <v>0</v>
      </c>
      <c r="AA57">
        <f>G57*S57</f>
        <v>0</v>
      </c>
      <c r="AB57">
        <f>H57*S57</f>
        <v>0</v>
      </c>
      <c r="AC57">
        <f>I57*S57</f>
        <v>0</v>
      </c>
      <c r="AD57">
        <f>J57*S57</f>
        <v>0</v>
      </c>
      <c r="AE57">
        <f>K57*S57</f>
        <v>0</v>
      </c>
      <c r="AF57">
        <f>L57*S57</f>
        <v>0</v>
      </c>
      <c r="AG57">
        <f>M57*S57</f>
        <v>0</v>
      </c>
    </row>
    <row r="58">
      <c r="B58" t="str">
        <v>Paket Roma 5</v>
      </c>
      <c r="N58">
        <f>SUM(D58:M58)</f>
        <v>0</v>
      </c>
      <c r="O58">
        <f>N58*S58</f>
        <v>0</v>
      </c>
      <c r="P58" t="e">
        <f>(O58/O270)*100</f>
        <v>#DIV/0!</v>
      </c>
      <c r="R58" t="e">
        <f>P58*Q58</f>
        <v>#DIV/0!</v>
      </c>
      <c r="S58">
        <f>T58+(T58*10%)</f>
        <v>0</v>
      </c>
      <c r="X58">
        <f>D58*S58</f>
        <v>0</v>
      </c>
      <c r="Y58">
        <f>E58*S58</f>
        <v>0</v>
      </c>
      <c r="Z58">
        <f>F58*S58</f>
        <v>0</v>
      </c>
      <c r="AA58">
        <f>G58*S58</f>
        <v>0</v>
      </c>
      <c r="AB58">
        <f>H58*S58</f>
        <v>0</v>
      </c>
      <c r="AC58">
        <f>I58*S58</f>
        <v>0</v>
      </c>
      <c r="AD58">
        <f>J58*S58</f>
        <v>0</v>
      </c>
      <c r="AE58">
        <f>K58*S58</f>
        <v>0</v>
      </c>
      <c r="AF58">
        <f>L58*S58</f>
        <v>0</v>
      </c>
      <c r="AG58">
        <f>M58*S58</f>
        <v>0</v>
      </c>
    </row>
    <row r="59">
      <c r="A59">
        <v>46</v>
      </c>
      <c r="C59" t="str">
        <f>'LAP. PENJUALAN '!C59</f>
        <v>Paket Matah 1 (Es Teh / S-tee / Lemon Tea)</v>
      </c>
      <c r="N59">
        <f>SUM(D59:M59)</f>
        <v>0</v>
      </c>
      <c r="O59">
        <f>N59*S59</f>
        <v>0</v>
      </c>
      <c r="P59" t="e">
        <f>(O59/O270)*100</f>
        <v>#DIV/0!</v>
      </c>
      <c r="R59" t="e">
        <f>P59*Q59</f>
        <v>#DIV/0!</v>
      </c>
      <c r="S59">
        <f>T59+(T59*10%)</f>
        <v>0</v>
      </c>
      <c r="X59">
        <f>D59*S59</f>
        <v>0</v>
      </c>
      <c r="Y59">
        <f>E59*S59</f>
        <v>0</v>
      </c>
      <c r="Z59">
        <f>F59*S59</f>
        <v>0</v>
      </c>
      <c r="AA59">
        <f>G59*S59</f>
        <v>0</v>
      </c>
      <c r="AB59">
        <f>H59*S59</f>
        <v>0</v>
      </c>
      <c r="AC59">
        <f>I59*S59</f>
        <v>0</v>
      </c>
      <c r="AD59">
        <f>J59*S59</f>
        <v>0</v>
      </c>
      <c r="AE59">
        <f>K59*S59</f>
        <v>0</v>
      </c>
      <c r="AF59">
        <f>L59*S59</f>
        <v>0</v>
      </c>
      <c r="AG59">
        <f>M59*S59</f>
        <v>0</v>
      </c>
    </row>
    <row r="60">
      <c r="A60">
        <v>47</v>
      </c>
      <c r="B60" t="str">
        <v>Paket Geprek 1 ( Es teh )</v>
      </c>
      <c r="C60" t="str">
        <f>'LAP. PENJUALAN '!C60</f>
        <v>Paket Matah 2 (Es Teh / S-tee / Lemon Tea)</v>
      </c>
      <c r="N60">
        <f>SUM(D60:M60)</f>
        <v>0</v>
      </c>
      <c r="O60">
        <f>N60*S60</f>
        <v>0</v>
      </c>
      <c r="P60" t="e">
        <f>(O60/O270)*100</f>
        <v>#DIV/0!</v>
      </c>
      <c r="R60" t="e">
        <f>P60*Q60</f>
        <v>#DIV/0!</v>
      </c>
      <c r="S60">
        <f>T60+(T60*10%)</f>
        <v>0</v>
      </c>
      <c r="X60">
        <f>D60*S60</f>
        <v>0</v>
      </c>
      <c r="Y60">
        <f>E60*S60</f>
        <v>0</v>
      </c>
      <c r="Z60">
        <f>F60*S60</f>
        <v>0</v>
      </c>
      <c r="AA60">
        <f>G60*S60</f>
        <v>0</v>
      </c>
      <c r="AB60">
        <f>H60*S60</f>
        <v>0</v>
      </c>
      <c r="AC60">
        <f>I60*S60</f>
        <v>0</v>
      </c>
      <c r="AD60">
        <f>J60*S60</f>
        <v>0</v>
      </c>
      <c r="AE60">
        <f>K60*S60</f>
        <v>0</v>
      </c>
      <c r="AF60">
        <f>L60*S60</f>
        <v>0</v>
      </c>
      <c r="AG60">
        <f>M60*S60</f>
        <v>0</v>
      </c>
    </row>
    <row r="61">
      <c r="A61">
        <v>48</v>
      </c>
      <c r="B61" t="str">
        <v>Paket Geprek 2 ( Es teh )</v>
      </c>
      <c r="C61" t="str">
        <f>'LAP. PENJUALAN '!C61</f>
        <v>Paket Matah 3 (Es Teh / S-tee / Lemon Tea)</v>
      </c>
      <c r="N61">
        <f>SUM(D61:M61)</f>
        <v>0</v>
      </c>
      <c r="O61">
        <f>N61*S61</f>
        <v>0</v>
      </c>
      <c r="P61" t="e">
        <f>(O61/O270)*100</f>
        <v>#DIV/0!</v>
      </c>
      <c r="R61" t="e">
        <f>P61*Q61</f>
        <v>#DIV/0!</v>
      </c>
      <c r="S61">
        <f>T61+(T61*10%)</f>
        <v>0</v>
      </c>
      <c r="X61">
        <f>D61*S61</f>
        <v>0</v>
      </c>
      <c r="Y61">
        <f>E61*S61</f>
        <v>0</v>
      </c>
      <c r="Z61">
        <f>F61*S61</f>
        <v>0</v>
      </c>
      <c r="AA61">
        <f>G61*S61</f>
        <v>0</v>
      </c>
      <c r="AB61">
        <f>H61*S61</f>
        <v>0</v>
      </c>
      <c r="AC61">
        <f>I61*S61</f>
        <v>0</v>
      </c>
      <c r="AD61">
        <f>J61*S61</f>
        <v>0</v>
      </c>
      <c r="AE61">
        <f>K61*S61</f>
        <v>0</v>
      </c>
      <c r="AF61">
        <f>L61*S61</f>
        <v>0</v>
      </c>
      <c r="AG61">
        <f>M61*S61</f>
        <v>0</v>
      </c>
    </row>
    <row r="62">
      <c r="A62">
        <v>49</v>
      </c>
      <c r="B62" t="str">
        <v>Paket Geprek 3 ( Es teh )</v>
      </c>
      <c r="C62" t="str">
        <f>'LAP. PENJUALAN '!C62</f>
        <v>Sayap Matah</v>
      </c>
      <c r="N62">
        <f>SUM(D62:M62)</f>
        <v>0</v>
      </c>
      <c r="O62">
        <f>N62*S62</f>
        <v>0</v>
      </c>
      <c r="P62" t="e">
        <f>(O62/O270)*100</f>
        <v>#DIV/0!</v>
      </c>
      <c r="R62" t="e">
        <f>P62*Q62</f>
        <v>#DIV/0!</v>
      </c>
      <c r="S62">
        <f>T62+(T62*10%)</f>
        <v>0</v>
      </c>
      <c r="X62">
        <f>D62*S62</f>
        <v>0</v>
      </c>
      <c r="Y62">
        <f>E62*S62</f>
        <v>0</v>
      </c>
      <c r="Z62">
        <f>F62*S62</f>
        <v>0</v>
      </c>
      <c r="AA62">
        <f>G62*S62</f>
        <v>0</v>
      </c>
      <c r="AB62">
        <f>H62*S62</f>
        <v>0</v>
      </c>
      <c r="AC62">
        <f>I62*S62</f>
        <v>0</v>
      </c>
      <c r="AD62">
        <f>J62*S62</f>
        <v>0</v>
      </c>
      <c r="AE62">
        <f>K62*S62</f>
        <v>0</v>
      </c>
      <c r="AF62">
        <f>L62*S62</f>
        <v>0</v>
      </c>
      <c r="AG62">
        <f>M62*S62</f>
        <v>0</v>
      </c>
    </row>
    <row r="63">
      <c r="A63">
        <v>50</v>
      </c>
      <c r="B63" t="str">
        <v>Paket Geprek 1  ( Stee )</v>
      </c>
      <c r="C63" t="str">
        <f>'LAP. PENJUALAN '!C63</f>
        <v>Paha Bawah Matah</v>
      </c>
      <c r="N63">
        <f>SUM(D63:M63)</f>
        <v>0</v>
      </c>
      <c r="O63">
        <f>N63*S63</f>
        <v>0</v>
      </c>
      <c r="P63" t="e">
        <f>(O63/O270)*100</f>
        <v>#DIV/0!</v>
      </c>
      <c r="R63" t="e">
        <f>P63*Q63</f>
        <v>#DIV/0!</v>
      </c>
      <c r="S63">
        <f>T63+(T63*10%)</f>
        <v>0</v>
      </c>
      <c r="X63">
        <f>D63*S63</f>
        <v>0</v>
      </c>
      <c r="Y63">
        <f>E63*S63</f>
        <v>0</v>
      </c>
      <c r="Z63">
        <f>F63*S63</f>
        <v>0</v>
      </c>
      <c r="AA63">
        <f>G63*S63</f>
        <v>0</v>
      </c>
      <c r="AB63">
        <f>H63*S63</f>
        <v>0</v>
      </c>
      <c r="AC63">
        <f>I63*S63</f>
        <v>0</v>
      </c>
      <c r="AD63">
        <f>J63*S63</f>
        <v>0</v>
      </c>
      <c r="AE63">
        <f>K63*S63</f>
        <v>0</v>
      </c>
      <c r="AF63">
        <f>L63*S63</f>
        <v>0</v>
      </c>
      <c r="AG63">
        <f>M63*S63</f>
        <v>0</v>
      </c>
    </row>
    <row r="64">
      <c r="A64">
        <v>51</v>
      </c>
      <c r="B64" t="str">
        <v>Paket Geprek 2 ( Stee )</v>
      </c>
      <c r="C64" t="str">
        <f>'LAP. PENJUALAN '!C64</f>
        <v>Paha Atas / Dada  Matah</v>
      </c>
      <c r="N64">
        <f>SUM(D64:M64)</f>
        <v>0</v>
      </c>
      <c r="O64">
        <f>N64*S64</f>
        <v>0</v>
      </c>
      <c r="P64" t="e">
        <f>(O64/O270)*100</f>
        <v>#DIV/0!</v>
      </c>
      <c r="R64" t="e">
        <f>P64*Q64</f>
        <v>#DIV/0!</v>
      </c>
      <c r="S64">
        <f>T64+(T64*10%)</f>
        <v>0</v>
      </c>
      <c r="X64">
        <f>D64*S64</f>
        <v>0</v>
      </c>
      <c r="Y64">
        <f>E64*S64</f>
        <v>0</v>
      </c>
      <c r="Z64">
        <f>F64*S64</f>
        <v>0</v>
      </c>
      <c r="AA64">
        <f>G64*S64</f>
        <v>0</v>
      </c>
      <c r="AB64">
        <f>H64*S64</f>
        <v>0</v>
      </c>
      <c r="AC64">
        <f>I64*S64</f>
        <v>0</v>
      </c>
      <c r="AD64">
        <f>J64*S64</f>
        <v>0</v>
      </c>
      <c r="AE64">
        <f>K64*S64</f>
        <v>0</v>
      </c>
      <c r="AF64">
        <f>L64*S64</f>
        <v>0</v>
      </c>
      <c r="AG64">
        <f>M64*S64</f>
        <v>0</v>
      </c>
    </row>
    <row r="65">
      <c r="A65">
        <v>52</v>
      </c>
      <c r="B65" t="str">
        <v>Paket Geprek 3 ( Stee )</v>
      </c>
      <c r="C65" t="str">
        <f>'LAP. PENJUALAN '!C65</f>
        <v>Sambal Matah</v>
      </c>
      <c r="N65">
        <f>SUM(D65:M65)</f>
        <v>0</v>
      </c>
      <c r="O65">
        <f>N65*S65</f>
        <v>0</v>
      </c>
      <c r="P65" t="e">
        <f>(O65/O270)*100</f>
        <v>#DIV/0!</v>
      </c>
      <c r="R65" t="e">
        <f>P65*Q65</f>
        <v>#DIV/0!</v>
      </c>
      <c r="S65">
        <f>T65+(T65*10%)</f>
        <v>0</v>
      </c>
      <c r="X65">
        <f>D65*S65</f>
        <v>0</v>
      </c>
      <c r="Y65">
        <f>E65*S65</f>
        <v>0</v>
      </c>
      <c r="Z65">
        <f>F65*S65</f>
        <v>0</v>
      </c>
      <c r="AA65">
        <f>G65*S65</f>
        <v>0</v>
      </c>
      <c r="AB65">
        <f>H65*S65</f>
        <v>0</v>
      </c>
      <c r="AC65">
        <f>I65*S65</f>
        <v>0</v>
      </c>
      <c r="AD65">
        <f>J65*S65</f>
        <v>0</v>
      </c>
      <c r="AE65">
        <f>K65*S65</f>
        <v>0</v>
      </c>
      <c r="AF65">
        <f>L65*S65</f>
        <v>0</v>
      </c>
      <c r="AG65">
        <f>M65*S65</f>
        <v>0</v>
      </c>
    </row>
    <row r="66">
      <c r="B66" t="str">
        <v>Geprek Sayap</v>
      </c>
      <c r="N66">
        <f>SUM(D66:M66)</f>
        <v>0</v>
      </c>
      <c r="O66">
        <f>N66*S66</f>
        <v>0</v>
      </c>
      <c r="P66" t="e">
        <f>(O66/O270)*100</f>
        <v>#DIV/0!</v>
      </c>
      <c r="R66" t="e">
        <f>P66*Q66</f>
        <v>#DIV/0!</v>
      </c>
      <c r="S66">
        <f>T66+(T66*10%)</f>
        <v>0</v>
      </c>
      <c r="X66">
        <f>D66*S66</f>
        <v>0</v>
      </c>
      <c r="Y66">
        <f>E66*S66</f>
        <v>0</v>
      </c>
      <c r="Z66">
        <f>F66*S66</f>
        <v>0</v>
      </c>
      <c r="AA66">
        <f>G66*S66</f>
        <v>0</v>
      </c>
      <c r="AB66">
        <f>H66*S66</f>
        <v>0</v>
      </c>
      <c r="AC66">
        <f>I66*S66</f>
        <v>0</v>
      </c>
      <c r="AD66">
        <f>J66*S66</f>
        <v>0</v>
      </c>
      <c r="AE66">
        <f>K66*S66</f>
        <v>0</v>
      </c>
      <c r="AF66">
        <f>L66*S66</f>
        <v>0</v>
      </c>
      <c r="AG66">
        <f>M66*S66</f>
        <v>0</v>
      </c>
    </row>
    <row r="67">
      <c r="A67">
        <v>53</v>
      </c>
      <c r="B67" t="str">
        <v>Geprek Paha Bawah</v>
      </c>
      <c r="C67" t="str">
        <f>'LAP. PENJUALAN '!C67</f>
        <v>Paket Terasi 1 (Es Teh / S-tee / Lemon Tea)</v>
      </c>
      <c r="N67">
        <f>SUM(D67:M67)</f>
        <v>0</v>
      </c>
      <c r="O67">
        <f>N67*S67</f>
        <v>0</v>
      </c>
      <c r="P67" t="e">
        <f>(O67/O270)*100</f>
        <v>#DIV/0!</v>
      </c>
      <c r="R67" t="e">
        <f>P67*Q67</f>
        <v>#DIV/0!</v>
      </c>
      <c r="S67">
        <f>T67+(T67*10%)</f>
        <v>0</v>
      </c>
      <c r="X67">
        <f>D67*S67</f>
        <v>0</v>
      </c>
      <c r="Y67">
        <f>E67*S67</f>
        <v>0</v>
      </c>
      <c r="Z67">
        <f>F67*S67</f>
        <v>0</v>
      </c>
      <c r="AA67">
        <f>G67*S67</f>
        <v>0</v>
      </c>
      <c r="AB67">
        <f>H67*S67</f>
        <v>0</v>
      </c>
      <c r="AC67">
        <f>I67*S67</f>
        <v>0</v>
      </c>
      <c r="AD67">
        <f>J67*S67</f>
        <v>0</v>
      </c>
      <c r="AE67">
        <f>K67*S67</f>
        <v>0</v>
      </c>
      <c r="AF67">
        <f>L67*S67</f>
        <v>0</v>
      </c>
      <c r="AG67">
        <f>M67*S67</f>
        <v>0</v>
      </c>
    </row>
    <row r="68">
      <c r="A68">
        <v>54</v>
      </c>
      <c r="B68" t="str">
        <v>Geprek Paha Atas / Dada</v>
      </c>
      <c r="C68" t="str">
        <f>'LAP. PENJUALAN '!C68</f>
        <v>Paket Terasi 2 (Es Teh / S-tee / Lemon Tea)</v>
      </c>
      <c r="N68">
        <f>SUM(D68:M68)</f>
        <v>0</v>
      </c>
      <c r="O68">
        <f>N68*S68</f>
        <v>0</v>
      </c>
      <c r="P68" t="e">
        <f>(O68/O270)*100</f>
        <v>#DIV/0!</v>
      </c>
      <c r="R68" t="e">
        <f>P68*Q68</f>
        <v>#DIV/0!</v>
      </c>
      <c r="S68">
        <f>T68+(T68*10%)</f>
        <v>0</v>
      </c>
      <c r="X68">
        <f>D68*S68</f>
        <v>0</v>
      </c>
      <c r="Y68">
        <f>E68*S68</f>
        <v>0</v>
      </c>
      <c r="Z68">
        <f>F68*S68</f>
        <v>0</v>
      </c>
      <c r="AA68">
        <f>G68*S68</f>
        <v>0</v>
      </c>
      <c r="AB68">
        <f>H68*S68</f>
        <v>0</v>
      </c>
      <c r="AC68">
        <f>I68*S68</f>
        <v>0</v>
      </c>
      <c r="AD68">
        <f>J68*S68</f>
        <v>0</v>
      </c>
      <c r="AE68">
        <f>K68*S68</f>
        <v>0</v>
      </c>
      <c r="AF68">
        <f>L68*S68</f>
        <v>0</v>
      </c>
      <c r="AG68">
        <f>M68*S68</f>
        <v>0</v>
      </c>
    </row>
    <row r="69">
      <c r="A69">
        <v>55</v>
      </c>
      <c r="B69" t="str">
        <v>Sambal Geprek</v>
      </c>
      <c r="C69" t="str">
        <f>'LAP. PENJUALAN '!C69</f>
        <v>Paket Terasi 3 (Es Teh / S-tee / Lemon Tea)</v>
      </c>
      <c r="N69">
        <f>SUM(D69:M69)</f>
        <v>0</v>
      </c>
      <c r="O69">
        <f>N69*S69</f>
        <v>0</v>
      </c>
      <c r="P69" t="e">
        <f>(O69/O270)*100</f>
        <v>#DIV/0!</v>
      </c>
      <c r="R69" t="e">
        <f>P69*Q69</f>
        <v>#DIV/0!</v>
      </c>
      <c r="S69">
        <f>T69+(T69*10%)</f>
        <v>0</v>
      </c>
      <c r="X69">
        <f>D69*S69</f>
        <v>0</v>
      </c>
      <c r="Y69">
        <f>E69*S69</f>
        <v>0</v>
      </c>
      <c r="Z69">
        <f>F69*S69</f>
        <v>0</v>
      </c>
      <c r="AA69">
        <f>G69*S69</f>
        <v>0</v>
      </c>
      <c r="AB69">
        <f>H69*S69</f>
        <v>0</v>
      </c>
      <c r="AC69">
        <f>I69*S69</f>
        <v>0</v>
      </c>
      <c r="AD69">
        <f>J69*S69</f>
        <v>0</v>
      </c>
      <c r="AE69">
        <f>K69*S69</f>
        <v>0</v>
      </c>
      <c r="AF69">
        <f>L69*S69</f>
        <v>0</v>
      </c>
      <c r="AG69">
        <f>M69*S69</f>
        <v>0</v>
      </c>
    </row>
    <row r="70">
      <c r="A70">
        <v>56</v>
      </c>
      <c r="C70" t="str">
        <f>'LAP. PENJUALAN '!C70</f>
        <v xml:space="preserve">Sayap Terasi  </v>
      </c>
      <c r="N70">
        <f>SUM(D70:M70)</f>
        <v>0</v>
      </c>
      <c r="O70">
        <f>N70*S70</f>
        <v>0</v>
      </c>
      <c r="P70" t="e">
        <f>(O70/O270)*100</f>
        <v>#DIV/0!</v>
      </c>
      <c r="R70" t="e">
        <f>P70*Q70</f>
        <v>#DIV/0!</v>
      </c>
      <c r="S70">
        <f>T70+(T70*10%)</f>
        <v>0</v>
      </c>
      <c r="X70">
        <f>D70*S70</f>
        <v>0</v>
      </c>
      <c r="Y70">
        <f>E70*S70</f>
        <v>0</v>
      </c>
      <c r="Z70">
        <f>F70*S70</f>
        <v>0</v>
      </c>
      <c r="AA70">
        <f>G70*S70</f>
        <v>0</v>
      </c>
      <c r="AB70">
        <f>H70*S70</f>
        <v>0</v>
      </c>
      <c r="AC70">
        <f>I70*S70</f>
        <v>0</v>
      </c>
      <c r="AD70">
        <f>J70*S70</f>
        <v>0</v>
      </c>
      <c r="AE70">
        <f>K70*S70</f>
        <v>0</v>
      </c>
      <c r="AF70">
        <f>L70*S70</f>
        <v>0</v>
      </c>
      <c r="AG70">
        <f>M70*S70</f>
        <v>0</v>
      </c>
    </row>
    <row r="71">
      <c r="A71">
        <v>57</v>
      </c>
      <c r="B71" t="str">
        <v>Paket Geprek Matah 1 ( Es teh )</v>
      </c>
      <c r="C71" t="str">
        <f>'LAP. PENJUALAN '!C71</f>
        <v xml:space="preserve">Paha Bawah Terasi </v>
      </c>
      <c r="N71">
        <f>SUM(D71:M71)</f>
        <v>0</v>
      </c>
      <c r="O71">
        <f>N71*S71</f>
        <v>0</v>
      </c>
      <c r="P71" t="e">
        <f>(O71/O270)*100</f>
        <v>#DIV/0!</v>
      </c>
      <c r="R71" t="e">
        <f>P71*Q71</f>
        <v>#DIV/0!</v>
      </c>
      <c r="S71">
        <f>T71+(T71*10%)</f>
        <v>0</v>
      </c>
      <c r="X71">
        <f>D71*S71</f>
        <v>0</v>
      </c>
      <c r="Y71">
        <f>E71*S71</f>
        <v>0</v>
      </c>
      <c r="Z71">
        <f>F71*S71</f>
        <v>0</v>
      </c>
      <c r="AA71">
        <f>G71*S71</f>
        <v>0</v>
      </c>
      <c r="AB71">
        <f>H71*S71</f>
        <v>0</v>
      </c>
      <c r="AC71">
        <f>I71*S71</f>
        <v>0</v>
      </c>
      <c r="AD71">
        <f>J71*S71</f>
        <v>0</v>
      </c>
      <c r="AE71">
        <f>K71*S71</f>
        <v>0</v>
      </c>
      <c r="AF71">
        <f>L71*S71</f>
        <v>0</v>
      </c>
      <c r="AG71">
        <f>M71*S71</f>
        <v>0</v>
      </c>
    </row>
    <row r="72">
      <c r="A72">
        <v>58</v>
      </c>
      <c r="B72" t="str">
        <v>Paket Geprek Matah 2 ( Es teh )</v>
      </c>
      <c r="C72" t="str">
        <f>'LAP. PENJUALAN '!C72</f>
        <v xml:space="preserve">Paha Atas / Dada Terasi </v>
      </c>
      <c r="N72">
        <f>SUM(D72:M72)</f>
        <v>0</v>
      </c>
      <c r="O72">
        <f>N72*S72</f>
        <v>0</v>
      </c>
      <c r="P72" t="e">
        <f>(O72/O270)*100</f>
        <v>#DIV/0!</v>
      </c>
      <c r="R72" t="e">
        <f>P72*Q72</f>
        <v>#DIV/0!</v>
      </c>
      <c r="S72">
        <f>T72+(T72*10%)</f>
        <v>0</v>
      </c>
      <c r="X72">
        <f>D72*S72</f>
        <v>0</v>
      </c>
      <c r="Y72">
        <f>E72*S72</f>
        <v>0</v>
      </c>
      <c r="Z72">
        <f>F72*S72</f>
        <v>0</v>
      </c>
      <c r="AA72">
        <f>G72*S72</f>
        <v>0</v>
      </c>
      <c r="AB72">
        <f>H72*S72</f>
        <v>0</v>
      </c>
      <c r="AC72">
        <f>I72*S72</f>
        <v>0</v>
      </c>
      <c r="AD72">
        <f>J72*S72</f>
        <v>0</v>
      </c>
      <c r="AE72">
        <f>K72*S72</f>
        <v>0</v>
      </c>
      <c r="AF72">
        <f>L72*S72</f>
        <v>0</v>
      </c>
      <c r="AG72">
        <f>M72*S72</f>
        <v>0</v>
      </c>
    </row>
    <row r="73">
      <c r="A73">
        <v>59</v>
      </c>
      <c r="B73" t="str">
        <v>Paket Geprek Matah 3 ( Es teh )</v>
      </c>
      <c r="C73" t="str">
        <f>'LAP. PENJUALAN '!C73</f>
        <v>Sambal  Terasi</v>
      </c>
      <c r="N73">
        <f>SUM(D73:M73)</f>
        <v>0</v>
      </c>
      <c r="O73">
        <f>N73*S73</f>
        <v>0</v>
      </c>
      <c r="P73" t="e">
        <f>(O73/O270)*100</f>
        <v>#DIV/0!</v>
      </c>
      <c r="R73" t="e">
        <f>P73*Q73</f>
        <v>#DIV/0!</v>
      </c>
      <c r="S73">
        <f>T73+(T73*10%)</f>
        <v>0</v>
      </c>
      <c r="X73">
        <f>D73*S73</f>
        <v>0</v>
      </c>
      <c r="Y73">
        <f>E73*S73</f>
        <v>0</v>
      </c>
      <c r="Z73">
        <f>F73*S73</f>
        <v>0</v>
      </c>
      <c r="AA73">
        <f>G73*S73</f>
        <v>0</v>
      </c>
      <c r="AB73">
        <f>H73*S73</f>
        <v>0</v>
      </c>
      <c r="AC73">
        <f>I73*S73</f>
        <v>0</v>
      </c>
      <c r="AD73">
        <f>J73*S73</f>
        <v>0</v>
      </c>
      <c r="AE73">
        <f>K73*S73</f>
        <v>0</v>
      </c>
      <c r="AF73">
        <f>L73*S73</f>
        <v>0</v>
      </c>
      <c r="AG73">
        <f>M73*S73</f>
        <v>0</v>
      </c>
    </row>
    <row r="74">
      <c r="B74" t="str">
        <v>Paket Geprek Matah 1 ( Stee )</v>
      </c>
      <c r="N74">
        <f>SUM(D74:M74)</f>
        <v>0</v>
      </c>
      <c r="O74">
        <f>N74*S74</f>
        <v>0</v>
      </c>
      <c r="P74" t="e">
        <f>(O74/O270)*100</f>
        <v>#DIV/0!</v>
      </c>
      <c r="R74" t="e">
        <f>P74*Q74</f>
        <v>#DIV/0!</v>
      </c>
      <c r="S74">
        <f>T74+(T74*10%)</f>
        <v>0</v>
      </c>
      <c r="X74">
        <f>D74*S74</f>
        <v>0</v>
      </c>
      <c r="Y74">
        <f>E74*S74</f>
        <v>0</v>
      </c>
      <c r="Z74">
        <f>F74*S74</f>
        <v>0</v>
      </c>
      <c r="AA74">
        <f>G74*S74</f>
        <v>0</v>
      </c>
      <c r="AB74">
        <f>H74*S74</f>
        <v>0</v>
      </c>
      <c r="AC74">
        <f>I74*S74</f>
        <v>0</v>
      </c>
      <c r="AD74">
        <f>J74*S74</f>
        <v>0</v>
      </c>
      <c r="AE74">
        <f>K74*S74</f>
        <v>0</v>
      </c>
      <c r="AF74">
        <f>L74*S74</f>
        <v>0</v>
      </c>
      <c r="AG74">
        <f>M74*S74</f>
        <v>0</v>
      </c>
    </row>
    <row r="75">
      <c r="A75">
        <v>60</v>
      </c>
      <c r="B75" t="str">
        <v>Paket Geprek Matah 2 ( Stee )</v>
      </c>
      <c r="C75" t="str">
        <f>'LAP. PENJUALAN '!C75</f>
        <v>Paket 1 Hot Cheesy (Es Teh / S-tee / Lemon Tea)</v>
      </c>
      <c r="N75">
        <f>SUM(D75:M75)</f>
        <v>0</v>
      </c>
      <c r="O75">
        <f>N75*S75</f>
        <v>0</v>
      </c>
      <c r="P75" t="e">
        <f>(O75/O270)*100</f>
        <v>#DIV/0!</v>
      </c>
      <c r="R75" t="e">
        <f>P75*Q75</f>
        <v>#DIV/0!</v>
      </c>
      <c r="S75">
        <f>T75+(T75*10%)</f>
        <v>0</v>
      </c>
      <c r="X75">
        <f>D75*S75</f>
        <v>0</v>
      </c>
      <c r="Y75">
        <f>E75*S75</f>
        <v>0</v>
      </c>
      <c r="Z75">
        <f>F75*S75</f>
        <v>0</v>
      </c>
      <c r="AA75">
        <f>G75*S75</f>
        <v>0</v>
      </c>
      <c r="AB75">
        <f>H75*S75</f>
        <v>0</v>
      </c>
      <c r="AC75">
        <f>I75*S75</f>
        <v>0</v>
      </c>
      <c r="AD75">
        <f>J75*S75</f>
        <v>0</v>
      </c>
      <c r="AE75">
        <f>K75*S75</f>
        <v>0</v>
      </c>
      <c r="AF75">
        <f>L75*S75</f>
        <v>0</v>
      </c>
      <c r="AG75">
        <f>M75*S75</f>
        <v>0</v>
      </c>
    </row>
    <row r="76">
      <c r="A76">
        <v>61</v>
      </c>
      <c r="B76" t="str">
        <v>Paket Geprek Matah 3 ( Stee )</v>
      </c>
      <c r="C76" t="str">
        <f>'LAP. PENJUALAN '!C76</f>
        <v>Paket 2 Hot Cheesy (Es Teh / S-tee / Lemon Tea)</v>
      </c>
      <c r="N76">
        <f>SUM(D76:M76)</f>
        <v>0</v>
      </c>
      <c r="O76">
        <f>N76*S76</f>
        <v>0</v>
      </c>
      <c r="P76" t="e">
        <f>(O76/O270)*100</f>
        <v>#DIV/0!</v>
      </c>
      <c r="R76" t="e">
        <f>P76*Q76</f>
        <v>#DIV/0!</v>
      </c>
      <c r="S76">
        <f>T76+(T76*10%)</f>
        <v>0</v>
      </c>
      <c r="X76">
        <f>D76*S76</f>
        <v>0</v>
      </c>
      <c r="Y76">
        <f>E76*S76</f>
        <v>0</v>
      </c>
      <c r="Z76">
        <f>F76*S76</f>
        <v>0</v>
      </c>
      <c r="AA76">
        <f>G76*S76</f>
        <v>0</v>
      </c>
      <c r="AB76">
        <f>H76*S76</f>
        <v>0</v>
      </c>
      <c r="AC76">
        <f>I76*S76</f>
        <v>0</v>
      </c>
      <c r="AD76">
        <f>J76*S76</f>
        <v>0</v>
      </c>
      <c r="AE76">
        <f>K76*S76</f>
        <v>0</v>
      </c>
      <c r="AF76">
        <f>L76*S76</f>
        <v>0</v>
      </c>
      <c r="AG76">
        <f>M76*S76</f>
        <v>0</v>
      </c>
    </row>
    <row r="77">
      <c r="A77">
        <v>62</v>
      </c>
      <c r="B77" t="str">
        <v>Geprek Matah Sayap</v>
      </c>
      <c r="C77" t="str">
        <f>'LAP. PENJUALAN '!C77</f>
        <v>Paket 3 Hot Cheesy (Es Teh / S-tee / Lemon Tea)</v>
      </c>
      <c r="N77">
        <f>SUM(D77:M77)</f>
        <v>0</v>
      </c>
      <c r="O77">
        <f>N77*S77</f>
        <v>0</v>
      </c>
      <c r="P77" t="e">
        <f>(O77/O270)*100</f>
        <v>#DIV/0!</v>
      </c>
      <c r="R77" t="e">
        <f>P77*Q77</f>
        <v>#DIV/0!</v>
      </c>
      <c r="S77">
        <f>T77+(T77*10%)</f>
        <v>0</v>
      </c>
      <c r="X77">
        <f>D77*S77</f>
        <v>0</v>
      </c>
      <c r="Y77">
        <f>E77*S77</f>
        <v>0</v>
      </c>
      <c r="Z77">
        <f>F77*S77</f>
        <v>0</v>
      </c>
      <c r="AA77">
        <f>G77*S77</f>
        <v>0</v>
      </c>
      <c r="AB77">
        <f>H77*S77</f>
        <v>0</v>
      </c>
      <c r="AC77">
        <f>I77*S77</f>
        <v>0</v>
      </c>
      <c r="AD77">
        <f>J77*S77</f>
        <v>0</v>
      </c>
      <c r="AE77">
        <f>K77*S77</f>
        <v>0</v>
      </c>
      <c r="AF77">
        <f>L77*S77</f>
        <v>0</v>
      </c>
      <c r="AG77">
        <f>M77*S77</f>
        <v>0</v>
      </c>
    </row>
    <row r="78">
      <c r="A78">
        <v>63</v>
      </c>
      <c r="B78" t="str">
        <v>Geprek Matah Paha Bawah</v>
      </c>
      <c r="C78" t="str">
        <f>'LAP. PENJUALAN '!C78</f>
        <v>Sayap Hot Cheesy</v>
      </c>
      <c r="N78">
        <f>SUM(D78:M78)</f>
        <v>0</v>
      </c>
      <c r="O78">
        <f>N78*S78</f>
        <v>0</v>
      </c>
      <c r="P78" t="e">
        <f>(O78/O270)*100</f>
        <v>#DIV/0!</v>
      </c>
      <c r="R78" t="e">
        <f>P78*Q78</f>
        <v>#DIV/0!</v>
      </c>
      <c r="S78">
        <f>T78+(T78*10%)</f>
        <v>0</v>
      </c>
      <c r="X78">
        <f>D78*S78</f>
        <v>0</v>
      </c>
      <c r="Y78">
        <f>E78*S78</f>
        <v>0</v>
      </c>
      <c r="Z78">
        <f>F78*S78</f>
        <v>0</v>
      </c>
      <c r="AA78">
        <f>G78*S78</f>
        <v>0</v>
      </c>
      <c r="AB78">
        <f>H78*S78</f>
        <v>0</v>
      </c>
      <c r="AC78">
        <f>I78*S78</f>
        <v>0</v>
      </c>
      <c r="AD78">
        <f>J78*S78</f>
        <v>0</v>
      </c>
      <c r="AE78">
        <f>K78*S78</f>
        <v>0</v>
      </c>
      <c r="AF78">
        <f>L78*S78</f>
        <v>0</v>
      </c>
      <c r="AG78">
        <f>M78*S78</f>
        <v>0</v>
      </c>
    </row>
    <row r="79">
      <c r="A79">
        <v>64</v>
      </c>
      <c r="B79" t="str">
        <v>Geprek Matah Paha Atas / Dada</v>
      </c>
      <c r="C79" t="str">
        <f>'LAP. PENJUALAN '!C79</f>
        <v>Paha Bawah Hot Cheesy</v>
      </c>
      <c r="N79">
        <f>SUM(D79:M79)</f>
        <v>0</v>
      </c>
      <c r="O79">
        <f>N79*S79</f>
        <v>0</v>
      </c>
      <c r="P79" t="e">
        <f>(O79/O270)*100</f>
        <v>#DIV/0!</v>
      </c>
      <c r="R79" t="e">
        <f>P79*Q79</f>
        <v>#DIV/0!</v>
      </c>
      <c r="S79">
        <f>T79+(T79*10%)</f>
        <v>0</v>
      </c>
      <c r="X79">
        <f>D79*S79</f>
        <v>0</v>
      </c>
      <c r="Y79">
        <f>E79*S79</f>
        <v>0</v>
      </c>
      <c r="Z79">
        <f>F79*S79</f>
        <v>0</v>
      </c>
      <c r="AA79">
        <f>G79*S79</f>
        <v>0</v>
      </c>
      <c r="AB79">
        <f>H79*S79</f>
        <v>0</v>
      </c>
      <c r="AC79">
        <f>I79*S79</f>
        <v>0</v>
      </c>
      <c r="AD79">
        <f>J79*S79</f>
        <v>0</v>
      </c>
      <c r="AE79">
        <f>K79*S79</f>
        <v>0</v>
      </c>
      <c r="AF79">
        <f>L79*S79</f>
        <v>0</v>
      </c>
      <c r="AG79">
        <f>M79*S79</f>
        <v>0</v>
      </c>
    </row>
    <row r="80">
      <c r="A80">
        <v>65</v>
      </c>
      <c r="B80" t="str">
        <v>Sambal Geprek Matah</v>
      </c>
      <c r="C80" t="str">
        <f>'LAP. PENJUALAN '!C80</f>
        <v>Paha Atas / Dada Hot Cheesy</v>
      </c>
      <c r="N80">
        <f>SUM(D80:M80)</f>
        <v>0</v>
      </c>
      <c r="O80">
        <f>N80*S80</f>
        <v>0</v>
      </c>
      <c r="P80" t="e">
        <f>(O80/O270)*100</f>
        <v>#DIV/0!</v>
      </c>
      <c r="R80" t="e">
        <f>P80*Q80</f>
        <v>#DIV/0!</v>
      </c>
      <c r="S80">
        <f>T80+(T80*10%)</f>
        <v>0</v>
      </c>
      <c r="X80">
        <f>D80*S80</f>
        <v>0</v>
      </c>
      <c r="Y80">
        <f>E80*S80</f>
        <v>0</v>
      </c>
      <c r="Z80">
        <f>F80*S80</f>
        <v>0</v>
      </c>
      <c r="AA80">
        <f>G80*S80</f>
        <v>0</v>
      </c>
      <c r="AB80">
        <f>H80*S80</f>
        <v>0</v>
      </c>
      <c r="AC80">
        <f>I80*S80</f>
        <v>0</v>
      </c>
      <c r="AD80">
        <f>J80*S80</f>
        <v>0</v>
      </c>
      <c r="AE80">
        <f>K80*S80</f>
        <v>0</v>
      </c>
      <c r="AF80">
        <f>L80*S80</f>
        <v>0</v>
      </c>
      <c r="AG80">
        <f>M80*S80</f>
        <v>0</v>
      </c>
    </row>
    <row r="81">
      <c r="A81">
        <v>66</v>
      </c>
      <c r="C81" t="str">
        <f>'LAP. PENJUALAN '!C81</f>
        <v>Saos  Hot Cheesy</v>
      </c>
      <c r="N81">
        <f>SUM(D81:M81)</f>
        <v>0</v>
      </c>
      <c r="O81">
        <f>N81*S81</f>
        <v>0</v>
      </c>
      <c r="P81" t="e">
        <f>(O81/O270)*100</f>
        <v>#DIV/0!</v>
      </c>
      <c r="R81" t="e">
        <f>P81*Q81</f>
        <v>#DIV/0!</v>
      </c>
      <c r="S81">
        <f>T81+(T81*10%)</f>
        <v>0</v>
      </c>
      <c r="X81">
        <f>D81*S81</f>
        <v>0</v>
      </c>
      <c r="Y81">
        <f>E81*S81</f>
        <v>0</v>
      </c>
      <c r="Z81">
        <f>F81*S81</f>
        <v>0</v>
      </c>
      <c r="AA81">
        <f>G81*S81</f>
        <v>0</v>
      </c>
      <c r="AB81">
        <f>H81*S81</f>
        <v>0</v>
      </c>
      <c r="AC81">
        <f>I81*S81</f>
        <v>0</v>
      </c>
      <c r="AD81">
        <f>J81*S81</f>
        <v>0</v>
      </c>
      <c r="AE81">
        <f>K81*S81</f>
        <v>0</v>
      </c>
      <c r="AF81">
        <f>L81*S81</f>
        <v>0</v>
      </c>
      <c r="AG81">
        <f>M81*S81</f>
        <v>0</v>
      </c>
    </row>
    <row r="82">
      <c r="B82" t="str">
        <v>Paket Geprek Terasi 1 ( Es teh )</v>
      </c>
      <c r="N82">
        <f>SUM(D82:M82)</f>
        <v>0</v>
      </c>
      <c r="O82">
        <f>N82*S82</f>
        <v>0</v>
      </c>
      <c r="P82" t="e">
        <f>(O82/O270)*100</f>
        <v>#DIV/0!</v>
      </c>
      <c r="R82" t="e">
        <f>P82*Q82</f>
        <v>#DIV/0!</v>
      </c>
      <c r="S82">
        <f>T82+(T82*10%)</f>
        <v>0</v>
      </c>
      <c r="X82">
        <f>D82*S82</f>
        <v>0</v>
      </c>
      <c r="Y82">
        <f>E82*S82</f>
        <v>0</v>
      </c>
      <c r="Z82">
        <f>F82*S82</f>
        <v>0</v>
      </c>
      <c r="AA82">
        <f>G82*S82</f>
        <v>0</v>
      </c>
      <c r="AB82">
        <f>H82*S82</f>
        <v>0</v>
      </c>
      <c r="AC82">
        <f>I82*S82</f>
        <v>0</v>
      </c>
      <c r="AD82">
        <f>J82*S82</f>
        <v>0</v>
      </c>
      <c r="AE82">
        <f>K82*S82</f>
        <v>0</v>
      </c>
      <c r="AF82">
        <f>L82*S82</f>
        <v>0</v>
      </c>
      <c r="AG82">
        <f>M82*S82</f>
        <v>0</v>
      </c>
    </row>
    <row r="83">
      <c r="A83">
        <v>67</v>
      </c>
      <c r="B83" t="str">
        <v>Paket Geprek Terasi 2( Es teh )</v>
      </c>
      <c r="C83" t="str">
        <f>'LAP. PENJUALAN '!C83</f>
        <v>Paket Sehat 1</v>
      </c>
      <c r="N83">
        <f>SUM(D83:M83)</f>
        <v>0</v>
      </c>
      <c r="O83">
        <f>N83*S83</f>
        <v>0</v>
      </c>
      <c r="P83" t="e">
        <f>(O83/O270)*100</f>
        <v>#DIV/0!</v>
      </c>
      <c r="R83" t="e">
        <f>P83*Q83</f>
        <v>#DIV/0!</v>
      </c>
      <c r="S83">
        <f>T83+(T83*10%)</f>
        <v>0</v>
      </c>
      <c r="X83">
        <f>D83*S83</f>
        <v>0</v>
      </c>
      <c r="Y83">
        <f>E83*S83</f>
        <v>0</v>
      </c>
      <c r="Z83">
        <f>F83*S83</f>
        <v>0</v>
      </c>
      <c r="AA83">
        <f>G83*S83</f>
        <v>0</v>
      </c>
      <c r="AB83">
        <f>H83*S83</f>
        <v>0</v>
      </c>
      <c r="AC83">
        <f>I83*S83</f>
        <v>0</v>
      </c>
      <c r="AD83">
        <f>J83*S83</f>
        <v>0</v>
      </c>
      <c r="AE83">
        <f>K83*S83</f>
        <v>0</v>
      </c>
      <c r="AF83">
        <f>L83*S83</f>
        <v>0</v>
      </c>
      <c r="AG83">
        <f>M83*S83</f>
        <v>0</v>
      </c>
    </row>
    <row r="84">
      <c r="A84">
        <v>68</v>
      </c>
      <c r="B84" t="str">
        <v>Paket Geprek Terasi 3 ( Es teh )</v>
      </c>
      <c r="C84" t="str">
        <f>'LAP. PENJUALAN '!C84</f>
        <v>Paket Sehat 2</v>
      </c>
      <c r="N84">
        <f>SUM(D84:M84)</f>
        <v>0</v>
      </c>
      <c r="O84">
        <f>N84*S84</f>
        <v>0</v>
      </c>
      <c r="P84" t="e">
        <f>(O84/O270)*100</f>
        <v>#DIV/0!</v>
      </c>
      <c r="R84" t="e">
        <f>P84*Q84</f>
        <v>#DIV/0!</v>
      </c>
      <c r="S84">
        <f>T84+(T84*10%)</f>
        <v>0</v>
      </c>
      <c r="X84">
        <f>D84*S84</f>
        <v>0</v>
      </c>
      <c r="Y84">
        <f>E84*S84</f>
        <v>0</v>
      </c>
      <c r="Z84">
        <f>F84*S84</f>
        <v>0</v>
      </c>
      <c r="AA84">
        <f>G84*S84</f>
        <v>0</v>
      </c>
      <c r="AB84">
        <f>H84*S84</f>
        <v>0</v>
      </c>
      <c r="AC84">
        <f>I84*S84</f>
        <v>0</v>
      </c>
      <c r="AD84">
        <f>J84*S84</f>
        <v>0</v>
      </c>
      <c r="AE84">
        <f>K84*S84</f>
        <v>0</v>
      </c>
      <c r="AF84">
        <f>L84*S84</f>
        <v>0</v>
      </c>
      <c r="AG84">
        <f>M84*S84</f>
        <v>0</v>
      </c>
    </row>
    <row r="85">
      <c r="A85">
        <v>69</v>
      </c>
      <c r="B85" t="str">
        <v>Paket Geprek Terasi 1 ( Stee )</v>
      </c>
      <c r="C85" t="str">
        <f>'LAP. PENJUALAN '!C85</f>
        <v>Paket Sehat 3</v>
      </c>
      <c r="N85">
        <f>SUM(D85:M85)</f>
        <v>0</v>
      </c>
      <c r="O85">
        <f>N85*S85</f>
        <v>0</v>
      </c>
      <c r="P85" t="e">
        <f>(O85/O270)*100</f>
        <v>#DIV/0!</v>
      </c>
      <c r="R85" t="e">
        <f>P85*Q85</f>
        <v>#DIV/0!</v>
      </c>
      <c r="S85">
        <f>T85+(T85*10%)</f>
        <v>0</v>
      </c>
      <c r="X85">
        <f>D85*S85</f>
        <v>0</v>
      </c>
      <c r="Y85">
        <f>E85*S85</f>
        <v>0</v>
      </c>
      <c r="Z85">
        <f>F85*S85</f>
        <v>0</v>
      </c>
      <c r="AA85">
        <f>G85*S85</f>
        <v>0</v>
      </c>
      <c r="AB85">
        <f>H85*S85</f>
        <v>0</v>
      </c>
      <c r="AC85">
        <f>I85*S85</f>
        <v>0</v>
      </c>
      <c r="AD85">
        <f>J85*S85</f>
        <v>0</v>
      </c>
      <c r="AE85">
        <f>K85*S85</f>
        <v>0</v>
      </c>
      <c r="AF85">
        <f>L85*S85</f>
        <v>0</v>
      </c>
      <c r="AG85">
        <f>M85*S85</f>
        <v>0</v>
      </c>
    </row>
    <row r="86">
      <c r="A86">
        <v>70</v>
      </c>
      <c r="B86" t="str">
        <v>Paket Geprek Terasi 2 ( Stee )</v>
      </c>
      <c r="C86" t="str">
        <f>'LAP. PENJUALAN '!C86</f>
        <v>Paket Sehat 4</v>
      </c>
      <c r="N86">
        <f>SUM(D86:M86)</f>
        <v>0</v>
      </c>
      <c r="O86">
        <f>N86*S86</f>
        <v>0</v>
      </c>
      <c r="P86" t="e">
        <f>(O86/O270)*100</f>
        <v>#DIV/0!</v>
      </c>
      <c r="R86" t="e">
        <f>P86*Q86</f>
        <v>#DIV/0!</v>
      </c>
      <c r="S86">
        <f>T86+(T86*10%)</f>
        <v>0</v>
      </c>
      <c r="X86">
        <f>D86*S86</f>
        <v>0</v>
      </c>
      <c r="Y86">
        <f>E86*S86</f>
        <v>0</v>
      </c>
      <c r="Z86">
        <f>F86*S86</f>
        <v>0</v>
      </c>
      <c r="AA86">
        <f>G86*S86</f>
        <v>0</v>
      </c>
      <c r="AB86">
        <f>H86*S86</f>
        <v>0</v>
      </c>
      <c r="AC86">
        <f>I86*S86</f>
        <v>0</v>
      </c>
      <c r="AD86">
        <f>J86*S86</f>
        <v>0</v>
      </c>
      <c r="AE86">
        <f>K86*S86</f>
        <v>0</v>
      </c>
      <c r="AF86">
        <f>L86*S86</f>
        <v>0</v>
      </c>
      <c r="AG86">
        <f>M86*S86</f>
        <v>0</v>
      </c>
    </row>
    <row r="87">
      <c r="B87" t="str">
        <v>Paket Geprek Terasi 3 ( Stee )</v>
      </c>
      <c r="N87">
        <f>SUM(D87:M87)</f>
        <v>0</v>
      </c>
      <c r="O87">
        <f>N87*S87</f>
        <v>0</v>
      </c>
      <c r="P87" t="e">
        <f>(O87/O270)*100</f>
        <v>#DIV/0!</v>
      </c>
      <c r="R87" t="e">
        <f>P87*Q87</f>
        <v>#DIV/0!</v>
      </c>
      <c r="S87">
        <f>T87+(T87*10%)</f>
        <v>0</v>
      </c>
      <c r="X87">
        <f>D87*S87</f>
        <v>0</v>
      </c>
      <c r="Y87">
        <f>E87*S87</f>
        <v>0</v>
      </c>
      <c r="Z87">
        <f>F87*S87</f>
        <v>0</v>
      </c>
      <c r="AA87">
        <f>G87*S87</f>
        <v>0</v>
      </c>
      <c r="AB87">
        <f>H87*S87</f>
        <v>0</v>
      </c>
      <c r="AC87">
        <f>I87*S87</f>
        <v>0</v>
      </c>
      <c r="AD87">
        <f>J87*S87</f>
        <v>0</v>
      </c>
      <c r="AE87">
        <f>K87*S87</f>
        <v>0</v>
      </c>
      <c r="AF87">
        <f>L87*S87</f>
        <v>0</v>
      </c>
      <c r="AG87">
        <f>M87*S87</f>
        <v>0</v>
      </c>
    </row>
    <row r="88">
      <c r="A88">
        <v>71</v>
      </c>
      <c r="B88" t="str">
        <v>Geprek Terasi Sayap</v>
      </c>
      <c r="C88" t="str">
        <f>'LAP. PENJUALAN '!C88</f>
        <v>Paket Catering 1</v>
      </c>
      <c r="N88">
        <f>SUM(D88:M88)</f>
        <v>0</v>
      </c>
      <c r="O88">
        <f>N88*S88</f>
        <v>0</v>
      </c>
      <c r="P88" t="e">
        <f>(O88/O270)*100</f>
        <v>#DIV/0!</v>
      </c>
      <c r="R88" t="e">
        <f>P88*Q88</f>
        <v>#DIV/0!</v>
      </c>
      <c r="S88">
        <f>T88+(T88*10%)</f>
        <v>0</v>
      </c>
      <c r="X88">
        <f>D88*S88</f>
        <v>0</v>
      </c>
      <c r="Y88">
        <f>E88*S88</f>
        <v>0</v>
      </c>
      <c r="Z88">
        <f>F88*S88</f>
        <v>0</v>
      </c>
      <c r="AA88">
        <f>G88*S88</f>
        <v>0</v>
      </c>
      <c r="AB88">
        <f>H88*S88</f>
        <v>0</v>
      </c>
      <c r="AC88">
        <f>I88*S88</f>
        <v>0</v>
      </c>
      <c r="AD88">
        <f>J88*S88</f>
        <v>0</v>
      </c>
      <c r="AE88">
        <f>K88*S88</f>
        <v>0</v>
      </c>
      <c r="AF88">
        <f>L88*S88</f>
        <v>0</v>
      </c>
      <c r="AG88">
        <f>M88*S88</f>
        <v>0</v>
      </c>
    </row>
    <row r="89">
      <c r="A89">
        <v>72</v>
      </c>
      <c r="B89" t="str">
        <v>Geprek Terasi Paha Bawah</v>
      </c>
      <c r="C89" t="str">
        <f>'LAP. PENJUALAN '!C89</f>
        <v>Paket Catering 2</v>
      </c>
      <c r="N89">
        <f>SUM(D89:M89)</f>
        <v>0</v>
      </c>
      <c r="O89">
        <f>N89*S89</f>
        <v>0</v>
      </c>
      <c r="P89" t="e">
        <f>(O89/O270)*100</f>
        <v>#DIV/0!</v>
      </c>
      <c r="R89" t="e">
        <f>P89*Q89</f>
        <v>#DIV/0!</v>
      </c>
      <c r="S89">
        <f>T89+(T89*10%)</f>
        <v>0</v>
      </c>
      <c r="X89">
        <f>D89*S89</f>
        <v>0</v>
      </c>
      <c r="Y89">
        <f>E89*S89</f>
        <v>0</v>
      </c>
      <c r="Z89">
        <f>F89*S89</f>
        <v>0</v>
      </c>
      <c r="AA89">
        <f>G89*S89</f>
        <v>0</v>
      </c>
      <c r="AB89">
        <f>H89*S89</f>
        <v>0</v>
      </c>
      <c r="AC89">
        <f>I89*S89</f>
        <v>0</v>
      </c>
      <c r="AD89">
        <f>J89*S89</f>
        <v>0</v>
      </c>
      <c r="AE89">
        <f>K89*S89</f>
        <v>0</v>
      </c>
      <c r="AF89">
        <f>L89*S89</f>
        <v>0</v>
      </c>
      <c r="AG89">
        <f>M89*S89</f>
        <v>0</v>
      </c>
    </row>
    <row r="90">
      <c r="A90">
        <v>73</v>
      </c>
      <c r="B90" t="str">
        <v>Geprek Terasi Paha Atas / Dada</v>
      </c>
      <c r="C90" t="str">
        <f>'LAP. PENJUALAN '!C90</f>
        <v>Paket Catering 3</v>
      </c>
      <c r="N90">
        <f>SUM(D90:M90)</f>
        <v>0</v>
      </c>
      <c r="O90">
        <f>N90*S90</f>
        <v>0</v>
      </c>
      <c r="P90" t="e">
        <f>(O90/O270)*100</f>
        <v>#DIV/0!</v>
      </c>
      <c r="R90" t="e">
        <f>P90*Q90</f>
        <v>#DIV/0!</v>
      </c>
      <c r="S90">
        <f>T90+(T90*10%)</f>
        <v>0</v>
      </c>
      <c r="X90">
        <f>D90*S90</f>
        <v>0</v>
      </c>
      <c r="Y90">
        <f>E90*S90</f>
        <v>0</v>
      </c>
      <c r="Z90">
        <f>F90*S90</f>
        <v>0</v>
      </c>
      <c r="AA90">
        <f>G90*S90</f>
        <v>0</v>
      </c>
      <c r="AB90">
        <f>H90*S90</f>
        <v>0</v>
      </c>
      <c r="AC90">
        <f>I90*S90</f>
        <v>0</v>
      </c>
      <c r="AD90">
        <f>J90*S90</f>
        <v>0</v>
      </c>
      <c r="AE90">
        <f>K90*S90</f>
        <v>0</v>
      </c>
      <c r="AF90">
        <f>L90*S90</f>
        <v>0</v>
      </c>
      <c r="AG90">
        <f>M90*S90</f>
        <v>0</v>
      </c>
    </row>
    <row r="91">
      <c r="A91">
        <v>74</v>
      </c>
      <c r="B91" t="str">
        <v>Sambal Geprek Terasi</v>
      </c>
      <c r="C91" t="str">
        <f>'LAP. PENJUALAN '!C91</f>
        <v>Paket Catering 4</v>
      </c>
      <c r="N91">
        <f>SUM(D91:M91)</f>
        <v>0</v>
      </c>
      <c r="O91">
        <f>N91*S91</f>
        <v>0</v>
      </c>
      <c r="P91" t="e">
        <f>(O91/O270)*100</f>
        <v>#DIV/0!</v>
      </c>
      <c r="R91" t="e">
        <f>P91*Q91</f>
        <v>#DIV/0!</v>
      </c>
      <c r="S91">
        <f>T91+(T91*10%)</f>
        <v>0</v>
      </c>
      <c r="X91">
        <f>D91*S91</f>
        <v>0</v>
      </c>
      <c r="Y91">
        <f>E91*S91</f>
        <v>0</v>
      </c>
      <c r="Z91">
        <f>F91*S91</f>
        <v>0</v>
      </c>
      <c r="AA91">
        <f>G91*S91</f>
        <v>0</v>
      </c>
      <c r="AB91">
        <f>H91*S91</f>
        <v>0</v>
      </c>
      <c r="AC91">
        <f>I91*S91</f>
        <v>0</v>
      </c>
      <c r="AD91">
        <f>J91*S91</f>
        <v>0</v>
      </c>
      <c r="AE91">
        <f>K91*S91</f>
        <v>0</v>
      </c>
      <c r="AF91">
        <f>L91*S91</f>
        <v>0</v>
      </c>
      <c r="AG91">
        <f>M91*S91</f>
        <v>0</v>
      </c>
    </row>
    <row r="92">
      <c r="N92">
        <f>SUM(D92:M92)</f>
        <v>0</v>
      </c>
      <c r="O92">
        <f>N92*S92</f>
        <v>0</v>
      </c>
      <c r="P92" t="e">
        <f>(O92/O270)*100</f>
        <v>#DIV/0!</v>
      </c>
      <c r="R92" t="e">
        <f>P92*Q92</f>
        <v>#DIV/0!</v>
      </c>
      <c r="S92">
        <f>T92+(T92*10%)</f>
        <v>0</v>
      </c>
      <c r="X92">
        <f>D92*S92</f>
        <v>0</v>
      </c>
      <c r="Y92">
        <f>E92*S92</f>
        <v>0</v>
      </c>
      <c r="Z92">
        <f>F92*S92</f>
        <v>0</v>
      </c>
      <c r="AA92">
        <f>G92*S92</f>
        <v>0</v>
      </c>
      <c r="AB92">
        <f>H92*S92</f>
        <v>0</v>
      </c>
      <c r="AC92">
        <f>I92*S92</f>
        <v>0</v>
      </c>
      <c r="AD92">
        <f>J92*S92</f>
        <v>0</v>
      </c>
      <c r="AE92">
        <f>K92*S92</f>
        <v>0</v>
      </c>
      <c r="AF92">
        <f>L92*S92</f>
        <v>0</v>
      </c>
      <c r="AG92">
        <f>M92*S92</f>
        <v>0</v>
      </c>
    </row>
    <row r="93">
      <c r="A93">
        <v>73</v>
      </c>
      <c r="C93" t="str">
        <f>'LAP. PENJUALAN '!C93</f>
        <v>Paket Takjil 1</v>
      </c>
      <c r="N93">
        <f>SUM(D93:M93)</f>
        <v>0</v>
      </c>
      <c r="O93">
        <f>N93*S93</f>
        <v>0</v>
      </c>
      <c r="P93" t="e">
        <f>(O93/O270)*100</f>
        <v>#DIV/0!</v>
      </c>
      <c r="R93" t="e">
        <f>P93*Q93</f>
        <v>#DIV/0!</v>
      </c>
      <c r="S93">
        <f>T93+(T93*10%)</f>
        <v>0</v>
      </c>
      <c r="X93">
        <f>D93*S93</f>
        <v>0</v>
      </c>
      <c r="Y93">
        <f>E93*S93</f>
        <v>0</v>
      </c>
      <c r="Z93">
        <f>F93*S93</f>
        <v>0</v>
      </c>
      <c r="AA93">
        <f>G93*S93</f>
        <v>0</v>
      </c>
      <c r="AB93">
        <f>H93*S93</f>
        <v>0</v>
      </c>
      <c r="AC93">
        <f>I93*S93</f>
        <v>0</v>
      </c>
      <c r="AD93">
        <f>J93*S93</f>
        <v>0</v>
      </c>
      <c r="AE93">
        <f>K93*S93</f>
        <v>0</v>
      </c>
      <c r="AF93">
        <f>L93*S93</f>
        <v>0</v>
      </c>
      <c r="AG93">
        <f>M93*S93</f>
        <v>0</v>
      </c>
    </row>
    <row r="94">
      <c r="A94">
        <v>74</v>
      </c>
      <c r="C94" t="str">
        <f>'LAP. PENJUALAN '!C94</f>
        <v>Paket Takjil 2</v>
      </c>
      <c r="N94">
        <f>SUM(D94:M94)</f>
        <v>0</v>
      </c>
      <c r="O94">
        <f>N94*S94</f>
        <v>0</v>
      </c>
      <c r="P94" t="e">
        <f>(O94/O270)*100</f>
        <v>#DIV/0!</v>
      </c>
      <c r="R94" t="e">
        <f>P94*Q94</f>
        <v>#DIV/0!</v>
      </c>
      <c r="S94">
        <f>T94+(T94*10%)</f>
        <v>0</v>
      </c>
      <c r="X94">
        <f>D94*S94</f>
        <v>0</v>
      </c>
      <c r="Y94">
        <f>E94*S94</f>
        <v>0</v>
      </c>
      <c r="Z94">
        <f>F94*S94</f>
        <v>0</v>
      </c>
      <c r="AA94">
        <f>G94*S94</f>
        <v>0</v>
      </c>
      <c r="AB94">
        <f>H94*S94</f>
        <v>0</v>
      </c>
      <c r="AC94">
        <f>I94*S94</f>
        <v>0</v>
      </c>
      <c r="AD94">
        <f>J94*S94</f>
        <v>0</v>
      </c>
      <c r="AE94">
        <f>K94*S94</f>
        <v>0</v>
      </c>
      <c r="AF94">
        <f>L94*S94</f>
        <v>0</v>
      </c>
      <c r="AG94">
        <f>M94*S94</f>
        <v>0</v>
      </c>
    </row>
    <row r="95">
      <c r="A95">
        <v>75</v>
      </c>
      <c r="C95" t="str">
        <f>'LAP. PENJUALAN '!C95</f>
        <v>Paket Takjil 3</v>
      </c>
      <c r="N95">
        <f>SUM(D95:M95)</f>
        <v>0</v>
      </c>
      <c r="O95">
        <f>N95*S95</f>
        <v>0</v>
      </c>
      <c r="P95" t="e">
        <f>(O95/O270)*100</f>
        <v>#DIV/0!</v>
      </c>
      <c r="R95" t="e">
        <f>P95*Q95</f>
        <v>#DIV/0!</v>
      </c>
      <c r="S95">
        <f>T95+(T95*10%)</f>
        <v>0</v>
      </c>
      <c r="X95">
        <f>D95*S95</f>
        <v>0</v>
      </c>
      <c r="Y95">
        <f>E95*S95</f>
        <v>0</v>
      </c>
      <c r="Z95">
        <f>F95*S95</f>
        <v>0</v>
      </c>
      <c r="AA95">
        <f>G95*S95</f>
        <v>0</v>
      </c>
      <c r="AB95">
        <f>H95*S95</f>
        <v>0</v>
      </c>
      <c r="AC95">
        <f>I95*S95</f>
        <v>0</v>
      </c>
      <c r="AD95">
        <f>J95*S95</f>
        <v>0</v>
      </c>
      <c r="AE95">
        <f>K95*S95</f>
        <v>0</v>
      </c>
      <c r="AF95">
        <f>L95*S95</f>
        <v>0</v>
      </c>
      <c r="AG95">
        <f>M95*S95</f>
        <v>0</v>
      </c>
    </row>
    <row r="96">
      <c r="A96">
        <v>76</v>
      </c>
      <c r="B96" t="str">
        <v>Paket Rocket Kids 1</v>
      </c>
      <c r="C96" t="str">
        <f>'LAP. PENJUALAN '!C96</f>
        <v>Paket Takjil 4</v>
      </c>
      <c r="N96">
        <f>SUM(D96:M96)</f>
        <v>0</v>
      </c>
      <c r="O96">
        <f>N96*S96</f>
        <v>0</v>
      </c>
      <c r="P96" t="e">
        <f>(O96/O270)*100</f>
        <v>#DIV/0!</v>
      </c>
      <c r="R96" t="e">
        <f>P96*Q96</f>
        <v>#DIV/0!</v>
      </c>
      <c r="S96">
        <f>T96+(T96*10%)</f>
        <v>0</v>
      </c>
      <c r="X96">
        <f>D96*S96</f>
        <v>0</v>
      </c>
      <c r="Y96">
        <f>E96*S96</f>
        <v>0</v>
      </c>
      <c r="Z96">
        <f>F96*S96</f>
        <v>0</v>
      </c>
      <c r="AA96">
        <f>G96*S96</f>
        <v>0</v>
      </c>
      <c r="AB96">
        <f>H96*S96</f>
        <v>0</v>
      </c>
      <c r="AC96">
        <f>I96*S96</f>
        <v>0</v>
      </c>
      <c r="AD96">
        <f>J96*S96</f>
        <v>0</v>
      </c>
      <c r="AE96">
        <f>K96*S96</f>
        <v>0</v>
      </c>
      <c r="AF96">
        <f>L96*S96</f>
        <v>0</v>
      </c>
      <c r="AG96">
        <f>M96*S96</f>
        <v>0</v>
      </c>
    </row>
    <row r="97">
      <c r="A97">
        <v>77</v>
      </c>
      <c r="B97" t="str">
        <v>Paket Rocket Kids 2</v>
      </c>
      <c r="C97" t="str">
        <f>'LAP. PENJUALAN '!C97</f>
        <v>Paket Takjil 5</v>
      </c>
      <c r="N97">
        <f>SUM(D97:M97)</f>
        <v>0</v>
      </c>
      <c r="O97">
        <f>N97*S97</f>
        <v>0</v>
      </c>
      <c r="P97" t="e">
        <f>(O97/O270)*100</f>
        <v>#DIV/0!</v>
      </c>
      <c r="R97" t="e">
        <f>P97*Q97</f>
        <v>#DIV/0!</v>
      </c>
      <c r="S97">
        <f>T97+(T97*10%)</f>
        <v>0</v>
      </c>
      <c r="X97">
        <f>D97*S97</f>
        <v>0</v>
      </c>
      <c r="Y97">
        <f>E97*S97</f>
        <v>0</v>
      </c>
      <c r="Z97">
        <f>F97*S97</f>
        <v>0</v>
      </c>
      <c r="AA97">
        <f>G97*S97</f>
        <v>0</v>
      </c>
      <c r="AB97">
        <f>H97*S97</f>
        <v>0</v>
      </c>
      <c r="AC97">
        <f>I97*S97</f>
        <v>0</v>
      </c>
      <c r="AD97">
        <f>J97*S97</f>
        <v>0</v>
      </c>
      <c r="AE97">
        <f>K97*S97</f>
        <v>0</v>
      </c>
      <c r="AF97">
        <f>L97*S97</f>
        <v>0</v>
      </c>
      <c r="AG97">
        <f>M97*S97</f>
        <v>0</v>
      </c>
    </row>
    <row r="98">
      <c r="A98">
        <v>78</v>
      </c>
      <c r="B98" t="str">
        <v>Paket Rocket Kids 3</v>
      </c>
      <c r="C98" t="str">
        <f>'LAP. PENJUALAN '!C98</f>
        <v>Paket Takjil 6</v>
      </c>
      <c r="N98">
        <f>SUM(D98:M98)</f>
        <v>0</v>
      </c>
      <c r="O98">
        <f>N98*S98</f>
        <v>0</v>
      </c>
      <c r="P98" t="e">
        <f>(O98/O270)*100</f>
        <v>#DIV/0!</v>
      </c>
      <c r="R98" t="e">
        <f>P98*Q98</f>
        <v>#DIV/0!</v>
      </c>
      <c r="S98">
        <f>T98+(T98*10%)</f>
        <v>0</v>
      </c>
      <c r="X98">
        <f>D98*S98</f>
        <v>0</v>
      </c>
      <c r="Y98">
        <f>E98*S98</f>
        <v>0</v>
      </c>
      <c r="Z98">
        <f>F98*S98</f>
        <v>0</v>
      </c>
      <c r="AA98">
        <f>G98*S98</f>
        <v>0</v>
      </c>
      <c r="AB98">
        <f>H98*S98</f>
        <v>0</v>
      </c>
      <c r="AC98">
        <f>I98*S98</f>
        <v>0</v>
      </c>
      <c r="AD98">
        <f>J98*S98</f>
        <v>0</v>
      </c>
      <c r="AE98">
        <f>K98*S98</f>
        <v>0</v>
      </c>
      <c r="AF98">
        <f>L98*S98</f>
        <v>0</v>
      </c>
      <c r="AG98">
        <f>M98*S98</f>
        <v>0</v>
      </c>
    </row>
    <row r="99">
      <c r="A99">
        <v>79</v>
      </c>
      <c r="B99" t="str">
        <v xml:space="preserve">Paket 1 Cheesy Level </v>
      </c>
      <c r="C99" t="str">
        <f>'LAP. PENJUALAN '!C99</f>
        <v>Paket Takjil 7</v>
      </c>
      <c r="N99">
        <f>SUM(D99:M99)</f>
        <v>0</v>
      </c>
      <c r="O99">
        <f>N99*S99</f>
        <v>0</v>
      </c>
      <c r="P99" t="e">
        <f>(O99/O270)*100</f>
        <v>#DIV/0!</v>
      </c>
      <c r="R99" t="e">
        <f>P99*Q99</f>
        <v>#DIV/0!</v>
      </c>
      <c r="S99">
        <f>T99+(T99*10%)</f>
        <v>0</v>
      </c>
      <c r="X99">
        <f>D99*S99</f>
        <v>0</v>
      </c>
      <c r="Y99">
        <f>E99*S99</f>
        <v>0</v>
      </c>
      <c r="Z99">
        <f>F99*S99</f>
        <v>0</v>
      </c>
      <c r="AA99">
        <f>G99*S99</f>
        <v>0</v>
      </c>
      <c r="AB99">
        <f>H99*S99</f>
        <v>0</v>
      </c>
      <c r="AC99">
        <f>I99*S99</f>
        <v>0</v>
      </c>
      <c r="AD99">
        <f>J99*S99</f>
        <v>0</v>
      </c>
      <c r="AE99">
        <f>K99*S99</f>
        <v>0</v>
      </c>
      <c r="AF99">
        <f>L99*S99</f>
        <v>0</v>
      </c>
      <c r="AG99">
        <f>M99*S99</f>
        <v>0</v>
      </c>
    </row>
    <row r="100">
      <c r="A100">
        <v>80</v>
      </c>
      <c r="B100" t="str">
        <v xml:space="preserve">Paket 2 Chessy Level </v>
      </c>
      <c r="C100" t="str">
        <f>'LAP. PENJUALAN '!C100</f>
        <v>Paket Takjil 8</v>
      </c>
      <c r="N100">
        <f>SUM(D100:M100)</f>
        <v>0</v>
      </c>
      <c r="O100">
        <f>N100*S100</f>
        <v>0</v>
      </c>
      <c r="P100" t="e">
        <f>(O100/O270)*100</f>
        <v>#DIV/0!</v>
      </c>
      <c r="R100" t="e">
        <f>P100*Q100</f>
        <v>#DIV/0!</v>
      </c>
      <c r="S100">
        <f>T100+(T100*10%)</f>
        <v>0</v>
      </c>
      <c r="X100">
        <f>D100*S100</f>
        <v>0</v>
      </c>
      <c r="Y100">
        <f>E100*S100</f>
        <v>0</v>
      </c>
      <c r="Z100">
        <f>F100*S100</f>
        <v>0</v>
      </c>
      <c r="AA100">
        <f>G100*S100</f>
        <v>0</v>
      </c>
      <c r="AB100">
        <f>H100*S100</f>
        <v>0</v>
      </c>
      <c r="AC100">
        <f>I100*S100</f>
        <v>0</v>
      </c>
      <c r="AD100">
        <f>J100*S100</f>
        <v>0</v>
      </c>
      <c r="AE100">
        <f>K100*S100</f>
        <v>0</v>
      </c>
      <c r="AF100">
        <f>L100*S100</f>
        <v>0</v>
      </c>
      <c r="AG100">
        <f>M100*S100</f>
        <v>0</v>
      </c>
    </row>
    <row r="101">
      <c r="B101" t="str">
        <v xml:space="preserve">Paket 3 Chessy Level </v>
      </c>
      <c r="N101">
        <f>SUM(D101:M101)</f>
        <v>0</v>
      </c>
      <c r="O101">
        <f>N101*S101</f>
        <v>0</v>
      </c>
      <c r="P101" t="e">
        <f>(O101/O270)*100</f>
        <v>#DIV/0!</v>
      </c>
      <c r="R101" t="e">
        <f>P101*Q101</f>
        <v>#DIV/0!</v>
      </c>
      <c r="S101">
        <f>T101+(T101*10%)</f>
        <v>0</v>
      </c>
      <c r="X101">
        <f>D101*S101</f>
        <v>0</v>
      </c>
      <c r="Y101">
        <f>E101*S101</f>
        <v>0</v>
      </c>
      <c r="Z101">
        <f>F101*S101</f>
        <v>0</v>
      </c>
      <c r="AA101">
        <f>G101*S101</f>
        <v>0</v>
      </c>
      <c r="AB101">
        <f>H101*S101</f>
        <v>0</v>
      </c>
      <c r="AC101">
        <f>I101*S101</f>
        <v>0</v>
      </c>
      <c r="AD101">
        <f>J101*S101</f>
        <v>0</v>
      </c>
      <c r="AE101">
        <f>K101*S101</f>
        <v>0</v>
      </c>
      <c r="AF101">
        <f>L101*S101</f>
        <v>0</v>
      </c>
      <c r="AG101">
        <f>M101*S101</f>
        <v>0</v>
      </c>
    </row>
    <row r="102">
      <c r="A102">
        <v>81</v>
      </c>
      <c r="B102" t="str">
        <v>Cheese Level Sayap</v>
      </c>
      <c r="C102" t="str">
        <f>'LAP. PENJUALAN '!C102</f>
        <v>Ayam Utuh Original</v>
      </c>
      <c r="N102">
        <f>SUM(D102:M102)</f>
        <v>0</v>
      </c>
      <c r="O102">
        <f>N102*S102</f>
        <v>0</v>
      </c>
      <c r="P102" t="e">
        <f>(O102/O270)*100</f>
        <v>#DIV/0!</v>
      </c>
      <c r="R102" t="e">
        <f>P102*Q102</f>
        <v>#DIV/0!</v>
      </c>
      <c r="S102">
        <f>T102+(T102*10%)</f>
        <v>0</v>
      </c>
      <c r="X102">
        <f>D102*S102</f>
        <v>0</v>
      </c>
      <c r="Y102">
        <f>E102*S102</f>
        <v>0</v>
      </c>
      <c r="Z102">
        <f>F102*S102</f>
        <v>0</v>
      </c>
      <c r="AA102">
        <f>G102*S102</f>
        <v>0</v>
      </c>
      <c r="AB102">
        <f>H102*S102</f>
        <v>0</v>
      </c>
      <c r="AC102">
        <f>I102*S102</f>
        <v>0</v>
      </c>
      <c r="AD102">
        <f>J102*S102</f>
        <v>0</v>
      </c>
      <c r="AE102">
        <f>K102*S102</f>
        <v>0</v>
      </c>
      <c r="AF102">
        <f>L102*S102</f>
        <v>0</v>
      </c>
      <c r="AG102">
        <f>M102*S102</f>
        <v>0</v>
      </c>
    </row>
    <row r="103">
      <c r="A103">
        <v>82</v>
      </c>
      <c r="B103" t="str">
        <v>Cheese Level Paha Bawah</v>
      </c>
      <c r="C103" t="str">
        <f>'LAP. PENJUALAN '!C103</f>
        <v xml:space="preserve">Ayam Utuh Hot Cheesy </v>
      </c>
      <c r="N103">
        <f>SUM(D103:M103)</f>
        <v>0</v>
      </c>
      <c r="O103">
        <f>N103*S103</f>
        <v>0</v>
      </c>
      <c r="P103" t="e">
        <f>(O103/O270)*100</f>
        <v>#DIV/0!</v>
      </c>
      <c r="R103" t="e">
        <f>P103*Q103</f>
        <v>#DIV/0!</v>
      </c>
      <c r="S103">
        <f>T103+(T103*10%)</f>
        <v>0</v>
      </c>
      <c r="X103">
        <f>D103*S103</f>
        <v>0</v>
      </c>
      <c r="Y103">
        <f>E103*S103</f>
        <v>0</v>
      </c>
      <c r="Z103">
        <f>F103*S103</f>
        <v>0</v>
      </c>
      <c r="AA103">
        <f>G103*S103</f>
        <v>0</v>
      </c>
      <c r="AB103">
        <f>H103*S103</f>
        <v>0</v>
      </c>
      <c r="AC103">
        <f>I103*S103</f>
        <v>0</v>
      </c>
      <c r="AD103">
        <f>J103*S103</f>
        <v>0</v>
      </c>
      <c r="AE103">
        <f>K103*S103</f>
        <v>0</v>
      </c>
      <c r="AF103">
        <f>L103*S103</f>
        <v>0</v>
      </c>
      <c r="AG103">
        <f>M103*S103</f>
        <v>0</v>
      </c>
    </row>
    <row r="104">
      <c r="A104">
        <v>83</v>
      </c>
      <c r="B104" t="str">
        <v>Cheese Level Paha Atas / Dada</v>
      </c>
      <c r="C104" t="str">
        <f>'LAP. PENJUALAN '!C104</f>
        <v>Ayam Utuh Geprek</v>
      </c>
      <c r="N104">
        <f>SUM(D104:M104)</f>
        <v>0</v>
      </c>
      <c r="O104">
        <f>N104*S104</f>
        <v>0</v>
      </c>
      <c r="P104" t="e">
        <f>(O104/O270)*100</f>
        <v>#DIV/0!</v>
      </c>
      <c r="R104" t="e">
        <f>P104*Q104</f>
        <v>#DIV/0!</v>
      </c>
      <c r="S104">
        <f>T104+(T104*10%)</f>
        <v>0</v>
      </c>
      <c r="X104">
        <f>D104*S104</f>
        <v>0</v>
      </c>
      <c r="Y104">
        <f>E104*S104</f>
        <v>0</v>
      </c>
      <c r="Z104">
        <f>F104*S104</f>
        <v>0</v>
      </c>
      <c r="AA104">
        <f>G104*S104</f>
        <v>0</v>
      </c>
      <c r="AB104">
        <f>H104*S104</f>
        <v>0</v>
      </c>
      <c r="AC104">
        <f>I104*S104</f>
        <v>0</v>
      </c>
      <c r="AD104">
        <f>J104*S104</f>
        <v>0</v>
      </c>
      <c r="AE104">
        <f>K104*S104</f>
        <v>0</v>
      </c>
      <c r="AF104">
        <f>L104*S104</f>
        <v>0</v>
      </c>
      <c r="AG104">
        <f>M104*S104</f>
        <v>0</v>
      </c>
    </row>
    <row r="105">
      <c r="A105">
        <v>84</v>
      </c>
      <c r="B105" t="str">
        <v>Saos chesee level</v>
      </c>
      <c r="C105" t="str">
        <f>'LAP. PENJUALAN '!C105</f>
        <v>P. Ayam Utuh Original</v>
      </c>
      <c r="N105">
        <f>SUM(D105:M105)</f>
        <v>0</v>
      </c>
      <c r="O105">
        <f>N105*S105</f>
        <v>0</v>
      </c>
      <c r="P105" t="e">
        <f>(O105/O270)*100</f>
        <v>#DIV/0!</v>
      </c>
      <c r="R105" t="e">
        <f>P105*Q105</f>
        <v>#DIV/0!</v>
      </c>
      <c r="S105">
        <f>T105+(T105*10%)</f>
        <v>0</v>
      </c>
      <c r="X105">
        <f>D105*S105</f>
        <v>0</v>
      </c>
      <c r="Y105">
        <f>E105*S105</f>
        <v>0</v>
      </c>
      <c r="Z105">
        <f>F105*S105</f>
        <v>0</v>
      </c>
      <c r="AA105">
        <f>G105*S105</f>
        <v>0</v>
      </c>
      <c r="AB105">
        <f>H105*S105</f>
        <v>0</v>
      </c>
      <c r="AC105">
        <f>I105*S105</f>
        <v>0</v>
      </c>
      <c r="AD105">
        <f>J105*S105</f>
        <v>0</v>
      </c>
      <c r="AE105">
        <f>K105*S105</f>
        <v>0</v>
      </c>
      <c r="AF105">
        <f>L105*S105</f>
        <v>0</v>
      </c>
      <c r="AG105">
        <f>M105*S105</f>
        <v>0</v>
      </c>
    </row>
    <row r="106">
      <c r="A106">
        <v>85</v>
      </c>
      <c r="C106" t="str">
        <f>'LAP. PENJUALAN '!C106</f>
        <v>P. Ayam Utuh Hot Cheesy</v>
      </c>
      <c r="N106">
        <f>SUM(D106:M106)</f>
        <v>0</v>
      </c>
      <c r="O106">
        <f>N106*S106</f>
        <v>0</v>
      </c>
      <c r="P106" t="e">
        <f>(O106/O270)*100</f>
        <v>#DIV/0!</v>
      </c>
      <c r="R106" t="e">
        <f>P106*Q106</f>
        <v>#DIV/0!</v>
      </c>
      <c r="S106">
        <f>T106+(T106*10%)</f>
        <v>0</v>
      </c>
      <c r="X106">
        <f>D106*S106</f>
        <v>0</v>
      </c>
      <c r="Y106">
        <f>E106*S106</f>
        <v>0</v>
      </c>
      <c r="Z106">
        <f>F106*S106</f>
        <v>0</v>
      </c>
      <c r="AA106">
        <f>G106*S106</f>
        <v>0</v>
      </c>
      <c r="AB106">
        <f>H106*S106</f>
        <v>0</v>
      </c>
      <c r="AC106">
        <f>I106*S106</f>
        <v>0</v>
      </c>
      <c r="AD106">
        <f>J106*S106</f>
        <v>0</v>
      </c>
      <c r="AE106">
        <f>K106*S106</f>
        <v>0</v>
      </c>
      <c r="AF106">
        <f>L106*S106</f>
        <v>0</v>
      </c>
      <c r="AG106">
        <f>M106*S106</f>
        <v>0</v>
      </c>
    </row>
    <row r="107">
      <c r="A107">
        <v>86</v>
      </c>
      <c r="B107" t="str">
        <v>Paket Mie Goreng</v>
      </c>
      <c r="C107" t="str">
        <f>'LAP. PENJUALAN '!C107</f>
        <v>P. Ayam Utuh Geprek</v>
      </c>
      <c r="N107">
        <f>SUM(D107:M107)</f>
        <v>0</v>
      </c>
      <c r="O107">
        <f>N107*S107</f>
        <v>0</v>
      </c>
      <c r="P107" t="e">
        <f>(O107/O270)*100</f>
        <v>#DIV/0!</v>
      </c>
      <c r="R107" t="e">
        <f>P107*Q107</f>
        <v>#DIV/0!</v>
      </c>
      <c r="S107">
        <f>T107+(T107*10%)</f>
        <v>0</v>
      </c>
      <c r="X107">
        <f>D107*S107</f>
        <v>0</v>
      </c>
      <c r="Y107">
        <f>E107*S107</f>
        <v>0</v>
      </c>
      <c r="Z107">
        <f>F107*S107</f>
        <v>0</v>
      </c>
      <c r="AA107">
        <f>G107*S107</f>
        <v>0</v>
      </c>
      <c r="AB107">
        <f>H107*S107</f>
        <v>0</v>
      </c>
      <c r="AC107">
        <f>I107*S107</f>
        <v>0</v>
      </c>
      <c r="AD107">
        <f>J107*S107</f>
        <v>0</v>
      </c>
      <c r="AE107">
        <f>K107*S107</f>
        <v>0</v>
      </c>
      <c r="AF107">
        <f>L107*S107</f>
        <v>0</v>
      </c>
      <c r="AG107">
        <f>M107*S107</f>
        <v>0</v>
      </c>
    </row>
    <row r="108">
      <c r="A108">
        <v>87</v>
      </c>
      <c r="B108" t="str">
        <v>Paket Spaghetti Goreng</v>
      </c>
      <c r="C108" t="str">
        <f>'LAP. PENJUALAN '!C108</f>
        <v>Ayam Utuh Hot Spicy</v>
      </c>
      <c r="N108">
        <f>SUM(D108:M108)</f>
        <v>0</v>
      </c>
      <c r="O108">
        <f>N108*S108</f>
        <v>0</v>
      </c>
      <c r="P108" t="e">
        <f>(O108/O270)*100</f>
        <v>#DIV/0!</v>
      </c>
      <c r="R108" t="e">
        <f>P108*Q108</f>
        <v>#DIV/0!</v>
      </c>
      <c r="S108">
        <f>T108+(T108*10%)</f>
        <v>0</v>
      </c>
      <c r="V108" t="str">
        <v>PRINT LEMBAR 2</v>
      </c>
      <c r="X108">
        <f>D108*S108</f>
        <v>0</v>
      </c>
      <c r="Y108">
        <f>E108*S108</f>
        <v>0</v>
      </c>
      <c r="Z108">
        <f>F108*S108</f>
        <v>0</v>
      </c>
      <c r="AA108">
        <f>G108*S108</f>
        <v>0</v>
      </c>
      <c r="AB108">
        <f>H108*S108</f>
        <v>0</v>
      </c>
      <c r="AC108">
        <f>I108*S108</f>
        <v>0</v>
      </c>
      <c r="AD108">
        <f>J108*S108</f>
        <v>0</v>
      </c>
      <c r="AE108">
        <f>K108*S108</f>
        <v>0</v>
      </c>
      <c r="AF108">
        <f>L108*S108</f>
        <v>0</v>
      </c>
      <c r="AG108">
        <f>M108*S108</f>
        <v>0</v>
      </c>
    </row>
    <row r="109">
      <c r="A109">
        <v>88</v>
      </c>
      <c r="B109" t="str">
        <v>Paket Spaghetti Biasa</v>
      </c>
      <c r="C109" t="str">
        <f>'LAP. PENJUALAN '!C109</f>
        <v>Paket Ayam Utuh Hot Spicy</v>
      </c>
      <c r="N109">
        <f>SUM(D109:M109)</f>
        <v>0</v>
      </c>
      <c r="O109">
        <f>N109*S109</f>
        <v>0</v>
      </c>
      <c r="P109" t="e">
        <f>(O109/O270)*100</f>
        <v>#DIV/0!</v>
      </c>
      <c r="R109" t="e">
        <f>P109*Q109</f>
        <v>#DIV/0!</v>
      </c>
      <c r="S109">
        <f>T109+(T109*10%)</f>
        <v>0</v>
      </c>
      <c r="X109">
        <f>D109*S109</f>
        <v>0</v>
      </c>
      <c r="Y109">
        <f>E109*S109</f>
        <v>0</v>
      </c>
      <c r="Z109">
        <f>F109*S109</f>
        <v>0</v>
      </c>
      <c r="AA109">
        <f>G109*S109</f>
        <v>0</v>
      </c>
      <c r="AB109">
        <f>H109*S109</f>
        <v>0</v>
      </c>
      <c r="AC109">
        <f>I109*S109</f>
        <v>0</v>
      </c>
      <c r="AD109">
        <f>J109*S109</f>
        <v>0</v>
      </c>
      <c r="AE109">
        <f>K109*S109</f>
        <v>0</v>
      </c>
      <c r="AF109">
        <f>L109*S109</f>
        <v>0</v>
      </c>
      <c r="AG109">
        <f>M109*S109</f>
        <v>0</v>
      </c>
    </row>
    <row r="110">
      <c r="B110" t="str">
        <v>Mie Goreng</v>
      </c>
      <c r="N110">
        <f>SUM(D110:M110)</f>
        <v>0</v>
      </c>
      <c r="O110">
        <f>N110*S110</f>
        <v>0</v>
      </c>
      <c r="P110" t="e">
        <f>(O110/O270)*100</f>
        <v>#DIV/0!</v>
      </c>
      <c r="R110" t="e">
        <f>P110*Q110</f>
        <v>#DIV/0!</v>
      </c>
      <c r="S110">
        <f>T110+(T110*10%)</f>
        <v>0</v>
      </c>
      <c r="X110">
        <f>D110*S110</f>
        <v>0</v>
      </c>
      <c r="Y110">
        <f>E110*S110</f>
        <v>0</v>
      </c>
      <c r="Z110">
        <f>F110*S110</f>
        <v>0</v>
      </c>
      <c r="AA110">
        <f>G110*S110</f>
        <v>0</v>
      </c>
      <c r="AB110">
        <f>H110*S110</f>
        <v>0</v>
      </c>
      <c r="AC110">
        <f>I110*S110</f>
        <v>0</v>
      </c>
      <c r="AD110">
        <f>J110*S110</f>
        <v>0</v>
      </c>
      <c r="AE110">
        <f>K110*S110</f>
        <v>0</v>
      </c>
      <c r="AF110">
        <f>L110*S110</f>
        <v>0</v>
      </c>
      <c r="AG110">
        <f>M110*S110</f>
        <v>0</v>
      </c>
    </row>
    <row r="111">
      <c r="A111">
        <v>89</v>
      </c>
      <c r="B111" t="str">
        <v>Spaghetti Goreng</v>
      </c>
      <c r="C111" t="str">
        <f>'LAP. PENJUALAN '!C111</f>
        <v>Beef Burger</v>
      </c>
      <c r="N111">
        <f>SUM(D111:M111)</f>
        <v>0</v>
      </c>
      <c r="O111">
        <f>N111*S111</f>
        <v>0</v>
      </c>
      <c r="P111" t="e">
        <f>(O111/O270)*100</f>
        <v>#DIV/0!</v>
      </c>
      <c r="R111" t="e">
        <f>P111*Q111</f>
        <v>#DIV/0!</v>
      </c>
      <c r="S111">
        <f>T111+(T111*10%)</f>
        <v>0</v>
      </c>
      <c r="X111">
        <f>D111*S111</f>
        <v>0</v>
      </c>
      <c r="Y111">
        <f>E111*S111</f>
        <v>0</v>
      </c>
      <c r="Z111">
        <f>F111*S111</f>
        <v>0</v>
      </c>
      <c r="AA111">
        <f>G111*S111</f>
        <v>0</v>
      </c>
      <c r="AB111">
        <f>H111*S111</f>
        <v>0</v>
      </c>
      <c r="AC111">
        <f>I111*S111</f>
        <v>0</v>
      </c>
      <c r="AD111">
        <f>J111*S111</f>
        <v>0</v>
      </c>
      <c r="AE111">
        <f>K111*S111</f>
        <v>0</v>
      </c>
      <c r="AF111">
        <f>L111*S111</f>
        <v>0</v>
      </c>
      <c r="AG111">
        <f>M111*S111</f>
        <v>0</v>
      </c>
    </row>
    <row r="112">
      <c r="A112">
        <v>90</v>
      </c>
      <c r="B112" t="str">
        <v>Spaghetti Biasa</v>
      </c>
      <c r="C112" t="str">
        <f>'LAP. PENJUALAN '!C112</f>
        <v>Beef Burger + Lemon Tea</v>
      </c>
      <c r="N112">
        <f>SUM(D112:M112)</f>
        <v>0</v>
      </c>
      <c r="O112">
        <f>N112*S112</f>
        <v>0</v>
      </c>
      <c r="P112" t="e">
        <f>(O112/O270)*100</f>
        <v>#DIV/0!</v>
      </c>
      <c r="R112" t="e">
        <f>P112*Q112</f>
        <v>#DIV/0!</v>
      </c>
      <c r="S112">
        <f>T112+(T112*10%)</f>
        <v>0</v>
      </c>
      <c r="X112">
        <f>D112*S112</f>
        <v>0</v>
      </c>
      <c r="Y112">
        <f>E112*S112</f>
        <v>0</v>
      </c>
      <c r="Z112">
        <f>F112*S112</f>
        <v>0</v>
      </c>
      <c r="AA112">
        <f>G112*S112</f>
        <v>0</v>
      </c>
      <c r="AB112">
        <f>H112*S112</f>
        <v>0</v>
      </c>
      <c r="AC112">
        <f>I112*S112</f>
        <v>0</v>
      </c>
      <c r="AD112">
        <f>J112*S112</f>
        <v>0</v>
      </c>
      <c r="AE112">
        <f>K112*S112</f>
        <v>0</v>
      </c>
      <c r="AF112">
        <f>L112*S112</f>
        <v>0</v>
      </c>
      <c r="AG112">
        <f>M112*S112</f>
        <v>0</v>
      </c>
    </row>
    <row r="113">
      <c r="A113">
        <v>91</v>
      </c>
      <c r="C113" t="str">
        <f>'LAP. PENJUALAN '!C113</f>
        <v>Beef cheese Burger</v>
      </c>
      <c r="N113">
        <f>SUM(D113:M113)</f>
        <v>0</v>
      </c>
      <c r="O113">
        <f>N113*S113</f>
        <v>0</v>
      </c>
      <c r="P113" t="e">
        <f>(O113/O270)*100</f>
        <v>#DIV/0!</v>
      </c>
      <c r="R113" t="e">
        <f>P113*Q113</f>
        <v>#DIV/0!</v>
      </c>
      <c r="S113">
        <f>T113+(T113*10%)</f>
        <v>0</v>
      </c>
      <c r="X113">
        <f>D113*S113</f>
        <v>0</v>
      </c>
      <c r="Y113">
        <f>E113*S113</f>
        <v>0</v>
      </c>
      <c r="Z113">
        <f>F113*S113</f>
        <v>0</v>
      </c>
      <c r="AA113">
        <f>G113*S113</f>
        <v>0</v>
      </c>
      <c r="AB113">
        <f>H113*S113</f>
        <v>0</v>
      </c>
      <c r="AC113">
        <f>I113*S113</f>
        <v>0</v>
      </c>
      <c r="AD113">
        <f>J113*S113</f>
        <v>0</v>
      </c>
      <c r="AE113">
        <f>K113*S113</f>
        <v>0</v>
      </c>
      <c r="AF113">
        <f>L113*S113</f>
        <v>0</v>
      </c>
      <c r="AG113">
        <f>M113*S113</f>
        <v>0</v>
      </c>
    </row>
    <row r="114">
      <c r="A114">
        <v>92</v>
      </c>
      <c r="B114" t="str">
        <v>Paket Cattering 1</v>
      </c>
      <c r="C114" t="str">
        <f>'LAP. PENJUALAN '!C114</f>
        <v xml:space="preserve">Beef cheese Burger + Lemon Tea </v>
      </c>
      <c r="N114">
        <f>SUM(D114:M114)</f>
        <v>0</v>
      </c>
      <c r="O114">
        <f>N114*S114</f>
        <v>0</v>
      </c>
      <c r="P114" t="e">
        <f>(O114/O270)*100</f>
        <v>#DIV/0!</v>
      </c>
      <c r="R114" t="e">
        <f>P114*Q114</f>
        <v>#DIV/0!</v>
      </c>
      <c r="S114">
        <f>T114+(T114*10%)</f>
        <v>0</v>
      </c>
      <c r="X114">
        <f>D114*S114</f>
        <v>0</v>
      </c>
      <c r="Y114">
        <f>E114*S114</f>
        <v>0</v>
      </c>
      <c r="Z114">
        <f>F114*S114</f>
        <v>0</v>
      </c>
      <c r="AA114">
        <f>G114*S114</f>
        <v>0</v>
      </c>
      <c r="AB114">
        <f>H114*S114</f>
        <v>0</v>
      </c>
      <c r="AC114">
        <f>I114*S114</f>
        <v>0</v>
      </c>
      <c r="AD114">
        <f>J114*S114</f>
        <v>0</v>
      </c>
      <c r="AE114">
        <f>K114*S114</f>
        <v>0</v>
      </c>
      <c r="AF114">
        <f>L114*S114</f>
        <v>0</v>
      </c>
      <c r="AG114">
        <f>M114*S114</f>
        <v>0</v>
      </c>
    </row>
    <row r="115">
      <c r="A115">
        <v>93</v>
      </c>
      <c r="B115" t="str">
        <v>Paket Cattering 2</v>
      </c>
      <c r="C115" t="str">
        <f>'LAP. PENJUALAN '!C115</f>
        <v xml:space="preserve">Beef Steak </v>
      </c>
      <c r="N115">
        <f>SUM(D115:M115)</f>
        <v>0</v>
      </c>
      <c r="O115">
        <f>N115*S115</f>
        <v>0</v>
      </c>
      <c r="P115" t="e">
        <f>(O115/O270)*100</f>
        <v>#DIV/0!</v>
      </c>
      <c r="R115" t="e">
        <f>P115*Q115</f>
        <v>#DIV/0!</v>
      </c>
      <c r="S115">
        <f>T115+(T115*10%)</f>
        <v>0</v>
      </c>
      <c r="X115">
        <f>D115*S115</f>
        <v>0</v>
      </c>
      <c r="Y115">
        <f>E115*S115</f>
        <v>0</v>
      </c>
      <c r="Z115">
        <f>F115*S115</f>
        <v>0</v>
      </c>
      <c r="AA115">
        <f>G115*S115</f>
        <v>0</v>
      </c>
      <c r="AB115">
        <f>H115*S115</f>
        <v>0</v>
      </c>
      <c r="AC115">
        <f>I115*S115</f>
        <v>0</v>
      </c>
      <c r="AD115">
        <f>J115*S115</f>
        <v>0</v>
      </c>
      <c r="AE115">
        <f>K115*S115</f>
        <v>0</v>
      </c>
      <c r="AF115">
        <f>L115*S115</f>
        <v>0</v>
      </c>
      <c r="AG115">
        <f>M115*S115</f>
        <v>0</v>
      </c>
    </row>
    <row r="116">
      <c r="A116">
        <v>94</v>
      </c>
      <c r="B116" t="str">
        <v>Paket Cattering 3</v>
      </c>
      <c r="C116" t="str">
        <f>'LAP. PENJUALAN '!C116</f>
        <v>Beef Steak + Lemon Tea</v>
      </c>
      <c r="N116">
        <f>SUM(D116:M116)</f>
        <v>0</v>
      </c>
      <c r="O116">
        <f>N116*S116</f>
        <v>0</v>
      </c>
      <c r="P116" t="e">
        <f>(O116/O270)*100</f>
        <v>#DIV/0!</v>
      </c>
      <c r="R116" t="e">
        <f>P116*Q116</f>
        <v>#DIV/0!</v>
      </c>
      <c r="S116">
        <f>T116+(T116*10%)</f>
        <v>0</v>
      </c>
      <c r="X116">
        <f>D116*S116</f>
        <v>0</v>
      </c>
      <c r="Y116">
        <f>E116*S116</f>
        <v>0</v>
      </c>
      <c r="Z116">
        <f>F116*S116</f>
        <v>0</v>
      </c>
      <c r="AA116">
        <f>G116*S116</f>
        <v>0</v>
      </c>
      <c r="AB116">
        <f>H116*S116</f>
        <v>0</v>
      </c>
      <c r="AC116">
        <f>I116*S116</f>
        <v>0</v>
      </c>
      <c r="AD116">
        <f>J116*S116</f>
        <v>0</v>
      </c>
      <c r="AE116">
        <f>K116*S116</f>
        <v>0</v>
      </c>
      <c r="AF116">
        <f>L116*S116</f>
        <v>0</v>
      </c>
      <c r="AG116">
        <f>M116*S116</f>
        <v>0</v>
      </c>
    </row>
    <row r="117">
      <c r="A117">
        <v>95</v>
      </c>
      <c r="C117" t="str">
        <f>'LAP. PENJUALAN '!C117</f>
        <v>Beef Steak + Lemon Tea + Nasi</v>
      </c>
      <c r="N117">
        <f>SUM(D117:M117)</f>
        <v>0</v>
      </c>
      <c r="O117">
        <f>N117*S117</f>
        <v>0</v>
      </c>
      <c r="P117" t="e">
        <f>(O117/O270)*100</f>
        <v>#DIV/0!</v>
      </c>
      <c r="R117" t="e">
        <f>P117*Q117</f>
        <v>#DIV/0!</v>
      </c>
      <c r="S117">
        <f>T117+(T117*10%)</f>
        <v>0</v>
      </c>
      <c r="X117">
        <f>D117*S117</f>
        <v>0</v>
      </c>
      <c r="Y117">
        <f>E117*S117</f>
        <v>0</v>
      </c>
      <c r="Z117">
        <f>F117*S117</f>
        <v>0</v>
      </c>
      <c r="AA117">
        <f>G117*S117</f>
        <v>0</v>
      </c>
      <c r="AB117">
        <f>H117*S117</f>
        <v>0</v>
      </c>
      <c r="AC117">
        <f>I117*S117</f>
        <v>0</v>
      </c>
      <c r="AD117">
        <f>J117*S117</f>
        <v>0</v>
      </c>
      <c r="AE117">
        <f>K117*S117</f>
        <v>0</v>
      </c>
      <c r="AF117">
        <f>L117*S117</f>
        <v>0</v>
      </c>
      <c r="AG117">
        <f>M117*S117</f>
        <v>0</v>
      </c>
    </row>
    <row r="118">
      <c r="B118" t="str">
        <v>Paket Ultah 1</v>
      </c>
      <c r="N118">
        <f>SUM(D118:M118)</f>
        <v>0</v>
      </c>
      <c r="O118">
        <f>N118*S118</f>
        <v>0</v>
      </c>
      <c r="P118" t="e">
        <f>(O118/O270)*100</f>
        <v>#DIV/0!</v>
      </c>
      <c r="R118" t="e">
        <f>P118*Q118</f>
        <v>#DIV/0!</v>
      </c>
      <c r="S118">
        <f>T118+(T118*10%)</f>
        <v>0</v>
      </c>
      <c r="X118">
        <f>D118*S118</f>
        <v>0</v>
      </c>
      <c r="Y118">
        <f>E118*S118</f>
        <v>0</v>
      </c>
      <c r="Z118">
        <f>F118*S118</f>
        <v>0</v>
      </c>
      <c r="AA118">
        <f>G118*S118</f>
        <v>0</v>
      </c>
      <c r="AB118">
        <f>H118*S118</f>
        <v>0</v>
      </c>
      <c r="AC118">
        <f>I118*S118</f>
        <v>0</v>
      </c>
      <c r="AD118">
        <f>J118*S118</f>
        <v>0</v>
      </c>
      <c r="AE118">
        <f>K118*S118</f>
        <v>0</v>
      </c>
      <c r="AF118">
        <f>L118*S118</f>
        <v>0</v>
      </c>
      <c r="AG118">
        <f>M118*S118</f>
        <v>0</v>
      </c>
    </row>
    <row r="119">
      <c r="A119">
        <v>96</v>
      </c>
      <c r="B119" t="str">
        <v>Paket Ultah 2</v>
      </c>
      <c r="C119" t="str">
        <f>'LAP. PENJUALAN '!C119</f>
        <v>Dada / Paha Atas Hot Spicy</v>
      </c>
      <c r="N119">
        <f>SUM(D119:M119)</f>
        <v>0</v>
      </c>
      <c r="O119">
        <f>N119*S119</f>
        <v>0</v>
      </c>
      <c r="P119" t="e">
        <f>(O119/O270)*100</f>
        <v>#DIV/0!</v>
      </c>
      <c r="R119" t="e">
        <f>P119*Q119</f>
        <v>#DIV/0!</v>
      </c>
      <c r="S119">
        <f>T119+(T119*10%)</f>
        <v>0</v>
      </c>
      <c r="X119">
        <f>D119*S119</f>
        <v>0</v>
      </c>
      <c r="Y119">
        <f>E119*S119</f>
        <v>0</v>
      </c>
      <c r="Z119">
        <f>F119*S119</f>
        <v>0</v>
      </c>
      <c r="AA119">
        <f>G119*S119</f>
        <v>0</v>
      </c>
      <c r="AB119">
        <f>H119*S119</f>
        <v>0</v>
      </c>
      <c r="AC119">
        <f>I119*S119</f>
        <v>0</v>
      </c>
      <c r="AD119">
        <f>J119*S119</f>
        <v>0</v>
      </c>
      <c r="AE119">
        <f>K119*S119</f>
        <v>0</v>
      </c>
      <c r="AF119">
        <f>L119*S119</f>
        <v>0</v>
      </c>
      <c r="AG119">
        <f>M119*S119</f>
        <v>0</v>
      </c>
    </row>
    <row r="120">
      <c r="A120">
        <v>97</v>
      </c>
      <c r="C120" t="str">
        <f>'LAP. PENJUALAN '!C120</f>
        <v>Paha Bawah Hot Spicy</v>
      </c>
      <c r="N120">
        <f>SUM(D120:M120)</f>
        <v>0</v>
      </c>
      <c r="O120">
        <f>N120*S120</f>
        <v>0</v>
      </c>
      <c r="P120" t="e">
        <f>(O120/O270)*100</f>
        <v>#DIV/0!</v>
      </c>
      <c r="R120" t="e">
        <f>P120*Q120</f>
        <v>#DIV/0!</v>
      </c>
      <c r="S120">
        <f>T120+(T120*10%)</f>
        <v>0</v>
      </c>
      <c r="X120">
        <f>D120*S120</f>
        <v>0</v>
      </c>
      <c r="Y120">
        <f>E120*S120</f>
        <v>0</v>
      </c>
      <c r="Z120">
        <f>F120*S120</f>
        <v>0</v>
      </c>
      <c r="AA120">
        <f>G120*S120</f>
        <v>0</v>
      </c>
      <c r="AB120">
        <f>H120*S120</f>
        <v>0</v>
      </c>
      <c r="AC120">
        <f>I120*S120</f>
        <v>0</v>
      </c>
      <c r="AD120">
        <f>J120*S120</f>
        <v>0</v>
      </c>
      <c r="AE120">
        <f>K120*S120</f>
        <v>0</v>
      </c>
      <c r="AF120">
        <f>L120*S120</f>
        <v>0</v>
      </c>
      <c r="AG120">
        <f>M120*S120</f>
        <v>0</v>
      </c>
    </row>
    <row r="121">
      <c r="A121">
        <v>98</v>
      </c>
      <c r="B121" t="str">
        <v>Paket Sehat 1</v>
      </c>
      <c r="C121" t="str">
        <f>'LAP. PENJUALAN '!C121</f>
        <v>Sayap Hot Spicy</v>
      </c>
      <c r="N121">
        <f>SUM(D121:M121)</f>
        <v>0</v>
      </c>
      <c r="O121">
        <f>N121*S121</f>
        <v>0</v>
      </c>
      <c r="P121" t="e">
        <f>(O121/O270)*100</f>
        <v>#DIV/0!</v>
      </c>
      <c r="R121" t="e">
        <f>P121*Q121</f>
        <v>#DIV/0!</v>
      </c>
      <c r="S121">
        <f>T121+(T121*10%)</f>
        <v>0</v>
      </c>
      <c r="X121">
        <f>D121*S121</f>
        <v>0</v>
      </c>
      <c r="Y121">
        <f>E121*S121</f>
        <v>0</v>
      </c>
      <c r="Z121">
        <f>F121*S121</f>
        <v>0</v>
      </c>
      <c r="AA121">
        <f>G121*S121</f>
        <v>0</v>
      </c>
      <c r="AB121">
        <f>H121*S121</f>
        <v>0</v>
      </c>
      <c r="AC121">
        <f>I121*S121</f>
        <v>0</v>
      </c>
      <c r="AD121">
        <f>J121*S121</f>
        <v>0</v>
      </c>
      <c r="AE121">
        <f>K121*S121</f>
        <v>0</v>
      </c>
      <c r="AF121">
        <f>L121*S121</f>
        <v>0</v>
      </c>
      <c r="AG121">
        <f>M121*S121</f>
        <v>0</v>
      </c>
    </row>
    <row r="122">
      <c r="A122">
        <v>99</v>
      </c>
      <c r="B122" t="str">
        <v>Paket Sehat 2</v>
      </c>
      <c r="C122" t="str">
        <f>'LAP. PENJUALAN '!C122</f>
        <v>P. Hot Spicy 1 (Lemon Tea)</v>
      </c>
      <c r="N122">
        <f>SUM(D122:M122)</f>
        <v>0</v>
      </c>
      <c r="O122">
        <f>N122*S122</f>
        <v>0</v>
      </c>
      <c r="P122" t="e">
        <f>(O122/O270)*100</f>
        <v>#DIV/0!</v>
      </c>
      <c r="R122" t="e">
        <f>P122*Q122</f>
        <v>#DIV/0!</v>
      </c>
      <c r="S122">
        <f>T122+(T122*10%)</f>
        <v>0</v>
      </c>
      <c r="X122">
        <f>D122*S122</f>
        <v>0</v>
      </c>
      <c r="Y122">
        <f>E122*S122</f>
        <v>0</v>
      </c>
      <c r="Z122">
        <f>F122*S122</f>
        <v>0</v>
      </c>
      <c r="AA122">
        <f>G122*S122</f>
        <v>0</v>
      </c>
      <c r="AB122">
        <f>H122*S122</f>
        <v>0</v>
      </c>
      <c r="AC122">
        <f>I122*S122</f>
        <v>0</v>
      </c>
      <c r="AD122">
        <f>J122*S122</f>
        <v>0</v>
      </c>
      <c r="AE122">
        <f>K122*S122</f>
        <v>0</v>
      </c>
      <c r="AF122">
        <f>L122*S122</f>
        <v>0</v>
      </c>
      <c r="AG122">
        <f>M122*S122</f>
        <v>0</v>
      </c>
    </row>
    <row r="123">
      <c r="A123">
        <v>100</v>
      </c>
      <c r="B123" t="str">
        <v>Paket Sehat 3</v>
      </c>
      <c r="C123" t="str">
        <f>'LAP. PENJUALAN '!C123</f>
        <v>P. Hot Spicy 2 (Lemon Tea)</v>
      </c>
      <c r="N123">
        <f>SUM(D123:M123)</f>
        <v>0</v>
      </c>
      <c r="O123">
        <f>N123*S123</f>
        <v>0</v>
      </c>
      <c r="P123" t="e">
        <f>(O123/O270)*100</f>
        <v>#DIV/0!</v>
      </c>
      <c r="R123" t="e">
        <f>P123*Q123</f>
        <v>#DIV/0!</v>
      </c>
      <c r="S123">
        <f>T123+(T123*10%)</f>
        <v>0</v>
      </c>
      <c r="X123">
        <f>D123*S123</f>
        <v>0</v>
      </c>
      <c r="Y123">
        <f>E123*S123</f>
        <v>0</v>
      </c>
      <c r="Z123">
        <f>F123*S123</f>
        <v>0</v>
      </c>
      <c r="AA123">
        <f>G123*S123</f>
        <v>0</v>
      </c>
      <c r="AB123">
        <f>H123*S123</f>
        <v>0</v>
      </c>
      <c r="AC123">
        <f>I123*S123</f>
        <v>0</v>
      </c>
      <c r="AD123">
        <f>J123*S123</f>
        <v>0</v>
      </c>
      <c r="AE123">
        <f>K123*S123</f>
        <v>0</v>
      </c>
      <c r="AF123">
        <f>L123*S123</f>
        <v>0</v>
      </c>
      <c r="AG123">
        <f>M123*S123</f>
        <v>0</v>
      </c>
    </row>
    <row r="124">
      <c r="A124">
        <v>101</v>
      </c>
      <c r="B124" t="str">
        <v>Paket Sehat 4</v>
      </c>
      <c r="C124" t="str">
        <f>'LAP. PENJUALAN '!C124</f>
        <v>P. Hot Spicy 3 (Lemon Tea)</v>
      </c>
      <c r="N124">
        <f>SUM(D124:M124)</f>
        <v>0</v>
      </c>
      <c r="O124">
        <f>N124*S124</f>
        <v>0</v>
      </c>
      <c r="P124" t="e">
        <f>(O124/O270)*100</f>
        <v>#DIV/0!</v>
      </c>
      <c r="R124" t="e">
        <f>P124*Q124</f>
        <v>#DIV/0!</v>
      </c>
      <c r="S124">
        <f>T124+(T124*10%)</f>
        <v>0</v>
      </c>
      <c r="X124">
        <f>D124*S124</f>
        <v>0</v>
      </c>
      <c r="Y124">
        <f>E124*S124</f>
        <v>0</v>
      </c>
      <c r="Z124">
        <f>F124*S124</f>
        <v>0</v>
      </c>
      <c r="AA124">
        <f>G124*S124</f>
        <v>0</v>
      </c>
      <c r="AB124">
        <f>H124*S124</f>
        <v>0</v>
      </c>
      <c r="AC124">
        <f>I124*S124</f>
        <v>0</v>
      </c>
      <c r="AD124">
        <f>J124*S124</f>
        <v>0</v>
      </c>
      <c r="AE124">
        <f>K124*S124</f>
        <v>0</v>
      </c>
      <c r="AF124">
        <f>L124*S124</f>
        <v>0</v>
      </c>
      <c r="AG124">
        <f>M124*S124</f>
        <v>0</v>
      </c>
    </row>
    <row r="125">
      <c r="A125">
        <v>102</v>
      </c>
      <c r="C125" t="str">
        <f>'LAP. PENJUALAN '!C125</f>
        <v>P. Hot Spicy 1 Green Crispy (Es Teh / S-tee)</v>
      </c>
      <c r="N125">
        <f>SUM(D125:M125)</f>
        <v>0</v>
      </c>
      <c r="O125">
        <f>N125*S125</f>
        <v>0</v>
      </c>
      <c r="P125" t="e">
        <f>(O125/O270)*100</f>
        <v>#DIV/0!</v>
      </c>
      <c r="R125" t="e">
        <f>P125*Q125</f>
        <v>#DIV/0!</v>
      </c>
      <c r="S125">
        <f>T125+(T125*10%)</f>
        <v>0</v>
      </c>
      <c r="X125">
        <f>D125*S125</f>
        <v>0</v>
      </c>
      <c r="Y125">
        <f>E125*S125</f>
        <v>0</v>
      </c>
      <c r="Z125">
        <f>F125*S125</f>
        <v>0</v>
      </c>
      <c r="AA125">
        <f>G125*S125</f>
        <v>0</v>
      </c>
      <c r="AB125">
        <f>H125*S125</f>
        <v>0</v>
      </c>
      <c r="AC125">
        <f>I125*S125</f>
        <v>0</v>
      </c>
      <c r="AD125">
        <f>J125*S125</f>
        <v>0</v>
      </c>
      <c r="AE125">
        <f>K125*S125</f>
        <v>0</v>
      </c>
      <c r="AF125">
        <f>L125*S125</f>
        <v>0</v>
      </c>
      <c r="AG125">
        <f>M125*S125</f>
        <v>0</v>
      </c>
    </row>
    <row r="126">
      <c r="A126">
        <v>103</v>
      </c>
      <c r="B126" t="str">
        <v>Koin Kiddy Ride</v>
      </c>
      <c r="C126" t="str">
        <f>'LAP. PENJUALAN '!C126</f>
        <v>P. Hot Spicy 2 Green Crispy (Es Teh / S-tee)</v>
      </c>
      <c r="N126">
        <f>SUM(D126:M126)</f>
        <v>0</v>
      </c>
      <c r="O126">
        <f>N126*S126</f>
        <v>0</v>
      </c>
      <c r="P126" t="e">
        <f>(O126/O270)*100</f>
        <v>#DIV/0!</v>
      </c>
      <c r="R126" t="e">
        <f>P126*Q126</f>
        <v>#DIV/0!</v>
      </c>
      <c r="S126">
        <f>T126+(T126*10%)</f>
        <v>0</v>
      </c>
      <c r="X126">
        <f>D126*S126</f>
        <v>0</v>
      </c>
      <c r="Y126">
        <f>E126*S126</f>
        <v>0</v>
      </c>
      <c r="Z126">
        <f>F126*S126</f>
        <v>0</v>
      </c>
      <c r="AA126">
        <f>G126*S126</f>
        <v>0</v>
      </c>
      <c r="AB126">
        <f>H126*S126</f>
        <v>0</v>
      </c>
      <c r="AC126">
        <f>I126*S126</f>
        <v>0</v>
      </c>
      <c r="AD126">
        <f>J126*S126</f>
        <v>0</v>
      </c>
      <c r="AE126">
        <f>K126*S126</f>
        <v>0</v>
      </c>
      <c r="AF126">
        <f>L126*S126</f>
        <v>0</v>
      </c>
      <c r="AG126">
        <f>M126*S126</f>
        <v>0</v>
      </c>
    </row>
    <row r="127">
      <c r="A127">
        <v>104</v>
      </c>
      <c r="C127" t="str">
        <f>'LAP. PENJUALAN '!C127</f>
        <v>P. Hot Spicy 3 Green Crispy (Es Teh / S-tee)</v>
      </c>
      <c r="N127">
        <f>SUM(D127:M127)</f>
        <v>0</v>
      </c>
      <c r="O127">
        <f>N127*S127</f>
        <v>0</v>
      </c>
      <c r="P127" t="e">
        <f>(O127/O270)*100</f>
        <v>#DIV/0!</v>
      </c>
      <c r="R127" t="e">
        <f>P127*Q127</f>
        <v>#DIV/0!</v>
      </c>
      <c r="S127">
        <f>T127+(T127*10%)</f>
        <v>0</v>
      </c>
      <c r="X127">
        <f>D127*S127</f>
        <v>0</v>
      </c>
      <c r="Y127">
        <f>E127*S127</f>
        <v>0</v>
      </c>
      <c r="Z127">
        <f>F127*S127</f>
        <v>0</v>
      </c>
      <c r="AA127">
        <f>G127*S127</f>
        <v>0</v>
      </c>
      <c r="AB127">
        <f>H127*S127</f>
        <v>0</v>
      </c>
      <c r="AC127">
        <f>I127*S127</f>
        <v>0</v>
      </c>
      <c r="AD127">
        <f>J127*S127</f>
        <v>0</v>
      </c>
      <c r="AE127">
        <f>K127*S127</f>
        <v>0</v>
      </c>
      <c r="AF127">
        <f>L127*S127</f>
        <v>0</v>
      </c>
      <c r="AG127">
        <f>M127*S127</f>
        <v>0</v>
      </c>
    </row>
    <row r="128">
      <c r="B128" t="str">
        <v>Paket Takjil 4</v>
      </c>
      <c r="N128">
        <f>SUM(D128:M128)</f>
        <v>0</v>
      </c>
      <c r="O128">
        <f>N128*S128</f>
        <v>0</v>
      </c>
      <c r="P128" t="e">
        <f>(O128/O270)*100</f>
        <v>#DIV/0!</v>
      </c>
      <c r="R128" t="e">
        <f>P128*Q128</f>
        <v>#DIV/0!</v>
      </c>
      <c r="S128">
        <f>T128+(T128*10%)</f>
        <v>0</v>
      </c>
      <c r="X128">
        <f>D128*S128</f>
        <v>0</v>
      </c>
      <c r="Y128">
        <f>E128*S128</f>
        <v>0</v>
      </c>
      <c r="Z128">
        <f>F128*S128</f>
        <v>0</v>
      </c>
      <c r="AA128">
        <f>G128*S128</f>
        <v>0</v>
      </c>
      <c r="AB128">
        <f>H128*S128</f>
        <v>0</v>
      </c>
      <c r="AC128">
        <f>I128*S128</f>
        <v>0</v>
      </c>
      <c r="AD128">
        <f>J128*S128</f>
        <v>0</v>
      </c>
      <c r="AE128">
        <f>K128*S128</f>
        <v>0</v>
      </c>
      <c r="AF128">
        <f>L128*S128</f>
        <v>0</v>
      </c>
      <c r="AG128">
        <f>M128*S128</f>
        <v>0</v>
      </c>
    </row>
    <row r="129">
      <c r="A129">
        <v>105</v>
      </c>
      <c r="B129" t="str">
        <v>Paket Takjil 5</v>
      </c>
      <c r="C129" t="str">
        <f>'LAP. PENJUALAN '!C129</f>
        <v>P. Hot Cheesy 1 Green Crispy  (Es Teh / S-tee)</v>
      </c>
      <c r="N129">
        <f>SUM(D129:M129)</f>
        <v>0</v>
      </c>
      <c r="O129">
        <f>N129*S129</f>
        <v>0</v>
      </c>
      <c r="P129" t="e">
        <f>(O129/O270)*100</f>
        <v>#DIV/0!</v>
      </c>
      <c r="R129" t="e">
        <f>P129*Q129</f>
        <v>#DIV/0!</v>
      </c>
      <c r="S129">
        <f>T129+(T129*10%)</f>
        <v>0</v>
      </c>
      <c r="X129">
        <f>D129*S129</f>
        <v>0</v>
      </c>
      <c r="Y129">
        <f>E129*S129</f>
        <v>0</v>
      </c>
      <c r="Z129">
        <f>F129*S129</f>
        <v>0</v>
      </c>
      <c r="AA129">
        <f>G129*S129</f>
        <v>0</v>
      </c>
      <c r="AB129">
        <f>H129*S129</f>
        <v>0</v>
      </c>
      <c r="AC129">
        <f>I129*S129</f>
        <v>0</v>
      </c>
      <c r="AD129">
        <f>J129*S129</f>
        <v>0</v>
      </c>
      <c r="AE129">
        <f>K129*S129</f>
        <v>0</v>
      </c>
      <c r="AF129">
        <f>L129*S129</f>
        <v>0</v>
      </c>
      <c r="AG129">
        <f>M129*S129</f>
        <v>0</v>
      </c>
    </row>
    <row r="130">
      <c r="A130">
        <v>106</v>
      </c>
      <c r="B130" t="str">
        <v>Paket Takjil 6</v>
      </c>
      <c r="C130" t="str">
        <f>'LAP. PENJUALAN '!C130</f>
        <v>P. Hot Cheesy 2 Green Crispy (Es Teh / S-tee)</v>
      </c>
      <c r="N130">
        <f>SUM(D130:M130)</f>
        <v>0</v>
      </c>
      <c r="O130">
        <f>N130*S130</f>
        <v>0</v>
      </c>
      <c r="P130" t="e">
        <f>(O130/O270)*100</f>
        <v>#DIV/0!</v>
      </c>
      <c r="R130" t="e">
        <f>P130*Q130</f>
        <v>#DIV/0!</v>
      </c>
      <c r="S130">
        <f>T130+(T130*10%)</f>
        <v>0</v>
      </c>
      <c r="X130">
        <f>D130*S130</f>
        <v>0</v>
      </c>
      <c r="Y130">
        <f>E130*S130</f>
        <v>0</v>
      </c>
      <c r="Z130">
        <f>F130*S130</f>
        <v>0</v>
      </c>
      <c r="AA130">
        <f>G130*S130</f>
        <v>0</v>
      </c>
      <c r="AB130">
        <f>H130*S130</f>
        <v>0</v>
      </c>
      <c r="AC130">
        <f>I130*S130</f>
        <v>0</v>
      </c>
      <c r="AD130">
        <f>J130*S130</f>
        <v>0</v>
      </c>
      <c r="AE130">
        <f>K130*S130</f>
        <v>0</v>
      </c>
      <c r="AF130">
        <f>L130*S130</f>
        <v>0</v>
      </c>
      <c r="AG130">
        <f>M130*S130</f>
        <v>0</v>
      </c>
    </row>
    <row r="131">
      <c r="A131">
        <v>107</v>
      </c>
      <c r="C131" t="str">
        <f>'LAP. PENJUALAN '!C131</f>
        <v>P. Hot Cheesy 3 Green Crispy (Es Teh / S-tee)</v>
      </c>
      <c r="N131">
        <f>SUM(D131:M131)</f>
        <v>0</v>
      </c>
      <c r="O131">
        <f>N131*S131</f>
        <v>0</v>
      </c>
      <c r="P131" t="e">
        <f>(O131/O270)*100</f>
        <v>#DIV/0!</v>
      </c>
      <c r="R131" t="e">
        <f>P131*Q131</f>
        <v>#DIV/0!</v>
      </c>
      <c r="S131">
        <f>T131+(T131*10%)</f>
        <v>0</v>
      </c>
      <c r="X131">
        <f>D131*S131</f>
        <v>0</v>
      </c>
      <c r="Y131">
        <f>E131*S131</f>
        <v>0</v>
      </c>
      <c r="Z131">
        <f>F131*S131</f>
        <v>0</v>
      </c>
      <c r="AA131">
        <f>G131*S131</f>
        <v>0</v>
      </c>
      <c r="AB131">
        <f>H131*S131</f>
        <v>0</v>
      </c>
      <c r="AC131">
        <f>I131*S131</f>
        <v>0</v>
      </c>
      <c r="AD131">
        <f>J131*S131</f>
        <v>0</v>
      </c>
      <c r="AE131">
        <f>K131*S131</f>
        <v>0</v>
      </c>
      <c r="AF131">
        <f>L131*S131</f>
        <v>0</v>
      </c>
      <c r="AG131">
        <f>M131*S131</f>
        <v>0</v>
      </c>
    </row>
    <row r="132">
      <c r="A132">
        <v>108</v>
      </c>
      <c r="C132" t="str">
        <f>'LAP. PENJUALAN '!C132</f>
        <v>Green Crispy</v>
      </c>
      <c r="N132">
        <f>SUM(D132:M132)</f>
        <v>0</v>
      </c>
      <c r="O132">
        <f>N132*S132</f>
        <v>0</v>
      </c>
      <c r="P132" t="e">
        <f>(O132/O270)*100</f>
        <v>#DIV/0!</v>
      </c>
      <c r="R132" t="e">
        <f>P132*Q132</f>
        <v>#DIV/0!</v>
      </c>
      <c r="S132">
        <f>T132+(T132*10%)</f>
        <v>0</v>
      </c>
      <c r="X132">
        <f>D132*S132</f>
        <v>0</v>
      </c>
      <c r="Y132">
        <f>E132*S132</f>
        <v>0</v>
      </c>
      <c r="Z132">
        <f>F132*S132</f>
        <v>0</v>
      </c>
      <c r="AA132">
        <f>G132*S132</f>
        <v>0</v>
      </c>
      <c r="AB132">
        <f>H132*S132</f>
        <v>0</v>
      </c>
      <c r="AC132">
        <f>I132*S132</f>
        <v>0</v>
      </c>
      <c r="AD132">
        <f>J132*S132</f>
        <v>0</v>
      </c>
      <c r="AE132">
        <f>K132*S132</f>
        <v>0</v>
      </c>
      <c r="AF132">
        <f>L132*S132</f>
        <v>0</v>
      </c>
      <c r="AG132">
        <f>M132*S132</f>
        <v>0</v>
      </c>
    </row>
    <row r="133">
      <c r="N133">
        <f>SUM(D133:M133)</f>
        <v>0</v>
      </c>
      <c r="O133">
        <f>N133*S133</f>
        <v>0</v>
      </c>
      <c r="P133" t="e">
        <f>(O133/O270)*100</f>
        <v>#DIV/0!</v>
      </c>
      <c r="R133" t="e">
        <f>P133*Q133</f>
        <v>#DIV/0!</v>
      </c>
      <c r="S133">
        <f>T133+(T133*10%)</f>
        <v>0</v>
      </c>
      <c r="X133">
        <f>D133*S133</f>
        <v>0</v>
      </c>
      <c r="Y133">
        <f>E133*S133</f>
        <v>0</v>
      </c>
      <c r="Z133">
        <f>F133*S133</f>
        <v>0</v>
      </c>
      <c r="AA133">
        <f>G133*S133</f>
        <v>0</v>
      </c>
      <c r="AB133">
        <f>H133*S133</f>
        <v>0</v>
      </c>
      <c r="AC133">
        <f>I133*S133</f>
        <v>0</v>
      </c>
      <c r="AD133">
        <f>J133*S133</f>
        <v>0</v>
      </c>
      <c r="AE133">
        <f>K133*S133</f>
        <v>0</v>
      </c>
      <c r="AF133">
        <f>L133*S133</f>
        <v>0</v>
      </c>
      <c r="AG133">
        <f>M133*S133</f>
        <v>0</v>
      </c>
    </row>
    <row r="134">
      <c r="A134">
        <v>109</v>
      </c>
      <c r="C134" t="str">
        <f>'LAP. PENJUALAN '!C134</f>
        <v>Paket Bucket 1</v>
      </c>
      <c r="N134">
        <f>SUM(D134:M134)</f>
        <v>0</v>
      </c>
      <c r="O134">
        <f>N134*S134</f>
        <v>0</v>
      </c>
      <c r="P134" t="e">
        <f>(O134/O270)*100</f>
        <v>#DIV/0!</v>
      </c>
      <c r="Q134">
        <v>0.5</v>
      </c>
      <c r="R134" t="e">
        <f>P134*Q134</f>
        <v>#DIV/0!</v>
      </c>
      <c r="S134">
        <f>T134+(T134*10%)</f>
        <v>0</v>
      </c>
      <c r="X134">
        <f>D134*S134</f>
        <v>0</v>
      </c>
      <c r="Y134">
        <f>E134*S134</f>
        <v>0</v>
      </c>
      <c r="Z134">
        <f>F134*S134</f>
        <v>0</v>
      </c>
      <c r="AA134">
        <f>G134*S134</f>
        <v>0</v>
      </c>
      <c r="AB134">
        <f>H134*S134</f>
        <v>0</v>
      </c>
      <c r="AC134">
        <f>I134*S134</f>
        <v>0</v>
      </c>
      <c r="AD134">
        <f>J134*S134</f>
        <v>0</v>
      </c>
      <c r="AE134">
        <f>K134*S134</f>
        <v>0</v>
      </c>
      <c r="AF134">
        <f>L134*S134</f>
        <v>0</v>
      </c>
      <c r="AG134">
        <f>M134*S134</f>
        <v>0</v>
      </c>
    </row>
    <row r="135">
      <c r="A135">
        <v>110</v>
      </c>
      <c r="C135" t="str">
        <f>'LAP. PENJUALAN '!C135</f>
        <v>Paket Bucket 2</v>
      </c>
      <c r="N135">
        <f>SUM(D135:M135)</f>
        <v>0</v>
      </c>
      <c r="O135">
        <f>N135*S135</f>
        <v>0</v>
      </c>
      <c r="P135" t="e">
        <f>(O135/O270)*100</f>
        <v>#DIV/0!</v>
      </c>
      <c r="Q135">
        <v>0.5</v>
      </c>
      <c r="R135" t="e">
        <f>P135*Q135</f>
        <v>#DIV/0!</v>
      </c>
      <c r="S135">
        <f>T135+(T135*10%)</f>
        <v>0</v>
      </c>
      <c r="X135">
        <f>D135*S135</f>
        <v>0</v>
      </c>
      <c r="Y135">
        <f>E135*S135</f>
        <v>0</v>
      </c>
      <c r="Z135">
        <f>F135*S135</f>
        <v>0</v>
      </c>
      <c r="AA135">
        <f>G135*S135</f>
        <v>0</v>
      </c>
      <c r="AB135">
        <f>H135*S135</f>
        <v>0</v>
      </c>
      <c r="AC135">
        <f>I135*S135</f>
        <v>0</v>
      </c>
      <c r="AD135">
        <f>J135*S135</f>
        <v>0</v>
      </c>
      <c r="AE135">
        <f>K135*S135</f>
        <v>0</v>
      </c>
      <c r="AF135">
        <f>L135*S135</f>
        <v>0</v>
      </c>
      <c r="AG135">
        <f>M135*S135</f>
        <v>0</v>
      </c>
    </row>
    <row r="136">
      <c r="A136">
        <v>111</v>
      </c>
      <c r="C136" t="str">
        <f>'LAP. PENJUALAN '!C136</f>
        <v>Paket Bucket 3</v>
      </c>
      <c r="N136">
        <f>SUM(D136:M136)</f>
        <v>0</v>
      </c>
      <c r="O136">
        <f>N136*S136</f>
        <v>0</v>
      </c>
      <c r="P136" t="e">
        <f>(O136/O270)*100</f>
        <v>#DIV/0!</v>
      </c>
      <c r="Q136">
        <v>0.5</v>
      </c>
      <c r="R136" t="e">
        <f>P136*Q136</f>
        <v>#DIV/0!</v>
      </c>
      <c r="S136">
        <f>T136+(T136*10%)</f>
        <v>0</v>
      </c>
      <c r="X136">
        <f>D136*S136</f>
        <v>0</v>
      </c>
      <c r="Y136">
        <f>E136*S136</f>
        <v>0</v>
      </c>
      <c r="Z136">
        <f>F136*S136</f>
        <v>0</v>
      </c>
      <c r="AA136">
        <f>G136*S136</f>
        <v>0</v>
      </c>
      <c r="AB136">
        <f>H136*S136</f>
        <v>0</v>
      </c>
      <c r="AC136">
        <f>I136*S136</f>
        <v>0</v>
      </c>
      <c r="AD136">
        <f>J136*S136</f>
        <v>0</v>
      </c>
      <c r="AE136">
        <f>K136*S136</f>
        <v>0</v>
      </c>
      <c r="AF136">
        <f>L136*S136</f>
        <v>0</v>
      </c>
      <c r="AG136">
        <f>M136*S136</f>
        <v>0</v>
      </c>
    </row>
    <row r="137">
      <c r="A137">
        <v>112</v>
      </c>
      <c r="C137" t="str">
        <f>'LAP. PENJUALAN '!C137</f>
        <v>Paket Bucket 4 (Sambal Geprek)</v>
      </c>
      <c r="N137">
        <f>SUM(D137:M137)</f>
        <v>0</v>
      </c>
      <c r="O137">
        <f>N137*S137</f>
        <v>0</v>
      </c>
      <c r="P137" t="e">
        <f>(O137/O270)*100</f>
        <v>#DIV/0!</v>
      </c>
      <c r="Q137">
        <v>0.5</v>
      </c>
      <c r="R137" t="e">
        <f>P137*Q137</f>
        <v>#DIV/0!</v>
      </c>
      <c r="S137">
        <f>T137+(T137*10%)</f>
        <v>0</v>
      </c>
      <c r="X137">
        <f>D137*S137</f>
        <v>0</v>
      </c>
      <c r="Y137">
        <f>E137*S137</f>
        <v>0</v>
      </c>
      <c r="Z137">
        <f>F137*S137</f>
        <v>0</v>
      </c>
      <c r="AA137">
        <f>G137*S137</f>
        <v>0</v>
      </c>
      <c r="AB137">
        <f>H137*S137</f>
        <v>0</v>
      </c>
      <c r="AC137">
        <f>I137*S137</f>
        <v>0</v>
      </c>
      <c r="AD137">
        <f>J137*S137</f>
        <v>0</v>
      </c>
      <c r="AE137">
        <f>K137*S137</f>
        <v>0</v>
      </c>
      <c r="AF137">
        <f>L137*S137</f>
        <v>0</v>
      </c>
      <c r="AG137">
        <f>M137*S137</f>
        <v>0</v>
      </c>
    </row>
    <row r="138">
      <c r="A138">
        <v>113</v>
      </c>
      <c r="C138" t="str">
        <f>'LAP. PENJUALAN '!C138</f>
        <v>Paket Bucket 4 (Hot Cheesy)</v>
      </c>
      <c r="N138">
        <f>SUM(D138:M138)</f>
        <v>0</v>
      </c>
      <c r="O138">
        <f>N138*S138</f>
        <v>0</v>
      </c>
      <c r="P138" t="e">
        <f>(O138/O270)*100</f>
        <v>#DIV/0!</v>
      </c>
      <c r="Q138">
        <v>0.5</v>
      </c>
      <c r="R138" t="e">
        <f>P138*Q138</f>
        <v>#DIV/0!</v>
      </c>
      <c r="S138">
        <f>T138+(T138*10%)</f>
        <v>0</v>
      </c>
      <c r="X138">
        <f>D138*S138</f>
        <v>0</v>
      </c>
      <c r="Y138">
        <f>E138*S138</f>
        <v>0</v>
      </c>
      <c r="Z138">
        <f>F138*S138</f>
        <v>0</v>
      </c>
      <c r="AA138">
        <f>G138*S138</f>
        <v>0</v>
      </c>
      <c r="AB138">
        <f>H138*S138</f>
        <v>0</v>
      </c>
      <c r="AC138">
        <f>I138*S138</f>
        <v>0</v>
      </c>
      <c r="AD138">
        <f>J138*S138</f>
        <v>0</v>
      </c>
      <c r="AE138">
        <f>K138*S138</f>
        <v>0</v>
      </c>
      <c r="AF138">
        <f>L138*S138</f>
        <v>0</v>
      </c>
      <c r="AG138">
        <f>M138*S138</f>
        <v>0</v>
      </c>
    </row>
    <row r="139">
      <c r="N139">
        <f>SUM(D139:M139)</f>
        <v>0</v>
      </c>
      <c r="O139">
        <f>N139*S139</f>
        <v>0</v>
      </c>
      <c r="P139" t="e">
        <f>(O139/O270)*100</f>
        <v>#DIV/0!</v>
      </c>
      <c r="Q139">
        <v>0.5</v>
      </c>
      <c r="R139" t="e">
        <f>P139*Q139</f>
        <v>#DIV/0!</v>
      </c>
      <c r="S139">
        <f>T139+(T139*10%)</f>
        <v>0</v>
      </c>
      <c r="X139">
        <f>D139*S139</f>
        <v>0</v>
      </c>
      <c r="Y139">
        <f>E139*S139</f>
        <v>0</v>
      </c>
      <c r="Z139">
        <f>F139*S139</f>
        <v>0</v>
      </c>
      <c r="AA139">
        <f>G139*S139</f>
        <v>0</v>
      </c>
      <c r="AB139">
        <f>H139*S139</f>
        <v>0</v>
      </c>
      <c r="AC139">
        <f>I139*S139</f>
        <v>0</v>
      </c>
      <c r="AD139">
        <f>J139*S139</f>
        <v>0</v>
      </c>
      <c r="AE139">
        <f>K139*S139</f>
        <v>0</v>
      </c>
      <c r="AF139">
        <f>L139*S139</f>
        <v>0</v>
      </c>
      <c r="AG139">
        <f>M139*S139</f>
        <v>0</v>
      </c>
    </row>
    <row r="140">
      <c r="A140">
        <v>114</v>
      </c>
      <c r="C140" t="str">
        <f>'LAP. PENJUALAN '!C140</f>
        <v>Paket Ultah 1</v>
      </c>
      <c r="N140">
        <f>SUM(D140:M140)</f>
        <v>0</v>
      </c>
      <c r="O140">
        <f>N140*S140</f>
        <v>0</v>
      </c>
      <c r="P140" t="e">
        <f>(O140/O270)*100</f>
        <v>#DIV/0!</v>
      </c>
      <c r="Q140">
        <v>0.5</v>
      </c>
      <c r="R140" t="e">
        <f>P140*Q140</f>
        <v>#DIV/0!</v>
      </c>
      <c r="S140">
        <f>T140+(T140*10%)</f>
        <v>0</v>
      </c>
      <c r="X140">
        <f>D140*S140</f>
        <v>0</v>
      </c>
      <c r="Y140">
        <f>E140*S140</f>
        <v>0</v>
      </c>
      <c r="Z140">
        <f>F140*S140</f>
        <v>0</v>
      </c>
      <c r="AA140">
        <f>G140*S140</f>
        <v>0</v>
      </c>
      <c r="AB140">
        <f>H140*S140</f>
        <v>0</v>
      </c>
      <c r="AC140">
        <f>I140*S140</f>
        <v>0</v>
      </c>
      <c r="AD140">
        <f>J140*S140</f>
        <v>0</v>
      </c>
      <c r="AE140">
        <f>K140*S140</f>
        <v>0</v>
      </c>
      <c r="AF140">
        <f>L140*S140</f>
        <v>0</v>
      </c>
      <c r="AG140">
        <f>M140*S140</f>
        <v>0</v>
      </c>
    </row>
    <row r="141">
      <c r="A141">
        <v>115</v>
      </c>
      <c r="C141" t="str">
        <f>'LAP. PENJUALAN '!C141</f>
        <v>Paket Ultah 2</v>
      </c>
      <c r="N141">
        <f>SUM(D141:M141)</f>
        <v>0</v>
      </c>
      <c r="O141">
        <f>N141*S141</f>
        <v>0</v>
      </c>
      <c r="P141" t="e">
        <f>(O141/O270)*100</f>
        <v>#DIV/0!</v>
      </c>
      <c r="Q141">
        <v>0.5</v>
      </c>
      <c r="R141" t="e">
        <f>P141*Q141</f>
        <v>#DIV/0!</v>
      </c>
      <c r="S141">
        <f>T141+(T141*10%)</f>
        <v>0</v>
      </c>
      <c r="X141">
        <f>D141*S141</f>
        <v>0</v>
      </c>
      <c r="Y141">
        <f>E141*S141</f>
        <v>0</v>
      </c>
      <c r="Z141">
        <f>F141*S141</f>
        <v>0</v>
      </c>
      <c r="AA141">
        <f>G141*S141</f>
        <v>0</v>
      </c>
      <c r="AB141">
        <f>H141*S141</f>
        <v>0</v>
      </c>
      <c r="AC141">
        <f>I141*S141</f>
        <v>0</v>
      </c>
      <c r="AD141">
        <f>J141*S141</f>
        <v>0</v>
      </c>
      <c r="AE141">
        <f>K141*S141</f>
        <v>0</v>
      </c>
      <c r="AF141">
        <f>L141*S141</f>
        <v>0</v>
      </c>
      <c r="AG141">
        <f>M141*S141</f>
        <v>0</v>
      </c>
    </row>
    <row r="142">
      <c r="N142">
        <f>SUM(D142:M142)</f>
        <v>0</v>
      </c>
      <c r="O142">
        <f>N142*S142</f>
        <v>0</v>
      </c>
      <c r="P142" t="e">
        <f>(O142/O270)*100</f>
        <v>#DIV/0!</v>
      </c>
      <c r="Q142">
        <v>0.5</v>
      </c>
      <c r="R142" t="e">
        <f>P142*Q142</f>
        <v>#DIV/0!</v>
      </c>
      <c r="S142">
        <f>T142+(T142*10%)</f>
        <v>0</v>
      </c>
      <c r="X142">
        <f>D142*S142</f>
        <v>0</v>
      </c>
      <c r="Y142">
        <f>E142*S142</f>
        <v>0</v>
      </c>
      <c r="Z142">
        <f>F142*S142</f>
        <v>0</v>
      </c>
      <c r="AA142">
        <f>G142*S142</f>
        <v>0</v>
      </c>
      <c r="AB142">
        <f>H142*S142</f>
        <v>0</v>
      </c>
      <c r="AC142">
        <f>I142*S142</f>
        <v>0</v>
      </c>
      <c r="AD142">
        <f>J142*S142</f>
        <v>0</v>
      </c>
      <c r="AE142">
        <f>K142*S142</f>
        <v>0</v>
      </c>
      <c r="AF142">
        <f>L142*S142</f>
        <v>0</v>
      </c>
      <c r="AG142">
        <f>M142*S142</f>
        <v>0</v>
      </c>
    </row>
    <row r="143">
      <c r="A143">
        <v>116</v>
      </c>
      <c r="C143" t="str">
        <f>'LAP. PENJUALAN '!C143</f>
        <v>Paket Rocket Kids 1</v>
      </c>
      <c r="N143">
        <f>SUM(D143:M143)</f>
        <v>0</v>
      </c>
      <c r="O143">
        <f>N143*S143</f>
        <v>0</v>
      </c>
      <c r="P143" t="e">
        <f>(O143/O270)*100</f>
        <v>#DIV/0!</v>
      </c>
      <c r="Q143">
        <v>0.5</v>
      </c>
      <c r="R143" t="e">
        <f>P143*Q143</f>
        <v>#DIV/0!</v>
      </c>
      <c r="S143">
        <f>T143+(T143*10%)</f>
        <v>0</v>
      </c>
      <c r="X143">
        <f>D143*S143</f>
        <v>0</v>
      </c>
      <c r="Y143">
        <f>E143*S143</f>
        <v>0</v>
      </c>
      <c r="Z143">
        <f>F143*S143</f>
        <v>0</v>
      </c>
      <c r="AA143">
        <f>G143*S143</f>
        <v>0</v>
      </c>
      <c r="AB143">
        <f>H143*S143</f>
        <v>0</v>
      </c>
      <c r="AC143">
        <f>I143*S143</f>
        <v>0</v>
      </c>
      <c r="AD143">
        <f>J143*S143</f>
        <v>0</v>
      </c>
      <c r="AE143">
        <f>K143*S143</f>
        <v>0</v>
      </c>
      <c r="AF143">
        <f>L143*S143</f>
        <v>0</v>
      </c>
      <c r="AG143">
        <f>M143*S143</f>
        <v>0</v>
      </c>
    </row>
    <row r="144">
      <c r="A144">
        <v>117</v>
      </c>
      <c r="C144" t="str">
        <f>'LAP. PENJUALAN '!C144</f>
        <v>Paket Rocket Kids 2</v>
      </c>
      <c r="N144">
        <f>SUM(D144:M144)</f>
        <v>0</v>
      </c>
      <c r="O144">
        <f>N144*S144</f>
        <v>0</v>
      </c>
      <c r="P144" t="e">
        <f>(O144/O270)*100</f>
        <v>#DIV/0!</v>
      </c>
      <c r="Q144">
        <v>0.5</v>
      </c>
      <c r="R144" t="e">
        <f>P144*Q144</f>
        <v>#DIV/0!</v>
      </c>
      <c r="S144">
        <f>T144+(T144*10%)</f>
        <v>0</v>
      </c>
      <c r="X144">
        <f>D144*S144</f>
        <v>0</v>
      </c>
      <c r="Y144">
        <f>E144*S144</f>
        <v>0</v>
      </c>
      <c r="Z144">
        <f>F144*S144</f>
        <v>0</v>
      </c>
      <c r="AA144">
        <f>G144*S144</f>
        <v>0</v>
      </c>
      <c r="AB144">
        <f>H144*S144</f>
        <v>0</v>
      </c>
      <c r="AC144">
        <f>I144*S144</f>
        <v>0</v>
      </c>
      <c r="AD144">
        <f>J144*S144</f>
        <v>0</v>
      </c>
      <c r="AE144">
        <f>K144*S144</f>
        <v>0</v>
      </c>
      <c r="AF144">
        <f>L144*S144</f>
        <v>0</v>
      </c>
      <c r="AG144">
        <f>M144*S144</f>
        <v>0</v>
      </c>
    </row>
    <row r="145">
      <c r="A145">
        <v>118</v>
      </c>
      <c r="C145" t="str">
        <f>'LAP. PENJUALAN '!C145</f>
        <v>Paket Rocket Kids 3</v>
      </c>
      <c r="N145">
        <f>SUM(D145:M145)</f>
        <v>0</v>
      </c>
      <c r="O145">
        <f>N145*S145</f>
        <v>0</v>
      </c>
      <c r="P145" t="e">
        <f>(O145/O270)*100</f>
        <v>#DIV/0!</v>
      </c>
      <c r="Q145">
        <v>0.5</v>
      </c>
      <c r="R145" t="e">
        <f>P145*Q145</f>
        <v>#DIV/0!</v>
      </c>
      <c r="S145">
        <f>T145+(T145*10%)</f>
        <v>0</v>
      </c>
      <c r="X145">
        <f>D145*S145</f>
        <v>0</v>
      </c>
      <c r="Y145">
        <f>E145*S145</f>
        <v>0</v>
      </c>
      <c r="Z145">
        <f>F145*S145</f>
        <v>0</v>
      </c>
      <c r="AA145">
        <f>G145*S145</f>
        <v>0</v>
      </c>
      <c r="AB145">
        <f>H145*S145</f>
        <v>0</v>
      </c>
      <c r="AC145">
        <f>I145*S145</f>
        <v>0</v>
      </c>
      <c r="AD145">
        <f>J145*S145</f>
        <v>0</v>
      </c>
      <c r="AE145">
        <f>K145*S145</f>
        <v>0</v>
      </c>
      <c r="AF145">
        <f>L145*S145</f>
        <v>0</v>
      </c>
      <c r="AG145">
        <f>M145*S145</f>
        <v>0</v>
      </c>
    </row>
    <row r="146">
      <c r="N146">
        <f>SUM(D146:M146)</f>
        <v>0</v>
      </c>
      <c r="O146">
        <f>N146*S146</f>
        <v>0</v>
      </c>
      <c r="P146" t="e">
        <f>(O146/O270)*100</f>
        <v>#DIV/0!</v>
      </c>
      <c r="Q146">
        <v>0.5</v>
      </c>
      <c r="R146" t="e">
        <f>P146*Q146</f>
        <v>#DIV/0!</v>
      </c>
      <c r="S146">
        <f>T146+(T146*10%)</f>
        <v>0</v>
      </c>
      <c r="X146">
        <f>D146*S146</f>
        <v>0</v>
      </c>
      <c r="Y146">
        <f>E146*S146</f>
        <v>0</v>
      </c>
      <c r="Z146">
        <f>F146*S146</f>
        <v>0</v>
      </c>
      <c r="AA146">
        <f>G146*S146</f>
        <v>0</v>
      </c>
      <c r="AB146">
        <f>H146*S146</f>
        <v>0</v>
      </c>
      <c r="AC146">
        <f>I146*S146</f>
        <v>0</v>
      </c>
      <c r="AD146">
        <f>J146*S146</f>
        <v>0</v>
      </c>
      <c r="AE146">
        <f>K146*S146</f>
        <v>0</v>
      </c>
      <c r="AF146">
        <f>L146*S146</f>
        <v>0</v>
      </c>
      <c r="AG146">
        <f>M146*S146</f>
        <v>0</v>
      </c>
    </row>
    <row r="147">
      <c r="A147">
        <v>119</v>
      </c>
      <c r="C147" t="str">
        <f>'LAP. PENJUALAN '!C147</f>
        <v>Koin kids</v>
      </c>
      <c r="N147">
        <f>SUM(D147:M147)</f>
        <v>0</v>
      </c>
      <c r="O147">
        <f>N147*S147</f>
        <v>0</v>
      </c>
      <c r="P147" t="e">
        <f>(O147/O270)*100</f>
        <v>#DIV/0!</v>
      </c>
      <c r="Q147">
        <v>0.5</v>
      </c>
      <c r="R147" t="e">
        <f>P147*Q147</f>
        <v>#DIV/0!</v>
      </c>
      <c r="S147">
        <f>T147+(T147*10%)</f>
        <v>0</v>
      </c>
      <c r="X147">
        <f>D147*S147</f>
        <v>0</v>
      </c>
      <c r="Y147">
        <f>E147*S147</f>
        <v>0</v>
      </c>
      <c r="Z147">
        <f>F147*S147</f>
        <v>0</v>
      </c>
      <c r="AA147">
        <f>G147*S147</f>
        <v>0</v>
      </c>
      <c r="AB147">
        <f>H147*S147</f>
        <v>0</v>
      </c>
      <c r="AC147">
        <f>I147*S147</f>
        <v>0</v>
      </c>
      <c r="AD147">
        <f>J147*S147</f>
        <v>0</v>
      </c>
      <c r="AE147">
        <f>K147*S147</f>
        <v>0</v>
      </c>
      <c r="AF147">
        <f>L147*S147</f>
        <v>0</v>
      </c>
      <c r="AG147">
        <f>M147*S147</f>
        <v>0</v>
      </c>
    </row>
    <row r="148">
      <c r="C148" t="str">
        <f>'LAP. PENJUALAN '!C154</f>
        <v>PAKET PROMO REGION/AREA , DISKON KARYAWAN &amp; PAKET INDOMIE</v>
      </c>
      <c r="N148">
        <f>SUM(D148:M148)</f>
        <v>0</v>
      </c>
      <c r="O148">
        <f>N148*S148</f>
        <v>0</v>
      </c>
      <c r="P148" t="e">
        <f>(O148/O270)*100</f>
        <v>#DIV/0!</v>
      </c>
      <c r="Q148">
        <v>0.5</v>
      </c>
      <c r="R148" t="e">
        <f>P148*Q148</f>
        <v>#DIV/0!</v>
      </c>
      <c r="S148">
        <f>T148+(T148*10%)</f>
        <v>0</v>
      </c>
      <c r="X148">
        <f>D148*S148</f>
        <v>0</v>
      </c>
      <c r="Y148">
        <f>E148*S148</f>
        <v>0</v>
      </c>
      <c r="Z148">
        <f>F148*S148</f>
        <v>0</v>
      </c>
      <c r="AA148">
        <f>G148*S148</f>
        <v>0</v>
      </c>
      <c r="AB148">
        <f>H148*S148</f>
        <v>0</v>
      </c>
      <c r="AC148">
        <f>I148*S148</f>
        <v>0</v>
      </c>
      <c r="AD148">
        <f>J148*S148</f>
        <v>0</v>
      </c>
      <c r="AE148">
        <f>K148*S148</f>
        <v>0</v>
      </c>
      <c r="AF148">
        <f>L148*S148</f>
        <v>0</v>
      </c>
      <c r="AG148">
        <f>M148*S148</f>
        <v>0</v>
      </c>
    </row>
    <row r="149">
      <c r="A149">
        <v>1</v>
      </c>
      <c r="N149">
        <f>SUM(D149:M149)</f>
        <v>0</v>
      </c>
      <c r="O149">
        <f>N149*S149</f>
        <v>0</v>
      </c>
      <c r="P149" t="e">
        <f>(O149/O270)*100</f>
        <v>#DIV/0!</v>
      </c>
      <c r="Q149">
        <v>0.5</v>
      </c>
      <c r="R149" t="e">
        <f>P149*Q149</f>
        <v>#DIV/0!</v>
      </c>
      <c r="S149">
        <f>T149+(T149*10%)</f>
        <v>0</v>
      </c>
      <c r="X149">
        <f>D149*S149</f>
        <v>0</v>
      </c>
      <c r="Y149">
        <f>E149*S149</f>
        <v>0</v>
      </c>
      <c r="Z149">
        <f>F149*S149</f>
        <v>0</v>
      </c>
      <c r="AA149">
        <f>G149*S149</f>
        <v>0</v>
      </c>
      <c r="AB149">
        <f>H149*S149</f>
        <v>0</v>
      </c>
      <c r="AC149">
        <f>I149*S149</f>
        <v>0</v>
      </c>
      <c r="AD149">
        <f>J149*S149</f>
        <v>0</v>
      </c>
      <c r="AE149">
        <f>K149*S149</f>
        <v>0</v>
      </c>
      <c r="AF149">
        <f>L149*S149</f>
        <v>0</v>
      </c>
      <c r="AG149">
        <f>M149*S149</f>
        <v>0</v>
      </c>
    </row>
    <row r="150">
      <c r="A150">
        <v>2</v>
      </c>
      <c r="N150">
        <f>SUM(D150:M150)</f>
        <v>0</v>
      </c>
      <c r="O150">
        <f>N150*S150</f>
        <v>0</v>
      </c>
      <c r="P150" t="e">
        <f>(O150/O270)*100</f>
        <v>#DIV/0!</v>
      </c>
      <c r="Q150">
        <v>0.5</v>
      </c>
      <c r="R150" t="e">
        <f>P150*Q150</f>
        <v>#DIV/0!</v>
      </c>
      <c r="S150">
        <f>T150+(T150*10%)</f>
        <v>0</v>
      </c>
      <c r="X150">
        <f>D150*S150</f>
        <v>0</v>
      </c>
      <c r="Y150">
        <f>E150*S150</f>
        <v>0</v>
      </c>
      <c r="Z150">
        <f>F150*S150</f>
        <v>0</v>
      </c>
      <c r="AA150">
        <f>G150*S150</f>
        <v>0</v>
      </c>
      <c r="AB150">
        <f>H150*S150</f>
        <v>0</v>
      </c>
      <c r="AC150">
        <f>I150*S150</f>
        <v>0</v>
      </c>
      <c r="AD150">
        <f>J150*S150</f>
        <v>0</v>
      </c>
      <c r="AE150">
        <f>K150*S150</f>
        <v>0</v>
      </c>
      <c r="AF150">
        <f>L150*S150</f>
        <v>0</v>
      </c>
      <c r="AG150">
        <f>M150*S150</f>
        <v>0</v>
      </c>
    </row>
    <row r="151">
      <c r="A151">
        <v>3</v>
      </c>
      <c r="N151">
        <f>SUM(D151:M151)</f>
        <v>0</v>
      </c>
      <c r="O151">
        <f>N151*S151</f>
        <v>0</v>
      </c>
      <c r="P151" t="e">
        <f>(O151/O270)*100</f>
        <v>#DIV/0!</v>
      </c>
      <c r="Q151">
        <v>0.5</v>
      </c>
      <c r="R151" t="e">
        <f>P151*Q151</f>
        <v>#DIV/0!</v>
      </c>
      <c r="S151">
        <f>T151+(T151*10%)</f>
        <v>0</v>
      </c>
      <c r="X151">
        <f>D151*S151</f>
        <v>0</v>
      </c>
      <c r="Y151">
        <f>E151*S151</f>
        <v>0</v>
      </c>
      <c r="Z151">
        <f>F151*S151</f>
        <v>0</v>
      </c>
      <c r="AA151">
        <f>G151*S151</f>
        <v>0</v>
      </c>
      <c r="AB151">
        <f>H151*S151</f>
        <v>0</v>
      </c>
      <c r="AC151">
        <f>I151*S151</f>
        <v>0</v>
      </c>
      <c r="AD151">
        <f>J151*S151</f>
        <v>0</v>
      </c>
      <c r="AE151">
        <f>K151*S151</f>
        <v>0</v>
      </c>
      <c r="AF151">
        <f>L151*S151</f>
        <v>0</v>
      </c>
      <c r="AG151">
        <f>M151*S151</f>
        <v>0</v>
      </c>
    </row>
    <row r="152">
      <c r="A152">
        <v>4</v>
      </c>
      <c r="N152">
        <f>SUM(D152:M152)</f>
        <v>0</v>
      </c>
      <c r="O152">
        <f>N152*S152</f>
        <v>0</v>
      </c>
      <c r="P152" t="e">
        <f>(O152/O270)*100</f>
        <v>#DIV/0!</v>
      </c>
      <c r="Q152">
        <v>0.5</v>
      </c>
      <c r="R152" t="e">
        <f>P152*Q152</f>
        <v>#DIV/0!</v>
      </c>
      <c r="S152">
        <f>T152+(T152*10%)</f>
        <v>0</v>
      </c>
      <c r="X152">
        <f>D152*S152</f>
        <v>0</v>
      </c>
      <c r="Y152">
        <f>E152*S152</f>
        <v>0</v>
      </c>
      <c r="Z152">
        <f>F152*S152</f>
        <v>0</v>
      </c>
      <c r="AA152">
        <f>G152*S152</f>
        <v>0</v>
      </c>
      <c r="AB152">
        <f>H152*S152</f>
        <v>0</v>
      </c>
      <c r="AC152">
        <f>I152*S152</f>
        <v>0</v>
      </c>
      <c r="AD152">
        <f>J152*S152</f>
        <v>0</v>
      </c>
      <c r="AE152">
        <f>K152*S152</f>
        <v>0</v>
      </c>
      <c r="AF152">
        <f>L152*S152</f>
        <v>0</v>
      </c>
      <c r="AG152">
        <f>M152*S152</f>
        <v>0</v>
      </c>
    </row>
    <row r="153">
      <c r="A153">
        <v>5</v>
      </c>
      <c r="N153">
        <f>SUM(D153:M153)</f>
        <v>0</v>
      </c>
      <c r="O153">
        <f>N153*S153</f>
        <v>0</v>
      </c>
      <c r="P153" t="e">
        <f>(O153/O270)*100</f>
        <v>#DIV/0!</v>
      </c>
      <c r="Q153">
        <v>0.5</v>
      </c>
      <c r="R153" t="e">
        <f>P153*Q153</f>
        <v>#DIV/0!</v>
      </c>
      <c r="S153">
        <f>T153+(T153*10%)</f>
        <v>0</v>
      </c>
      <c r="X153">
        <f>D153*S153</f>
        <v>0</v>
      </c>
      <c r="Y153">
        <f>E153*S153</f>
        <v>0</v>
      </c>
      <c r="Z153">
        <f>F153*S153</f>
        <v>0</v>
      </c>
      <c r="AA153">
        <f>G153*S153</f>
        <v>0</v>
      </c>
      <c r="AB153">
        <f>H153*S153</f>
        <v>0</v>
      </c>
      <c r="AC153">
        <f>I153*S153</f>
        <v>0</v>
      </c>
      <c r="AD153">
        <f>J153*S153</f>
        <v>0</v>
      </c>
      <c r="AE153">
        <f>K153*S153</f>
        <v>0</v>
      </c>
      <c r="AF153">
        <f>L153*S153</f>
        <v>0</v>
      </c>
      <c r="AG153">
        <f>M153*S153</f>
        <v>0</v>
      </c>
    </row>
    <row r="154">
      <c r="A154">
        <v>6</v>
      </c>
      <c r="N154">
        <f>SUM(D154:M154)</f>
        <v>0</v>
      </c>
      <c r="O154">
        <f>N154*S154</f>
        <v>0</v>
      </c>
      <c r="P154" t="e">
        <f>(O154/O270)*100</f>
        <v>#DIV/0!</v>
      </c>
      <c r="Q154">
        <v>0.5</v>
      </c>
      <c r="R154" t="e">
        <f>P154*Q154</f>
        <v>#DIV/0!</v>
      </c>
      <c r="S154">
        <f>T154+(T154*10%)</f>
        <v>0</v>
      </c>
      <c r="X154">
        <f>D154*S154</f>
        <v>0</v>
      </c>
      <c r="Y154">
        <f>E154*S154</f>
        <v>0</v>
      </c>
      <c r="Z154">
        <f>F154*S154</f>
        <v>0</v>
      </c>
      <c r="AA154">
        <f>G154*S154</f>
        <v>0</v>
      </c>
      <c r="AB154">
        <f>H154*S154</f>
        <v>0</v>
      </c>
      <c r="AC154">
        <f>I154*S154</f>
        <v>0</v>
      </c>
      <c r="AD154">
        <f>J154*S154</f>
        <v>0</v>
      </c>
      <c r="AE154">
        <f>K154*S154</f>
        <v>0</v>
      </c>
      <c r="AF154">
        <f>L154*S154</f>
        <v>0</v>
      </c>
      <c r="AG154">
        <f>M154*S154</f>
        <v>0</v>
      </c>
    </row>
    <row r="155">
      <c r="A155">
        <v>7</v>
      </c>
      <c r="N155">
        <f>SUM(D155:M155)</f>
        <v>0</v>
      </c>
      <c r="O155">
        <f>N155*S155</f>
        <v>0</v>
      </c>
      <c r="P155" t="e">
        <f>(O155/O270)*100</f>
        <v>#DIV/0!</v>
      </c>
      <c r="Q155">
        <v>0.5</v>
      </c>
      <c r="R155" t="e">
        <f>P155*Q155</f>
        <v>#DIV/0!</v>
      </c>
      <c r="S155">
        <f>T155+(T155*10%)</f>
        <v>0</v>
      </c>
      <c r="X155">
        <f>D155*S155</f>
        <v>0</v>
      </c>
      <c r="Y155">
        <f>E155*S155</f>
        <v>0</v>
      </c>
      <c r="Z155">
        <f>F155*S155</f>
        <v>0</v>
      </c>
      <c r="AA155">
        <f>G155*S155</f>
        <v>0</v>
      </c>
      <c r="AB155">
        <f>H155*S155</f>
        <v>0</v>
      </c>
      <c r="AC155">
        <f>I155*S155</f>
        <v>0</v>
      </c>
      <c r="AD155">
        <f>J155*S155</f>
        <v>0</v>
      </c>
      <c r="AE155">
        <f>K155*S155</f>
        <v>0</v>
      </c>
      <c r="AF155">
        <f>L155*S155</f>
        <v>0</v>
      </c>
      <c r="AG155">
        <f>M155*S155</f>
        <v>0</v>
      </c>
    </row>
    <row r="156">
      <c r="A156">
        <v>8</v>
      </c>
      <c r="N156">
        <f>SUM(D156:M156)</f>
        <v>0</v>
      </c>
      <c r="O156">
        <f>N156*S156</f>
        <v>0</v>
      </c>
      <c r="P156" t="e">
        <f>(O156/O270)*100</f>
        <v>#DIV/0!</v>
      </c>
      <c r="Q156">
        <v>0.5</v>
      </c>
      <c r="R156" t="e">
        <f>P156*Q156</f>
        <v>#DIV/0!</v>
      </c>
      <c r="S156">
        <f>T156+(T156*10%)</f>
        <v>0</v>
      </c>
      <c r="X156">
        <f>D156*S156</f>
        <v>0</v>
      </c>
      <c r="Y156">
        <f>E156*S156</f>
        <v>0</v>
      </c>
      <c r="Z156">
        <f>F156*S156</f>
        <v>0</v>
      </c>
      <c r="AA156">
        <f>G156*S156</f>
        <v>0</v>
      </c>
      <c r="AB156">
        <f>H156*S156</f>
        <v>0</v>
      </c>
      <c r="AC156">
        <f>I156*S156</f>
        <v>0</v>
      </c>
      <c r="AD156">
        <f>J156*S156</f>
        <v>0</v>
      </c>
      <c r="AE156">
        <f>K156*S156</f>
        <v>0</v>
      </c>
      <c r="AF156">
        <f>L156*S156</f>
        <v>0</v>
      </c>
      <c r="AG156">
        <f>M156*S156</f>
        <v>0</v>
      </c>
    </row>
    <row r="157">
      <c r="A157">
        <v>9</v>
      </c>
      <c r="N157">
        <f>SUM(D157:M157)</f>
        <v>0</v>
      </c>
      <c r="O157">
        <f>N157*S157</f>
        <v>0</v>
      </c>
      <c r="P157" t="e">
        <f>(O157/O270)*100</f>
        <v>#DIV/0!</v>
      </c>
      <c r="Q157">
        <v>0.5</v>
      </c>
      <c r="R157" t="e">
        <f>P157*Q157</f>
        <v>#DIV/0!</v>
      </c>
      <c r="S157">
        <f>T157+(T157*10%)</f>
        <v>0</v>
      </c>
      <c r="X157">
        <f>D157*S157</f>
        <v>0</v>
      </c>
      <c r="Y157">
        <f>E157*S157</f>
        <v>0</v>
      </c>
      <c r="Z157">
        <f>F157*S157</f>
        <v>0</v>
      </c>
      <c r="AA157">
        <f>G157*S157</f>
        <v>0</v>
      </c>
      <c r="AB157">
        <f>H157*S157</f>
        <v>0</v>
      </c>
      <c r="AC157">
        <f>I157*S157</f>
        <v>0</v>
      </c>
      <c r="AD157">
        <f>J157*S157</f>
        <v>0</v>
      </c>
      <c r="AE157">
        <f>K157*S157</f>
        <v>0</v>
      </c>
      <c r="AF157">
        <f>L157*S157</f>
        <v>0</v>
      </c>
      <c r="AG157">
        <f>M157*S157</f>
        <v>0</v>
      </c>
    </row>
    <row r="158">
      <c r="A158">
        <v>10</v>
      </c>
      <c r="N158">
        <f>SUM(D158:M158)</f>
        <v>0</v>
      </c>
      <c r="O158">
        <f>N158*S158</f>
        <v>0</v>
      </c>
      <c r="P158" t="e">
        <f>(O158/O270)*100</f>
        <v>#DIV/0!</v>
      </c>
      <c r="Q158">
        <v>0.5</v>
      </c>
      <c r="R158" t="e">
        <f>P158*Q158</f>
        <v>#DIV/0!</v>
      </c>
      <c r="S158">
        <f>T158+(T158*10%)</f>
        <v>0</v>
      </c>
      <c r="X158">
        <f>D158*S158</f>
        <v>0</v>
      </c>
      <c r="Y158">
        <f>E158*S158</f>
        <v>0</v>
      </c>
      <c r="Z158">
        <f>F158*S158</f>
        <v>0</v>
      </c>
      <c r="AA158">
        <f>G158*S158</f>
        <v>0</v>
      </c>
      <c r="AB158">
        <f>H158*S158</f>
        <v>0</v>
      </c>
      <c r="AC158">
        <f>I158*S158</f>
        <v>0</v>
      </c>
      <c r="AD158">
        <f>J158*S158</f>
        <v>0</v>
      </c>
      <c r="AE158">
        <f>K158*S158</f>
        <v>0</v>
      </c>
      <c r="AF158">
        <f>L158*S158</f>
        <v>0</v>
      </c>
      <c r="AG158">
        <f>M158*S158</f>
        <v>0</v>
      </c>
    </row>
    <row r="159">
      <c r="A159">
        <v>11</v>
      </c>
      <c r="N159">
        <f>SUM(D159:M159)</f>
        <v>0</v>
      </c>
      <c r="O159">
        <f>N159*S159</f>
        <v>0</v>
      </c>
      <c r="P159" t="e">
        <f>(O159/O270)*100</f>
        <v>#DIV/0!</v>
      </c>
      <c r="Q159">
        <v>0.5</v>
      </c>
      <c r="R159" t="e">
        <f>P159*Q159</f>
        <v>#DIV/0!</v>
      </c>
      <c r="S159">
        <f>T159+(T159*10%)</f>
        <v>0</v>
      </c>
      <c r="X159">
        <f>D159*S159</f>
        <v>0</v>
      </c>
      <c r="Y159">
        <f>E159*S159</f>
        <v>0</v>
      </c>
      <c r="Z159">
        <f>F159*S159</f>
        <v>0</v>
      </c>
      <c r="AA159">
        <f>G159*S159</f>
        <v>0</v>
      </c>
      <c r="AB159">
        <f>H159*S159</f>
        <v>0</v>
      </c>
      <c r="AC159">
        <f>I159*S159</f>
        <v>0</v>
      </c>
      <c r="AD159">
        <f>J159*S159</f>
        <v>0</v>
      </c>
      <c r="AE159">
        <f>K159*S159</f>
        <v>0</v>
      </c>
      <c r="AF159">
        <f>L159*S159</f>
        <v>0</v>
      </c>
      <c r="AG159">
        <f>M159*S159</f>
        <v>0</v>
      </c>
    </row>
    <row r="160">
      <c r="A160">
        <v>12</v>
      </c>
      <c r="N160">
        <f>SUM(D160:M160)</f>
        <v>0</v>
      </c>
      <c r="O160">
        <f>N160*S160</f>
        <v>0</v>
      </c>
      <c r="P160" t="e">
        <f>(O160/O270)*100</f>
        <v>#DIV/0!</v>
      </c>
      <c r="Q160">
        <v>0.5</v>
      </c>
      <c r="R160" t="e">
        <f>P160*Q160</f>
        <v>#DIV/0!</v>
      </c>
      <c r="S160">
        <f>T160+(T160*10%)</f>
        <v>0</v>
      </c>
      <c r="X160">
        <f>D160*S160</f>
        <v>0</v>
      </c>
      <c r="Y160">
        <f>E160*S160</f>
        <v>0</v>
      </c>
      <c r="Z160">
        <f>F160*S160</f>
        <v>0</v>
      </c>
      <c r="AA160">
        <f>G160*S160</f>
        <v>0</v>
      </c>
      <c r="AB160">
        <f>H160*S160</f>
        <v>0</v>
      </c>
      <c r="AC160">
        <f>I160*S160</f>
        <v>0</v>
      </c>
      <c r="AD160">
        <f>J160*S160</f>
        <v>0</v>
      </c>
      <c r="AE160">
        <f>K160*S160</f>
        <v>0</v>
      </c>
      <c r="AF160">
        <f>L160*S160</f>
        <v>0</v>
      </c>
      <c r="AG160">
        <f>M160*S160</f>
        <v>0</v>
      </c>
    </row>
    <row r="161">
      <c r="A161">
        <v>13</v>
      </c>
      <c r="N161">
        <f>SUM(D161:M161)</f>
        <v>0</v>
      </c>
      <c r="O161">
        <f>N161*S161</f>
        <v>0</v>
      </c>
      <c r="P161" t="e">
        <f>(O161/O270)*100</f>
        <v>#DIV/0!</v>
      </c>
      <c r="Q161">
        <v>0.5</v>
      </c>
      <c r="R161" t="e">
        <f>P161*Q161</f>
        <v>#DIV/0!</v>
      </c>
      <c r="S161">
        <f>T161+(T161*10%)</f>
        <v>0</v>
      </c>
      <c r="X161">
        <f>D161*S161</f>
        <v>0</v>
      </c>
      <c r="Y161">
        <f>E161*S161</f>
        <v>0</v>
      </c>
      <c r="Z161">
        <f>F161*S161</f>
        <v>0</v>
      </c>
      <c r="AA161">
        <f>G161*S161</f>
        <v>0</v>
      </c>
      <c r="AB161">
        <f>H161*S161</f>
        <v>0</v>
      </c>
      <c r="AC161">
        <f>I161*S161</f>
        <v>0</v>
      </c>
      <c r="AD161">
        <f>J161*S161</f>
        <v>0</v>
      </c>
      <c r="AE161">
        <f>K161*S161</f>
        <v>0</v>
      </c>
      <c r="AF161">
        <f>L161*S161</f>
        <v>0</v>
      </c>
      <c r="AG161">
        <f>M161*S161</f>
        <v>0</v>
      </c>
    </row>
    <row r="162">
      <c r="A162">
        <v>14</v>
      </c>
      <c r="N162">
        <f>SUM(D162:M162)</f>
        <v>0</v>
      </c>
      <c r="O162">
        <f>N162*S162</f>
        <v>0</v>
      </c>
      <c r="P162" t="e">
        <f>(O162/O270)*100</f>
        <v>#DIV/0!</v>
      </c>
      <c r="Q162">
        <v>0.5</v>
      </c>
      <c r="R162" t="e">
        <f>P162*Q162</f>
        <v>#DIV/0!</v>
      </c>
      <c r="S162">
        <f>T162+(T162*10%)</f>
        <v>0</v>
      </c>
      <c r="X162">
        <f>D162*S162</f>
        <v>0</v>
      </c>
      <c r="Y162">
        <f>E162*S162</f>
        <v>0</v>
      </c>
      <c r="Z162">
        <f>F162*S162</f>
        <v>0</v>
      </c>
      <c r="AA162">
        <f>G162*S162</f>
        <v>0</v>
      </c>
      <c r="AB162">
        <f>H162*S162</f>
        <v>0</v>
      </c>
      <c r="AC162">
        <f>I162*S162</f>
        <v>0</v>
      </c>
      <c r="AD162">
        <f>J162*S162</f>
        <v>0</v>
      </c>
      <c r="AE162">
        <f>K162*S162</f>
        <v>0</v>
      </c>
      <c r="AF162">
        <f>L162*S162</f>
        <v>0</v>
      </c>
      <c r="AG162">
        <f>M162*S162</f>
        <v>0</v>
      </c>
    </row>
    <row r="163">
      <c r="A163">
        <v>15</v>
      </c>
      <c r="N163">
        <f>SUM(D163:M163)</f>
        <v>0</v>
      </c>
      <c r="O163">
        <f>N163*S163</f>
        <v>0</v>
      </c>
      <c r="P163" t="e">
        <f>(O163/O270)*100</f>
        <v>#DIV/0!</v>
      </c>
      <c r="Q163">
        <v>0.5</v>
      </c>
      <c r="R163" t="e">
        <f>P163*Q163</f>
        <v>#DIV/0!</v>
      </c>
      <c r="S163">
        <f>T163+(T163*10%)</f>
        <v>0</v>
      </c>
      <c r="X163">
        <f>D163*S163</f>
        <v>0</v>
      </c>
      <c r="Y163">
        <f>E163*S163</f>
        <v>0</v>
      </c>
      <c r="Z163">
        <f>F163*S163</f>
        <v>0</v>
      </c>
      <c r="AA163">
        <f>G163*S163</f>
        <v>0</v>
      </c>
      <c r="AB163">
        <f>H163*S163</f>
        <v>0</v>
      </c>
      <c r="AC163">
        <f>I163*S163</f>
        <v>0</v>
      </c>
      <c r="AD163">
        <f>J163*S163</f>
        <v>0</v>
      </c>
      <c r="AE163">
        <f>K163*S163</f>
        <v>0</v>
      </c>
      <c r="AF163">
        <f>L163*S163</f>
        <v>0</v>
      </c>
      <c r="AG163">
        <f>M163*S163</f>
        <v>0</v>
      </c>
    </row>
    <row r="164">
      <c r="A164">
        <v>16</v>
      </c>
      <c r="N164">
        <f>SUM(D164:M164)</f>
        <v>0</v>
      </c>
      <c r="O164">
        <f>N164*S164</f>
        <v>0</v>
      </c>
      <c r="P164" t="e">
        <f>(O164/O270)*100</f>
        <v>#DIV/0!</v>
      </c>
      <c r="Q164">
        <v>0.5</v>
      </c>
      <c r="R164" t="e">
        <f>P164*Q164</f>
        <v>#DIV/0!</v>
      </c>
      <c r="S164">
        <f>T164+(T164*10%)</f>
        <v>0</v>
      </c>
      <c r="X164">
        <f>D164*S164</f>
        <v>0</v>
      </c>
      <c r="Y164">
        <f>E164*S164</f>
        <v>0</v>
      </c>
      <c r="Z164">
        <f>F164*S164</f>
        <v>0</v>
      </c>
      <c r="AA164">
        <f>G164*S164</f>
        <v>0</v>
      </c>
      <c r="AB164">
        <f>H164*S164</f>
        <v>0</v>
      </c>
      <c r="AC164">
        <f>I164*S164</f>
        <v>0</v>
      </c>
      <c r="AD164">
        <f>J164*S164</f>
        <v>0</v>
      </c>
      <c r="AE164">
        <f>K164*S164</f>
        <v>0</v>
      </c>
      <c r="AF164">
        <f>L164*S164</f>
        <v>0</v>
      </c>
      <c r="AG164">
        <f>M164*S164</f>
        <v>0</v>
      </c>
    </row>
    <row r="165">
      <c r="A165">
        <v>17</v>
      </c>
      <c r="N165">
        <f>SUM(D165:M165)</f>
        <v>0</v>
      </c>
      <c r="O165">
        <f>N165*S165</f>
        <v>0</v>
      </c>
      <c r="P165" t="e">
        <f>(O165/O270)*100</f>
        <v>#DIV/0!</v>
      </c>
      <c r="Q165">
        <v>0.5</v>
      </c>
      <c r="R165" t="e">
        <f>P165*Q165</f>
        <v>#DIV/0!</v>
      </c>
      <c r="S165">
        <f>T165+(T165*10%)</f>
        <v>0</v>
      </c>
      <c r="X165">
        <f>D165*S165</f>
        <v>0</v>
      </c>
      <c r="Y165">
        <f>E165*S165</f>
        <v>0</v>
      </c>
      <c r="Z165">
        <f>F165*S165</f>
        <v>0</v>
      </c>
      <c r="AA165">
        <f>G165*S165</f>
        <v>0</v>
      </c>
      <c r="AB165">
        <f>H165*S165</f>
        <v>0</v>
      </c>
      <c r="AC165">
        <f>I165*S165</f>
        <v>0</v>
      </c>
      <c r="AD165">
        <f>J165*S165</f>
        <v>0</v>
      </c>
      <c r="AE165">
        <f>K165*S165</f>
        <v>0</v>
      </c>
      <c r="AF165">
        <f>L165*S165</f>
        <v>0</v>
      </c>
      <c r="AG165">
        <f>M165*S165</f>
        <v>0</v>
      </c>
    </row>
    <row r="166">
      <c r="A166">
        <v>18</v>
      </c>
      <c r="N166">
        <f>SUM(D166:M166)</f>
        <v>0</v>
      </c>
      <c r="O166">
        <f>N166*S166</f>
        <v>0</v>
      </c>
      <c r="P166" t="e">
        <f>(O166/O270)*100</f>
        <v>#DIV/0!</v>
      </c>
      <c r="Q166">
        <v>0.5</v>
      </c>
      <c r="R166" t="e">
        <f>P166*Q166</f>
        <v>#DIV/0!</v>
      </c>
      <c r="S166">
        <f>T166+(T166*10%)</f>
        <v>0</v>
      </c>
      <c r="X166">
        <f>D166*S166</f>
        <v>0</v>
      </c>
      <c r="Y166">
        <f>E166*S166</f>
        <v>0</v>
      </c>
      <c r="Z166">
        <f>F166*S166</f>
        <v>0</v>
      </c>
      <c r="AA166">
        <f>G166*S166</f>
        <v>0</v>
      </c>
      <c r="AB166">
        <f>H166*S166</f>
        <v>0</v>
      </c>
      <c r="AC166">
        <f>I166*S166</f>
        <v>0</v>
      </c>
      <c r="AD166">
        <f>J166*S166</f>
        <v>0</v>
      </c>
      <c r="AE166">
        <f>K166*S166</f>
        <v>0</v>
      </c>
      <c r="AF166">
        <f>L166*S166</f>
        <v>0</v>
      </c>
      <c r="AG166">
        <f>M166*S166</f>
        <v>0</v>
      </c>
    </row>
    <row r="167">
      <c r="A167">
        <v>19</v>
      </c>
      <c r="N167">
        <f>SUM(D167:M167)</f>
        <v>0</v>
      </c>
      <c r="O167">
        <f>N167*S167</f>
        <v>0</v>
      </c>
      <c r="P167" t="e">
        <f>(O167/O270)*100</f>
        <v>#DIV/0!</v>
      </c>
      <c r="Q167">
        <v>0.5</v>
      </c>
      <c r="R167" t="e">
        <f>P167*Q167</f>
        <v>#DIV/0!</v>
      </c>
      <c r="S167">
        <f>T167+(T167*10%)</f>
        <v>0</v>
      </c>
      <c r="X167">
        <f>D167*S167</f>
        <v>0</v>
      </c>
      <c r="Y167">
        <f>E167*S167</f>
        <v>0</v>
      </c>
      <c r="Z167">
        <f>F167*S167</f>
        <v>0</v>
      </c>
      <c r="AA167">
        <f>G167*S167</f>
        <v>0</v>
      </c>
      <c r="AB167">
        <f>H167*S167</f>
        <v>0</v>
      </c>
      <c r="AC167">
        <f>I167*S167</f>
        <v>0</v>
      </c>
      <c r="AD167">
        <f>J167*S167</f>
        <v>0</v>
      </c>
      <c r="AE167">
        <f>K167*S167</f>
        <v>0</v>
      </c>
      <c r="AF167">
        <f>L167*S167</f>
        <v>0</v>
      </c>
      <c r="AG167">
        <f>M167*S167</f>
        <v>0</v>
      </c>
    </row>
    <row r="168">
      <c r="A168">
        <v>20</v>
      </c>
      <c r="N168">
        <f>SUM(D168:M168)</f>
        <v>0</v>
      </c>
      <c r="O168">
        <f>N168*S168</f>
        <v>0</v>
      </c>
      <c r="P168" t="e">
        <f>(O168/O270)*100</f>
        <v>#DIV/0!</v>
      </c>
      <c r="Q168">
        <v>0.5</v>
      </c>
      <c r="R168" t="e">
        <f>P168*Q168</f>
        <v>#DIV/0!</v>
      </c>
      <c r="S168">
        <f>T168+(T168*10%)</f>
        <v>0</v>
      </c>
      <c r="X168">
        <f>D168*S168</f>
        <v>0</v>
      </c>
      <c r="Y168">
        <f>E168*S168</f>
        <v>0</v>
      </c>
      <c r="Z168">
        <f>F168*S168</f>
        <v>0</v>
      </c>
      <c r="AA168">
        <f>G168*S168</f>
        <v>0</v>
      </c>
      <c r="AB168">
        <f>H168*S168</f>
        <v>0</v>
      </c>
      <c r="AC168">
        <f>I168*S168</f>
        <v>0</v>
      </c>
      <c r="AD168">
        <f>J168*S168</f>
        <v>0</v>
      </c>
      <c r="AE168">
        <f>K168*S168</f>
        <v>0</v>
      </c>
      <c r="AF168">
        <f>L168*S168</f>
        <v>0</v>
      </c>
      <c r="AG168">
        <f>M168*S168</f>
        <v>0</v>
      </c>
    </row>
    <row r="169">
      <c r="A169">
        <v>21</v>
      </c>
      <c r="N169">
        <f>SUM(D169:M169)</f>
        <v>0</v>
      </c>
      <c r="O169">
        <f>N169*S169</f>
        <v>0</v>
      </c>
      <c r="P169" t="e">
        <f>(O169/O270)*100</f>
        <v>#DIV/0!</v>
      </c>
      <c r="Q169">
        <v>0.5</v>
      </c>
      <c r="R169" t="e">
        <f>P169*Q169</f>
        <v>#DIV/0!</v>
      </c>
      <c r="S169">
        <f>T169+(T169*10%)</f>
        <v>0</v>
      </c>
      <c r="X169">
        <f>D169*S169</f>
        <v>0</v>
      </c>
      <c r="Y169">
        <f>E169*S169</f>
        <v>0</v>
      </c>
      <c r="Z169">
        <f>F169*S169</f>
        <v>0</v>
      </c>
      <c r="AA169">
        <f>G169*S169</f>
        <v>0</v>
      </c>
      <c r="AB169">
        <f>H169*S169</f>
        <v>0</v>
      </c>
      <c r="AC169">
        <f>I169*S169</f>
        <v>0</v>
      </c>
      <c r="AD169">
        <f>J169*S169</f>
        <v>0</v>
      </c>
      <c r="AE169">
        <f>K169*S169</f>
        <v>0</v>
      </c>
      <c r="AF169">
        <f>L169*S169</f>
        <v>0</v>
      </c>
      <c r="AG169">
        <f>M169*S169</f>
        <v>0</v>
      </c>
    </row>
    <row r="170">
      <c r="A170">
        <v>22</v>
      </c>
      <c r="N170">
        <f>SUM(D170:M170)</f>
        <v>0</v>
      </c>
      <c r="O170">
        <f>N170*S170</f>
        <v>0</v>
      </c>
      <c r="P170" t="e">
        <f>(O170/O270)*100</f>
        <v>#DIV/0!</v>
      </c>
      <c r="Q170">
        <v>0.5</v>
      </c>
      <c r="R170" t="e">
        <f>P170*Q170</f>
        <v>#DIV/0!</v>
      </c>
      <c r="S170">
        <f>T170+(T170*10%)</f>
        <v>0</v>
      </c>
      <c r="X170">
        <f>D170*S170</f>
        <v>0</v>
      </c>
      <c r="Y170">
        <f>E170*S170</f>
        <v>0</v>
      </c>
      <c r="Z170">
        <f>F170*S170</f>
        <v>0</v>
      </c>
      <c r="AA170">
        <f>G170*S170</f>
        <v>0</v>
      </c>
      <c r="AB170">
        <f>H170*S170</f>
        <v>0</v>
      </c>
      <c r="AC170">
        <f>I170*S170</f>
        <v>0</v>
      </c>
      <c r="AD170">
        <f>J170*S170</f>
        <v>0</v>
      </c>
      <c r="AE170">
        <f>K170*S170</f>
        <v>0</v>
      </c>
      <c r="AF170">
        <f>L170*S170</f>
        <v>0</v>
      </c>
      <c r="AG170">
        <f>M170*S170</f>
        <v>0</v>
      </c>
    </row>
    <row r="171">
      <c r="A171">
        <v>23</v>
      </c>
      <c r="N171">
        <f>SUM(D171:M171)</f>
        <v>0</v>
      </c>
      <c r="O171">
        <f>N171*S171</f>
        <v>0</v>
      </c>
      <c r="P171" t="e">
        <f>(O171/O270)*100</f>
        <v>#DIV/0!</v>
      </c>
      <c r="Q171">
        <v>0.5</v>
      </c>
      <c r="R171" t="e">
        <f>P171*Q171</f>
        <v>#DIV/0!</v>
      </c>
      <c r="S171">
        <f>T171+(T171*10%)</f>
        <v>0</v>
      </c>
      <c r="X171">
        <f>D171*S171</f>
        <v>0</v>
      </c>
      <c r="Y171">
        <f>E171*S171</f>
        <v>0</v>
      </c>
      <c r="Z171">
        <f>F171*S171</f>
        <v>0</v>
      </c>
      <c r="AA171">
        <f>G171*S171</f>
        <v>0</v>
      </c>
      <c r="AB171">
        <f>H171*S171</f>
        <v>0</v>
      </c>
      <c r="AC171">
        <f>I171*S171</f>
        <v>0</v>
      </c>
      <c r="AD171">
        <f>J171*S171</f>
        <v>0</v>
      </c>
      <c r="AE171">
        <f>K171*S171</f>
        <v>0</v>
      </c>
      <c r="AF171">
        <f>L171*S171</f>
        <v>0</v>
      </c>
      <c r="AG171">
        <f>M171*S171</f>
        <v>0</v>
      </c>
    </row>
    <row r="172">
      <c r="A172">
        <v>24</v>
      </c>
      <c r="N172">
        <f>SUM(D172:M172)</f>
        <v>0</v>
      </c>
      <c r="O172">
        <f>N172*S172</f>
        <v>0</v>
      </c>
      <c r="P172" t="e">
        <f>(O172/O270)*100</f>
        <v>#DIV/0!</v>
      </c>
      <c r="Q172">
        <v>0.5</v>
      </c>
      <c r="R172" t="e">
        <f>P172*Q172</f>
        <v>#DIV/0!</v>
      </c>
      <c r="S172">
        <f>T172+(T172*10%)</f>
        <v>0</v>
      </c>
      <c r="X172">
        <f>D172*S172</f>
        <v>0</v>
      </c>
      <c r="Y172">
        <f>E172*S172</f>
        <v>0</v>
      </c>
      <c r="Z172">
        <f>F172*S172</f>
        <v>0</v>
      </c>
      <c r="AA172">
        <f>G172*S172</f>
        <v>0</v>
      </c>
      <c r="AB172">
        <f>H172*S172</f>
        <v>0</v>
      </c>
      <c r="AC172">
        <f>I172*S172</f>
        <v>0</v>
      </c>
      <c r="AD172">
        <f>J172*S172</f>
        <v>0</v>
      </c>
      <c r="AE172">
        <f>K172*S172</f>
        <v>0</v>
      </c>
      <c r="AF172">
        <f>L172*S172</f>
        <v>0</v>
      </c>
      <c r="AG172">
        <f>M172*S172</f>
        <v>0</v>
      </c>
    </row>
    <row r="173">
      <c r="A173">
        <v>25</v>
      </c>
      <c r="N173">
        <f>SUM(D173:M173)</f>
        <v>0</v>
      </c>
      <c r="O173">
        <f>N173*S173</f>
        <v>0</v>
      </c>
      <c r="P173" t="e">
        <f>(O173/O270)*100</f>
        <v>#DIV/0!</v>
      </c>
      <c r="Q173">
        <v>0.5</v>
      </c>
      <c r="R173" t="e">
        <f>P173*Q173</f>
        <v>#DIV/0!</v>
      </c>
      <c r="S173">
        <f>T173+(T173*10%)</f>
        <v>0</v>
      </c>
      <c r="X173">
        <f>D173*S173</f>
        <v>0</v>
      </c>
      <c r="Y173">
        <f>E173*S173</f>
        <v>0</v>
      </c>
      <c r="Z173">
        <f>F173*S173</f>
        <v>0</v>
      </c>
      <c r="AA173">
        <f>G173*S173</f>
        <v>0</v>
      </c>
      <c r="AB173">
        <f>H173*S173</f>
        <v>0</v>
      </c>
      <c r="AC173">
        <f>I173*S173</f>
        <v>0</v>
      </c>
      <c r="AD173">
        <f>J173*S173</f>
        <v>0</v>
      </c>
      <c r="AE173">
        <f>K173*S173</f>
        <v>0</v>
      </c>
      <c r="AF173">
        <f>L173*S173</f>
        <v>0</v>
      </c>
      <c r="AG173">
        <f>M173*S173</f>
        <v>0</v>
      </c>
    </row>
    <row r="174">
      <c r="A174">
        <v>26</v>
      </c>
      <c r="N174">
        <f>SUM(D174:M174)</f>
        <v>0</v>
      </c>
      <c r="O174">
        <f>N174*S174</f>
        <v>0</v>
      </c>
      <c r="P174" t="e">
        <f>(O174/O270)*100</f>
        <v>#DIV/0!</v>
      </c>
      <c r="Q174">
        <v>0.5</v>
      </c>
      <c r="R174" t="e">
        <f>P174*Q174</f>
        <v>#DIV/0!</v>
      </c>
      <c r="S174">
        <f>T174+(T174*10%)</f>
        <v>0</v>
      </c>
      <c r="X174">
        <f>D174*S174</f>
        <v>0</v>
      </c>
      <c r="Y174">
        <f>E174*S174</f>
        <v>0</v>
      </c>
      <c r="Z174">
        <f>F174*S174</f>
        <v>0</v>
      </c>
      <c r="AA174">
        <f>G174*S174</f>
        <v>0</v>
      </c>
      <c r="AB174">
        <f>H174*S174</f>
        <v>0</v>
      </c>
      <c r="AC174">
        <f>I174*S174</f>
        <v>0</v>
      </c>
      <c r="AD174">
        <f>J174*S174</f>
        <v>0</v>
      </c>
      <c r="AE174">
        <f>K174*S174</f>
        <v>0</v>
      </c>
      <c r="AF174">
        <f>L174*S174</f>
        <v>0</v>
      </c>
      <c r="AG174">
        <f>M174*S174</f>
        <v>0</v>
      </c>
    </row>
    <row r="175">
      <c r="A175">
        <v>27</v>
      </c>
      <c r="N175">
        <f>SUM(D175:M175)</f>
        <v>0</v>
      </c>
      <c r="O175">
        <f>N175*S175</f>
        <v>0</v>
      </c>
      <c r="P175" t="e">
        <f>(O175/O270)*100</f>
        <v>#DIV/0!</v>
      </c>
      <c r="Q175">
        <v>0.5</v>
      </c>
      <c r="R175" t="e">
        <f>P175*Q175</f>
        <v>#DIV/0!</v>
      </c>
      <c r="S175">
        <f>T175+(T175*10%)</f>
        <v>0</v>
      </c>
      <c r="X175">
        <f>D175*S175</f>
        <v>0</v>
      </c>
      <c r="Y175">
        <f>E175*S175</f>
        <v>0</v>
      </c>
      <c r="Z175">
        <f>F175*S175</f>
        <v>0</v>
      </c>
      <c r="AA175">
        <f>G175*S175</f>
        <v>0</v>
      </c>
      <c r="AB175">
        <f>H175*S175</f>
        <v>0</v>
      </c>
      <c r="AC175">
        <f>I175*S175</f>
        <v>0</v>
      </c>
      <c r="AD175">
        <f>J175*S175</f>
        <v>0</v>
      </c>
      <c r="AE175">
        <f>K175*S175</f>
        <v>0</v>
      </c>
      <c r="AF175">
        <f>L175*S175</f>
        <v>0</v>
      </c>
      <c r="AG175">
        <f>M175*S175</f>
        <v>0</v>
      </c>
    </row>
    <row r="176">
      <c r="A176">
        <v>28</v>
      </c>
      <c r="N176">
        <f>SUM(D176:M176)</f>
        <v>0</v>
      </c>
      <c r="O176">
        <f>N176*S176</f>
        <v>0</v>
      </c>
      <c r="P176" t="e">
        <f>(O176/O270)*100</f>
        <v>#DIV/0!</v>
      </c>
      <c r="Q176">
        <v>0.5</v>
      </c>
      <c r="R176" t="e">
        <f>P176*Q176</f>
        <v>#DIV/0!</v>
      </c>
      <c r="S176">
        <f>T176+(T176*10%)</f>
        <v>0</v>
      </c>
      <c r="X176">
        <f>D176*S176</f>
        <v>0</v>
      </c>
      <c r="Y176">
        <f>E176*S176</f>
        <v>0</v>
      </c>
      <c r="Z176">
        <f>F176*S176</f>
        <v>0</v>
      </c>
      <c r="AA176">
        <f>G176*S176</f>
        <v>0</v>
      </c>
      <c r="AB176">
        <f>H176*S176</f>
        <v>0</v>
      </c>
      <c r="AC176">
        <f>I176*S176</f>
        <v>0</v>
      </c>
      <c r="AD176">
        <f>J176*S176</f>
        <v>0</v>
      </c>
      <c r="AE176">
        <f>K176*S176</f>
        <v>0</v>
      </c>
      <c r="AF176">
        <f>L176*S176</f>
        <v>0</v>
      </c>
      <c r="AG176">
        <f>M176*S176</f>
        <v>0</v>
      </c>
    </row>
    <row r="177">
      <c r="A177">
        <v>29</v>
      </c>
      <c r="N177">
        <f>SUM(D177:M177)</f>
        <v>0</v>
      </c>
      <c r="O177">
        <f>N177*S177</f>
        <v>0</v>
      </c>
      <c r="P177" t="e">
        <f>(O177/O270)*100</f>
        <v>#DIV/0!</v>
      </c>
      <c r="Q177">
        <v>0.5</v>
      </c>
      <c r="R177" t="e">
        <f>P177*Q177</f>
        <v>#DIV/0!</v>
      </c>
      <c r="S177">
        <f>T177+(T177*10%)</f>
        <v>0</v>
      </c>
      <c r="X177">
        <f>D177*S177</f>
        <v>0</v>
      </c>
      <c r="Y177">
        <f>E177*S177</f>
        <v>0</v>
      </c>
      <c r="Z177">
        <f>F177*S177</f>
        <v>0</v>
      </c>
      <c r="AA177">
        <f>G177*S177</f>
        <v>0</v>
      </c>
      <c r="AB177">
        <f>H177*S177</f>
        <v>0</v>
      </c>
      <c r="AC177">
        <f>I177*S177</f>
        <v>0</v>
      </c>
      <c r="AD177">
        <f>J177*S177</f>
        <v>0</v>
      </c>
      <c r="AE177">
        <f>K177*S177</f>
        <v>0</v>
      </c>
      <c r="AF177">
        <f>L177*S177</f>
        <v>0</v>
      </c>
      <c r="AG177">
        <f>M177*S177</f>
        <v>0</v>
      </c>
    </row>
    <row r="178">
      <c r="A178">
        <v>30</v>
      </c>
      <c r="N178">
        <f>SUM(D178:M178)</f>
        <v>0</v>
      </c>
      <c r="O178">
        <f>N178*S178</f>
        <v>0</v>
      </c>
      <c r="P178" t="e">
        <f>(O178/O270)*100</f>
        <v>#DIV/0!</v>
      </c>
      <c r="Q178">
        <v>0.5</v>
      </c>
      <c r="R178" t="e">
        <f>P178*Q178</f>
        <v>#DIV/0!</v>
      </c>
      <c r="S178">
        <f>T178+(T178*10%)</f>
        <v>0</v>
      </c>
      <c r="X178">
        <f>D178*S178</f>
        <v>0</v>
      </c>
      <c r="Y178">
        <f>E178*S178</f>
        <v>0</v>
      </c>
      <c r="Z178">
        <f>F178*S178</f>
        <v>0</v>
      </c>
      <c r="AA178">
        <f>G178*S178</f>
        <v>0</v>
      </c>
      <c r="AB178">
        <f>H178*S178</f>
        <v>0</v>
      </c>
      <c r="AC178">
        <f>I178*S178</f>
        <v>0</v>
      </c>
      <c r="AD178">
        <f>J178*S178</f>
        <v>0</v>
      </c>
      <c r="AE178">
        <f>K178*S178</f>
        <v>0</v>
      </c>
      <c r="AF178">
        <f>L178*S178</f>
        <v>0</v>
      </c>
      <c r="AG178">
        <f>M178*S178</f>
        <v>0</v>
      </c>
    </row>
    <row r="179">
      <c r="A179">
        <v>31</v>
      </c>
      <c r="N179">
        <f>SUM(D179:M179)</f>
        <v>0</v>
      </c>
      <c r="O179">
        <f>N179*S179</f>
        <v>0</v>
      </c>
      <c r="P179" t="e">
        <f>(O179/O270)*100</f>
        <v>#DIV/0!</v>
      </c>
      <c r="Q179">
        <v>0.5</v>
      </c>
      <c r="R179" t="e">
        <f>P179*Q179</f>
        <v>#DIV/0!</v>
      </c>
      <c r="S179">
        <f>T179+(T179*10%)</f>
        <v>0</v>
      </c>
      <c r="X179">
        <f>D179*S179</f>
        <v>0</v>
      </c>
      <c r="Y179">
        <f>E179*S179</f>
        <v>0</v>
      </c>
      <c r="Z179">
        <f>F179*S179</f>
        <v>0</v>
      </c>
      <c r="AA179">
        <f>G179*S179</f>
        <v>0</v>
      </c>
      <c r="AB179">
        <f>H179*S179</f>
        <v>0</v>
      </c>
      <c r="AC179">
        <f>I179*S179</f>
        <v>0</v>
      </c>
      <c r="AD179">
        <f>J179*S179</f>
        <v>0</v>
      </c>
      <c r="AE179">
        <f>K179*S179</f>
        <v>0</v>
      </c>
      <c r="AF179">
        <f>L179*S179</f>
        <v>0</v>
      </c>
      <c r="AG179">
        <f>M179*S179</f>
        <v>0</v>
      </c>
    </row>
    <row r="180">
      <c r="A180">
        <v>32</v>
      </c>
      <c r="N180">
        <f>SUM(D180:M180)</f>
        <v>0</v>
      </c>
      <c r="O180">
        <f>N180*S180</f>
        <v>0</v>
      </c>
      <c r="P180" t="e">
        <f>(O180/O270)*100</f>
        <v>#DIV/0!</v>
      </c>
      <c r="Q180">
        <v>0.5</v>
      </c>
      <c r="R180" t="e">
        <f>P180*Q180</f>
        <v>#DIV/0!</v>
      </c>
      <c r="S180">
        <f>T180+(T180*10%)</f>
        <v>0</v>
      </c>
      <c r="X180">
        <f>D180*S180</f>
        <v>0</v>
      </c>
      <c r="Y180">
        <f>E180*S180</f>
        <v>0</v>
      </c>
      <c r="Z180">
        <f>F180*S180</f>
        <v>0</v>
      </c>
      <c r="AA180">
        <f>G180*S180</f>
        <v>0</v>
      </c>
      <c r="AB180">
        <f>H180*S180</f>
        <v>0</v>
      </c>
      <c r="AC180">
        <f>I180*S180</f>
        <v>0</v>
      </c>
      <c r="AD180">
        <f>J180*S180</f>
        <v>0</v>
      </c>
      <c r="AE180">
        <f>K180*S180</f>
        <v>0</v>
      </c>
      <c r="AF180">
        <f>L180*S180</f>
        <v>0</v>
      </c>
      <c r="AG180">
        <f>M180*S180</f>
        <v>0</v>
      </c>
    </row>
    <row r="181">
      <c r="A181">
        <v>33</v>
      </c>
      <c r="N181">
        <f>SUM(D181:M181)</f>
        <v>0</v>
      </c>
      <c r="O181">
        <f>N181*S181</f>
        <v>0</v>
      </c>
      <c r="P181" t="e">
        <f>(O181/O270)*100</f>
        <v>#DIV/0!</v>
      </c>
      <c r="Q181">
        <v>0.5</v>
      </c>
      <c r="R181" t="e">
        <f>P181*Q181</f>
        <v>#DIV/0!</v>
      </c>
      <c r="S181">
        <f>T181+(T181*10%)</f>
        <v>0</v>
      </c>
      <c r="X181">
        <f>D181*S181</f>
        <v>0</v>
      </c>
      <c r="Y181">
        <f>E181*S181</f>
        <v>0</v>
      </c>
      <c r="Z181">
        <f>F181*S181</f>
        <v>0</v>
      </c>
      <c r="AA181">
        <f>G181*S181</f>
        <v>0</v>
      </c>
      <c r="AB181">
        <f>H181*S181</f>
        <v>0</v>
      </c>
      <c r="AC181">
        <f>I181*S181</f>
        <v>0</v>
      </c>
      <c r="AD181">
        <f>J181*S181</f>
        <v>0</v>
      </c>
      <c r="AE181">
        <f>K181*S181</f>
        <v>0</v>
      </c>
      <c r="AF181">
        <f>L181*S181</f>
        <v>0</v>
      </c>
      <c r="AG181">
        <f>M181*S181</f>
        <v>0</v>
      </c>
    </row>
    <row r="182">
      <c r="A182">
        <v>34</v>
      </c>
      <c r="N182">
        <f>SUM(D182:M182)</f>
        <v>0</v>
      </c>
      <c r="O182">
        <f>N182*S182</f>
        <v>0</v>
      </c>
      <c r="P182" t="e">
        <f>(O182/O270)*100</f>
        <v>#DIV/0!</v>
      </c>
      <c r="Q182">
        <v>0.5</v>
      </c>
      <c r="R182" t="e">
        <f>P182*Q182</f>
        <v>#DIV/0!</v>
      </c>
      <c r="S182">
        <f>T182+(T182*10%)</f>
        <v>0</v>
      </c>
      <c r="X182">
        <f>D182*S182</f>
        <v>0</v>
      </c>
      <c r="Y182">
        <f>E182*S182</f>
        <v>0</v>
      </c>
      <c r="Z182">
        <f>F182*S182</f>
        <v>0</v>
      </c>
      <c r="AA182">
        <f>G182*S182</f>
        <v>0</v>
      </c>
      <c r="AB182">
        <f>H182*S182</f>
        <v>0</v>
      </c>
      <c r="AC182">
        <f>I182*S182</f>
        <v>0</v>
      </c>
      <c r="AD182">
        <f>J182*S182</f>
        <v>0</v>
      </c>
      <c r="AE182">
        <f>K182*S182</f>
        <v>0</v>
      </c>
      <c r="AF182">
        <f>L182*S182</f>
        <v>0</v>
      </c>
      <c r="AG182">
        <f>M182*S182</f>
        <v>0</v>
      </c>
    </row>
    <row r="183">
      <c r="A183">
        <v>35</v>
      </c>
      <c r="N183">
        <f>SUM(D183:M183)</f>
        <v>0</v>
      </c>
      <c r="O183">
        <f>N183*S183</f>
        <v>0</v>
      </c>
      <c r="P183" t="e">
        <f>(O183/O270)*100</f>
        <v>#DIV/0!</v>
      </c>
      <c r="Q183">
        <v>0.5</v>
      </c>
      <c r="R183" t="e">
        <f>P183*Q183</f>
        <v>#DIV/0!</v>
      </c>
      <c r="S183">
        <f>T183+(T183*10%)</f>
        <v>0</v>
      </c>
      <c r="X183">
        <f>D183*S183</f>
        <v>0</v>
      </c>
      <c r="Y183">
        <f>E183*S183</f>
        <v>0</v>
      </c>
      <c r="Z183">
        <f>F183*S183</f>
        <v>0</v>
      </c>
      <c r="AA183">
        <f>G183*S183</f>
        <v>0</v>
      </c>
      <c r="AB183">
        <f>H183*S183</f>
        <v>0</v>
      </c>
      <c r="AC183">
        <f>I183*S183</f>
        <v>0</v>
      </c>
      <c r="AD183">
        <f>J183*S183</f>
        <v>0</v>
      </c>
      <c r="AE183">
        <f>K183*S183</f>
        <v>0</v>
      </c>
      <c r="AF183">
        <f>L183*S183</f>
        <v>0</v>
      </c>
      <c r="AG183">
        <f>M183*S183</f>
        <v>0</v>
      </c>
    </row>
    <row r="184">
      <c r="A184">
        <v>36</v>
      </c>
      <c r="N184">
        <f>SUM(D184:M184)</f>
        <v>0</v>
      </c>
      <c r="O184">
        <f>N184*S184</f>
        <v>0</v>
      </c>
      <c r="P184" t="e">
        <f>(O184/O270)*100</f>
        <v>#DIV/0!</v>
      </c>
      <c r="Q184">
        <v>0.5</v>
      </c>
      <c r="R184" t="e">
        <f>P184*Q184</f>
        <v>#DIV/0!</v>
      </c>
      <c r="S184">
        <f>T184+(T184*10%)</f>
        <v>0</v>
      </c>
      <c r="X184">
        <f>D184*S184</f>
        <v>0</v>
      </c>
      <c r="Y184">
        <f>E184*S184</f>
        <v>0</v>
      </c>
      <c r="Z184">
        <f>F184*S184</f>
        <v>0</v>
      </c>
      <c r="AA184">
        <f>G184*S184</f>
        <v>0</v>
      </c>
      <c r="AB184">
        <f>H184*S184</f>
        <v>0</v>
      </c>
      <c r="AC184">
        <f>I184*S184</f>
        <v>0</v>
      </c>
      <c r="AD184">
        <f>J184*S184</f>
        <v>0</v>
      </c>
      <c r="AE184">
        <f>K184*S184</f>
        <v>0</v>
      </c>
      <c r="AF184">
        <f>L184*S184</f>
        <v>0</v>
      </c>
      <c r="AG184">
        <f>M184*S184</f>
        <v>0</v>
      </c>
    </row>
    <row r="185">
      <c r="A185">
        <v>37</v>
      </c>
      <c r="N185">
        <f>SUM(D185:M185)</f>
        <v>0</v>
      </c>
      <c r="O185">
        <f>N185*S185</f>
        <v>0</v>
      </c>
      <c r="P185" t="e">
        <f>(O185/O270)*100</f>
        <v>#DIV/0!</v>
      </c>
      <c r="Q185">
        <v>0.5</v>
      </c>
      <c r="R185" t="e">
        <f>P185*Q185</f>
        <v>#DIV/0!</v>
      </c>
      <c r="S185">
        <f>T185+(T185*10%)</f>
        <v>0</v>
      </c>
      <c r="X185">
        <f>D185*S185</f>
        <v>0</v>
      </c>
      <c r="Y185">
        <f>E185*S185</f>
        <v>0</v>
      </c>
      <c r="Z185">
        <f>F185*S185</f>
        <v>0</v>
      </c>
      <c r="AA185">
        <f>G185*S185</f>
        <v>0</v>
      </c>
      <c r="AB185">
        <f>H185*S185</f>
        <v>0</v>
      </c>
      <c r="AC185">
        <f>I185*S185</f>
        <v>0</v>
      </c>
      <c r="AD185">
        <f>J185*S185</f>
        <v>0</v>
      </c>
      <c r="AE185">
        <f>K185*S185</f>
        <v>0</v>
      </c>
      <c r="AF185">
        <f>L185*S185</f>
        <v>0</v>
      </c>
      <c r="AG185">
        <f>M185*S185</f>
        <v>0</v>
      </c>
    </row>
    <row r="186">
      <c r="A186">
        <v>38</v>
      </c>
      <c r="N186">
        <f>SUM(D186:M186)</f>
        <v>0</v>
      </c>
      <c r="O186">
        <f>N186*S186</f>
        <v>0</v>
      </c>
      <c r="P186" t="e">
        <f>(O186/O270)*100</f>
        <v>#DIV/0!</v>
      </c>
      <c r="Q186">
        <v>0.5</v>
      </c>
      <c r="R186" t="e">
        <f>P186*Q186</f>
        <v>#DIV/0!</v>
      </c>
      <c r="S186">
        <f>T186+(T186*10%)</f>
        <v>0</v>
      </c>
      <c r="X186">
        <f>D186*S186</f>
        <v>0</v>
      </c>
      <c r="Y186">
        <f>E186*S186</f>
        <v>0</v>
      </c>
      <c r="Z186">
        <f>F186*S186</f>
        <v>0</v>
      </c>
      <c r="AA186">
        <f>G186*S186</f>
        <v>0</v>
      </c>
      <c r="AB186">
        <f>H186*S186</f>
        <v>0</v>
      </c>
      <c r="AC186">
        <f>I186*S186</f>
        <v>0</v>
      </c>
      <c r="AD186">
        <f>J186*S186</f>
        <v>0</v>
      </c>
      <c r="AE186">
        <f>K186*S186</f>
        <v>0</v>
      </c>
      <c r="AF186">
        <f>L186*S186</f>
        <v>0</v>
      </c>
      <c r="AG186">
        <f>M186*S186</f>
        <v>0</v>
      </c>
    </row>
    <row r="187">
      <c r="A187">
        <v>39</v>
      </c>
      <c r="N187">
        <f>SUM(D187:M187)</f>
        <v>0</v>
      </c>
      <c r="O187">
        <f>N187*S187</f>
        <v>0</v>
      </c>
      <c r="P187" t="e">
        <f>(O187/O270)*100</f>
        <v>#DIV/0!</v>
      </c>
      <c r="Q187">
        <v>0.5</v>
      </c>
      <c r="R187" t="e">
        <f>P187*Q187</f>
        <v>#DIV/0!</v>
      </c>
      <c r="S187">
        <f>T187+(T187*10%)</f>
        <v>0</v>
      </c>
      <c r="X187">
        <f>D187*S187</f>
        <v>0</v>
      </c>
      <c r="Y187">
        <f>E187*S187</f>
        <v>0</v>
      </c>
      <c r="Z187">
        <f>F187*S187</f>
        <v>0</v>
      </c>
      <c r="AA187">
        <f>G187*S187</f>
        <v>0</v>
      </c>
      <c r="AB187">
        <f>H187*S187</f>
        <v>0</v>
      </c>
      <c r="AC187">
        <f>I187*S187</f>
        <v>0</v>
      </c>
      <c r="AD187">
        <f>J187*S187</f>
        <v>0</v>
      </c>
      <c r="AE187">
        <f>K187*S187</f>
        <v>0</v>
      </c>
      <c r="AF187">
        <f>L187*S187</f>
        <v>0</v>
      </c>
      <c r="AG187">
        <f>M187*S187</f>
        <v>0</v>
      </c>
    </row>
    <row r="188">
      <c r="A188">
        <v>40</v>
      </c>
      <c r="N188">
        <f>SUM(D188:M188)</f>
        <v>0</v>
      </c>
      <c r="O188">
        <f>N188*S188</f>
        <v>0</v>
      </c>
      <c r="P188" t="e">
        <f>(O188/O270)*100</f>
        <v>#DIV/0!</v>
      </c>
      <c r="Q188">
        <v>0.5</v>
      </c>
      <c r="R188" t="e">
        <f>P188*Q188</f>
        <v>#DIV/0!</v>
      </c>
      <c r="S188">
        <f>T188+(T188*10%)</f>
        <v>0</v>
      </c>
      <c r="X188">
        <f>D188*S188</f>
        <v>0</v>
      </c>
      <c r="Y188">
        <f>E188*S188</f>
        <v>0</v>
      </c>
      <c r="Z188">
        <f>F188*S188</f>
        <v>0</v>
      </c>
      <c r="AA188">
        <f>G188*S188</f>
        <v>0</v>
      </c>
      <c r="AB188">
        <f>H188*S188</f>
        <v>0</v>
      </c>
      <c r="AC188">
        <f>I188*S188</f>
        <v>0</v>
      </c>
      <c r="AD188">
        <f>J188*S188</f>
        <v>0</v>
      </c>
      <c r="AE188">
        <f>K188*S188</f>
        <v>0</v>
      </c>
      <c r="AF188">
        <f>L188*S188</f>
        <v>0</v>
      </c>
      <c r="AG188">
        <f>M188*S188</f>
        <v>0</v>
      </c>
    </row>
    <row r="189">
      <c r="A189">
        <v>41</v>
      </c>
      <c r="N189">
        <f>SUM(D189:M189)</f>
        <v>0</v>
      </c>
      <c r="O189">
        <f>N189*S189</f>
        <v>0</v>
      </c>
      <c r="P189" t="e">
        <f>(O189/O270)*100</f>
        <v>#DIV/0!</v>
      </c>
      <c r="Q189">
        <v>0.5</v>
      </c>
      <c r="R189" t="e">
        <f>P189*Q189</f>
        <v>#DIV/0!</v>
      </c>
      <c r="S189">
        <f>T189+(T189*10%)</f>
        <v>0</v>
      </c>
      <c r="X189">
        <f>D189*S189</f>
        <v>0</v>
      </c>
      <c r="Y189">
        <f>E189*S189</f>
        <v>0</v>
      </c>
      <c r="Z189">
        <f>F189*S189</f>
        <v>0</v>
      </c>
      <c r="AA189">
        <f>G189*S189</f>
        <v>0</v>
      </c>
      <c r="AB189">
        <f>H189*S189</f>
        <v>0</v>
      </c>
      <c r="AC189">
        <f>I189*S189</f>
        <v>0</v>
      </c>
      <c r="AD189">
        <f>J189*S189</f>
        <v>0</v>
      </c>
      <c r="AE189">
        <f>K189*S189</f>
        <v>0</v>
      </c>
      <c r="AF189">
        <f>L189*S189</f>
        <v>0</v>
      </c>
      <c r="AG189">
        <f>M189*S189</f>
        <v>0</v>
      </c>
    </row>
    <row r="190">
      <c r="A190">
        <v>42</v>
      </c>
      <c r="N190">
        <f>SUM(D190:M190)</f>
        <v>0</v>
      </c>
      <c r="O190">
        <f>N190*S190</f>
        <v>0</v>
      </c>
      <c r="P190" t="e">
        <f>(O190/O270)*100</f>
        <v>#DIV/0!</v>
      </c>
      <c r="Q190">
        <v>0.5</v>
      </c>
      <c r="R190" t="e">
        <f>P190*Q190</f>
        <v>#DIV/0!</v>
      </c>
      <c r="S190">
        <f>T190+(T190*10%)</f>
        <v>0</v>
      </c>
      <c r="X190">
        <f>D190*S190</f>
        <v>0</v>
      </c>
      <c r="Y190">
        <f>E190*S190</f>
        <v>0</v>
      </c>
      <c r="Z190">
        <f>F190*S190</f>
        <v>0</v>
      </c>
      <c r="AA190">
        <f>G190*S190</f>
        <v>0</v>
      </c>
      <c r="AB190">
        <f>H190*S190</f>
        <v>0</v>
      </c>
      <c r="AC190">
        <f>I190*S190</f>
        <v>0</v>
      </c>
      <c r="AD190">
        <f>J190*S190</f>
        <v>0</v>
      </c>
      <c r="AE190">
        <f>K190*S190</f>
        <v>0</v>
      </c>
      <c r="AF190">
        <f>L190*S190</f>
        <v>0</v>
      </c>
      <c r="AG190">
        <f>M190*S190</f>
        <v>0</v>
      </c>
    </row>
    <row r="191">
      <c r="A191">
        <v>43</v>
      </c>
      <c r="N191">
        <f>SUM(D191:M191)</f>
        <v>0</v>
      </c>
      <c r="O191">
        <f>N191*S191</f>
        <v>0</v>
      </c>
      <c r="P191" t="e">
        <f>(O191/O270)*100</f>
        <v>#DIV/0!</v>
      </c>
      <c r="Q191">
        <v>0.5</v>
      </c>
      <c r="R191" t="e">
        <f>P191*Q191</f>
        <v>#DIV/0!</v>
      </c>
      <c r="S191">
        <f>T191+(T191*10%)</f>
        <v>0</v>
      </c>
      <c r="X191">
        <f>D191*S191</f>
        <v>0</v>
      </c>
      <c r="Y191">
        <f>E191*S191</f>
        <v>0</v>
      </c>
      <c r="Z191">
        <f>F191*S191</f>
        <v>0</v>
      </c>
      <c r="AA191">
        <f>G191*S191</f>
        <v>0</v>
      </c>
      <c r="AB191">
        <f>H191*S191</f>
        <v>0</v>
      </c>
      <c r="AC191">
        <f>I191*S191</f>
        <v>0</v>
      </c>
      <c r="AD191">
        <f>J191*S191</f>
        <v>0</v>
      </c>
      <c r="AE191">
        <f>K191*S191</f>
        <v>0</v>
      </c>
      <c r="AF191">
        <f>L191*S191</f>
        <v>0</v>
      </c>
      <c r="AG191">
        <f>M191*S191</f>
        <v>0</v>
      </c>
    </row>
    <row r="192">
      <c r="A192">
        <v>44</v>
      </c>
      <c r="N192">
        <f>SUM(D192:M192)</f>
        <v>0</v>
      </c>
      <c r="O192">
        <f>N192*S192</f>
        <v>0</v>
      </c>
      <c r="P192" t="e">
        <f>(O192/O270)*100</f>
        <v>#DIV/0!</v>
      </c>
      <c r="R192" t="e">
        <f>P192*Q192</f>
        <v>#DIV/0!</v>
      </c>
      <c r="S192">
        <f>T192+(T192*10%)</f>
        <v>0</v>
      </c>
      <c r="X192">
        <f>D192*S192</f>
        <v>0</v>
      </c>
      <c r="Y192">
        <f>E192*S192</f>
        <v>0</v>
      </c>
      <c r="Z192">
        <f>F192*S192</f>
        <v>0</v>
      </c>
      <c r="AA192">
        <f>G192*S192</f>
        <v>0</v>
      </c>
      <c r="AB192">
        <f>H192*S192</f>
        <v>0</v>
      </c>
      <c r="AC192">
        <f>I192*S192</f>
        <v>0</v>
      </c>
      <c r="AD192">
        <f>J192*S192</f>
        <v>0</v>
      </c>
      <c r="AE192">
        <f>K192*S192</f>
        <v>0</v>
      </c>
      <c r="AF192">
        <f>L192*S192</f>
        <v>0</v>
      </c>
      <c r="AG192">
        <f>M192*S192</f>
        <v>0</v>
      </c>
    </row>
    <row r="193">
      <c r="A193">
        <v>45</v>
      </c>
      <c r="N193">
        <f>SUM(D193:M193)</f>
        <v>0</v>
      </c>
      <c r="O193">
        <f>N193*S193</f>
        <v>0</v>
      </c>
      <c r="P193" t="e">
        <f>(O193/O270)*100</f>
        <v>#DIV/0!</v>
      </c>
      <c r="R193" t="e">
        <f>P193*Q193</f>
        <v>#DIV/0!</v>
      </c>
      <c r="S193">
        <f>T193+(T193*10%)</f>
        <v>0</v>
      </c>
      <c r="X193">
        <f>D193*S193</f>
        <v>0</v>
      </c>
      <c r="Y193">
        <f>E193*S193</f>
        <v>0</v>
      </c>
      <c r="Z193">
        <f>F193*S193</f>
        <v>0</v>
      </c>
      <c r="AA193">
        <f>G193*S193</f>
        <v>0</v>
      </c>
      <c r="AB193">
        <f>H193*S193</f>
        <v>0</v>
      </c>
      <c r="AC193">
        <f>I193*S193</f>
        <v>0</v>
      </c>
      <c r="AD193">
        <f>J193*S193</f>
        <v>0</v>
      </c>
      <c r="AE193">
        <f>K193*S193</f>
        <v>0</v>
      </c>
      <c r="AF193">
        <f>L193*S193</f>
        <v>0</v>
      </c>
      <c r="AG193">
        <f>M193*S193</f>
        <v>0</v>
      </c>
    </row>
    <row r="194">
      <c r="A194">
        <v>46</v>
      </c>
      <c r="N194">
        <f>SUM(D194:M194)</f>
        <v>0</v>
      </c>
      <c r="O194">
        <f>N194*S194</f>
        <v>0</v>
      </c>
      <c r="P194" t="e">
        <f>(O194/O270)*100</f>
        <v>#DIV/0!</v>
      </c>
      <c r="R194" t="e">
        <f>P194*Q194</f>
        <v>#DIV/0!</v>
      </c>
      <c r="S194">
        <f>T194+(T194*10%)</f>
        <v>0</v>
      </c>
      <c r="X194">
        <f>D194*S194</f>
        <v>0</v>
      </c>
      <c r="Y194">
        <f>E194*S194</f>
        <v>0</v>
      </c>
      <c r="Z194">
        <f>F194*S194</f>
        <v>0</v>
      </c>
      <c r="AA194">
        <f>G194*S194</f>
        <v>0</v>
      </c>
      <c r="AB194">
        <f>H194*S194</f>
        <v>0</v>
      </c>
      <c r="AC194">
        <f>I194*S194</f>
        <v>0</v>
      </c>
      <c r="AD194">
        <f>J194*S194</f>
        <v>0</v>
      </c>
      <c r="AE194">
        <f>K194*S194</f>
        <v>0</v>
      </c>
      <c r="AF194">
        <f>L194*S194</f>
        <v>0</v>
      </c>
      <c r="AG194">
        <f>M194*S194</f>
        <v>0</v>
      </c>
    </row>
    <row r="195">
      <c r="A195">
        <v>47</v>
      </c>
      <c r="N195">
        <f>SUM(D195:M195)</f>
        <v>0</v>
      </c>
      <c r="O195">
        <f>N195*S195</f>
        <v>0</v>
      </c>
      <c r="P195" t="e">
        <f>(O195/O270)*100</f>
        <v>#DIV/0!</v>
      </c>
      <c r="R195" t="e">
        <f>P195*Q195</f>
        <v>#DIV/0!</v>
      </c>
      <c r="S195">
        <f>T195+(T195*10%)</f>
        <v>0</v>
      </c>
      <c r="X195">
        <f>D195*S195</f>
        <v>0</v>
      </c>
      <c r="Y195">
        <f>E195*S195</f>
        <v>0</v>
      </c>
      <c r="Z195">
        <f>F195*S195</f>
        <v>0</v>
      </c>
      <c r="AA195">
        <f>G195*S195</f>
        <v>0</v>
      </c>
      <c r="AB195">
        <f>H195*S195</f>
        <v>0</v>
      </c>
      <c r="AC195">
        <f>I195*S195</f>
        <v>0</v>
      </c>
      <c r="AD195">
        <f>J195*S195</f>
        <v>0</v>
      </c>
      <c r="AE195">
        <f>K195*S195</f>
        <v>0</v>
      </c>
      <c r="AF195">
        <f>L195*S195</f>
        <v>0</v>
      </c>
      <c r="AG195">
        <f>M195*S195</f>
        <v>0</v>
      </c>
    </row>
    <row r="196">
      <c r="A196">
        <v>48</v>
      </c>
      <c r="N196">
        <f>SUM(D196:M196)</f>
        <v>0</v>
      </c>
      <c r="O196">
        <f>N196*S196</f>
        <v>0</v>
      </c>
      <c r="P196" t="e">
        <f>(O196/O270)*100</f>
        <v>#DIV/0!</v>
      </c>
      <c r="R196" t="e">
        <f>P196*Q196</f>
        <v>#DIV/0!</v>
      </c>
      <c r="S196">
        <f>T196+(T196*10%)</f>
        <v>0</v>
      </c>
      <c r="X196">
        <f>D196*S196</f>
        <v>0</v>
      </c>
      <c r="Y196">
        <f>E196*S196</f>
        <v>0</v>
      </c>
      <c r="Z196">
        <f>F196*S196</f>
        <v>0</v>
      </c>
      <c r="AA196">
        <f>G196*S196</f>
        <v>0</v>
      </c>
      <c r="AB196">
        <f>H196*S196</f>
        <v>0</v>
      </c>
      <c r="AC196">
        <f>I196*S196</f>
        <v>0</v>
      </c>
      <c r="AD196">
        <f>J196*S196</f>
        <v>0</v>
      </c>
      <c r="AE196">
        <f>K196*S196</f>
        <v>0</v>
      </c>
      <c r="AF196">
        <f>L196*S196</f>
        <v>0</v>
      </c>
      <c r="AG196">
        <f>M196*S196</f>
        <v>0</v>
      </c>
    </row>
    <row r="197">
      <c r="A197">
        <v>49</v>
      </c>
      <c r="N197">
        <f>SUM(D197:M197)</f>
        <v>0</v>
      </c>
      <c r="O197">
        <f>N197*S197</f>
        <v>0</v>
      </c>
      <c r="P197" t="e">
        <f>(O197/O270)*100</f>
        <v>#DIV/0!</v>
      </c>
      <c r="R197" t="e">
        <f>P197*Q197</f>
        <v>#DIV/0!</v>
      </c>
      <c r="S197">
        <f>T197+(T197*10%)</f>
        <v>0</v>
      </c>
      <c r="X197">
        <f>D197*S197</f>
        <v>0</v>
      </c>
      <c r="Y197">
        <f>E197*S197</f>
        <v>0</v>
      </c>
      <c r="Z197">
        <f>F197*S197</f>
        <v>0</v>
      </c>
      <c r="AA197">
        <f>G197*S197</f>
        <v>0</v>
      </c>
      <c r="AB197">
        <f>H197*S197</f>
        <v>0</v>
      </c>
      <c r="AC197">
        <f>I197*S197</f>
        <v>0</v>
      </c>
      <c r="AD197">
        <f>J197*S197</f>
        <v>0</v>
      </c>
      <c r="AE197">
        <f>K197*S197</f>
        <v>0</v>
      </c>
      <c r="AF197">
        <f>L197*S197</f>
        <v>0</v>
      </c>
      <c r="AG197">
        <f>M197*S197</f>
        <v>0</v>
      </c>
    </row>
    <row r="198">
      <c r="A198">
        <v>50</v>
      </c>
      <c r="N198">
        <f>SUM(D198:M198)</f>
        <v>0</v>
      </c>
      <c r="O198">
        <f>N198*S198</f>
        <v>0</v>
      </c>
      <c r="P198" t="e">
        <f>(O198/O270)*100</f>
        <v>#DIV/0!</v>
      </c>
      <c r="R198" t="e">
        <f>P198*Q198</f>
        <v>#DIV/0!</v>
      </c>
      <c r="S198">
        <f>T198+(T198*10%)</f>
        <v>0</v>
      </c>
      <c r="X198">
        <f>D198*S198</f>
        <v>0</v>
      </c>
      <c r="Y198">
        <f>E198*S198</f>
        <v>0</v>
      </c>
      <c r="Z198">
        <f>F198*S198</f>
        <v>0</v>
      </c>
      <c r="AA198">
        <f>G198*S198</f>
        <v>0</v>
      </c>
      <c r="AB198">
        <f>H198*S198</f>
        <v>0</v>
      </c>
      <c r="AC198">
        <f>I198*S198</f>
        <v>0</v>
      </c>
      <c r="AD198">
        <f>J198*S198</f>
        <v>0</v>
      </c>
      <c r="AE198">
        <f>K198*S198</f>
        <v>0</v>
      </c>
      <c r="AF198">
        <f>L198*S198</f>
        <v>0</v>
      </c>
      <c r="AG198">
        <f>M198*S198</f>
        <v>0</v>
      </c>
    </row>
    <row r="199">
      <c r="A199">
        <v>51</v>
      </c>
      <c r="N199">
        <f>SUM(D199:M199)</f>
        <v>0</v>
      </c>
      <c r="O199">
        <f>N199*S199</f>
        <v>0</v>
      </c>
      <c r="P199" t="e">
        <f>(O199/O270)*100</f>
        <v>#DIV/0!</v>
      </c>
      <c r="R199" t="e">
        <f>P199*Q199</f>
        <v>#DIV/0!</v>
      </c>
      <c r="S199">
        <f>T199+(T199*10%)</f>
        <v>0</v>
      </c>
      <c r="X199">
        <f>D199*S199</f>
        <v>0</v>
      </c>
      <c r="Y199">
        <f>E199*S199</f>
        <v>0</v>
      </c>
      <c r="Z199">
        <f>F199*S199</f>
        <v>0</v>
      </c>
      <c r="AA199">
        <f>G199*S199</f>
        <v>0</v>
      </c>
      <c r="AB199">
        <f>H199*S199</f>
        <v>0</v>
      </c>
      <c r="AC199">
        <f>I199*S199</f>
        <v>0</v>
      </c>
      <c r="AD199">
        <f>J199*S199</f>
        <v>0</v>
      </c>
      <c r="AE199">
        <f>K199*S199</f>
        <v>0</v>
      </c>
      <c r="AF199">
        <f>L199*S199</f>
        <v>0</v>
      </c>
      <c r="AG199">
        <f>M199*S199</f>
        <v>0</v>
      </c>
    </row>
    <row r="200">
      <c r="A200">
        <v>52</v>
      </c>
      <c r="N200">
        <f>SUM(D200:M200)</f>
        <v>0</v>
      </c>
      <c r="O200">
        <f>N200*S200</f>
        <v>0</v>
      </c>
      <c r="P200" t="e">
        <f>(O200/O270)*100</f>
        <v>#DIV/0!</v>
      </c>
      <c r="R200" t="e">
        <f>P200*Q200</f>
        <v>#DIV/0!</v>
      </c>
      <c r="S200">
        <f>T200+(T200*10%)</f>
        <v>0</v>
      </c>
      <c r="X200">
        <f>D200*S200</f>
        <v>0</v>
      </c>
      <c r="Y200">
        <f>E200*S200</f>
        <v>0</v>
      </c>
      <c r="Z200">
        <f>F200*S200</f>
        <v>0</v>
      </c>
      <c r="AA200">
        <f>G200*S200</f>
        <v>0</v>
      </c>
      <c r="AB200">
        <f>H200*S200</f>
        <v>0</v>
      </c>
      <c r="AC200">
        <f>I200*S200</f>
        <v>0</v>
      </c>
      <c r="AD200">
        <f>J200*S200</f>
        <v>0</v>
      </c>
      <c r="AE200">
        <f>K200*S200</f>
        <v>0</v>
      </c>
      <c r="AF200">
        <f>L200*S200</f>
        <v>0</v>
      </c>
      <c r="AG200">
        <f>M200*S200</f>
        <v>0</v>
      </c>
    </row>
    <row r="201">
      <c r="A201">
        <v>53</v>
      </c>
      <c r="N201">
        <f>SUM(D201:M201)</f>
        <v>0</v>
      </c>
      <c r="O201">
        <f>N201*S201</f>
        <v>0</v>
      </c>
      <c r="P201" t="e">
        <f>(O201/O270)*100</f>
        <v>#DIV/0!</v>
      </c>
      <c r="R201" t="e">
        <f>P201*Q201</f>
        <v>#DIV/0!</v>
      </c>
      <c r="S201">
        <f>T201+(T201*10%)</f>
        <v>0</v>
      </c>
      <c r="X201">
        <f>D201*S201</f>
        <v>0</v>
      </c>
      <c r="Y201">
        <f>E201*S201</f>
        <v>0</v>
      </c>
      <c r="Z201">
        <f>F201*S201</f>
        <v>0</v>
      </c>
      <c r="AA201">
        <f>G201*S201</f>
        <v>0</v>
      </c>
      <c r="AB201">
        <f>H201*S201</f>
        <v>0</v>
      </c>
      <c r="AC201">
        <f>I201*S201</f>
        <v>0</v>
      </c>
      <c r="AD201">
        <f>J201*S201</f>
        <v>0</v>
      </c>
      <c r="AE201">
        <f>K201*S201</f>
        <v>0</v>
      </c>
      <c r="AF201">
        <f>L201*S201</f>
        <v>0</v>
      </c>
      <c r="AG201">
        <f>M201*S201</f>
        <v>0</v>
      </c>
    </row>
    <row r="202">
      <c r="A202">
        <v>54</v>
      </c>
      <c r="N202">
        <f>SUM(D202:M202)</f>
        <v>0</v>
      </c>
      <c r="O202">
        <f>N202*S202</f>
        <v>0</v>
      </c>
      <c r="P202" t="e">
        <f>(O202/O270)*100</f>
        <v>#DIV/0!</v>
      </c>
      <c r="R202" t="e">
        <f>P202*Q202</f>
        <v>#DIV/0!</v>
      </c>
      <c r="S202">
        <f>T202+(T202*10%)</f>
        <v>0</v>
      </c>
      <c r="X202">
        <f>D202*S202</f>
        <v>0</v>
      </c>
      <c r="Y202">
        <f>E202*S202</f>
        <v>0</v>
      </c>
      <c r="Z202">
        <f>F202*S202</f>
        <v>0</v>
      </c>
      <c r="AA202">
        <f>G202*S202</f>
        <v>0</v>
      </c>
      <c r="AB202">
        <f>H202*S202</f>
        <v>0</v>
      </c>
      <c r="AC202">
        <f>I202*S202</f>
        <v>0</v>
      </c>
      <c r="AD202">
        <f>J202*S202</f>
        <v>0</v>
      </c>
      <c r="AE202">
        <f>K202*S202</f>
        <v>0</v>
      </c>
      <c r="AF202">
        <f>L202*S202</f>
        <v>0</v>
      </c>
      <c r="AG202">
        <f>M202*S202</f>
        <v>0</v>
      </c>
    </row>
    <row r="203">
      <c r="A203">
        <v>55</v>
      </c>
      <c r="N203">
        <f>SUM(D203:M203)</f>
        <v>0</v>
      </c>
      <c r="O203">
        <f>N203*S203</f>
        <v>0</v>
      </c>
      <c r="P203" t="e">
        <f>(O203/O270)*100</f>
        <v>#DIV/0!</v>
      </c>
      <c r="R203" t="e">
        <f>P203*Q203</f>
        <v>#DIV/0!</v>
      </c>
      <c r="S203">
        <f>T203+(T203*10%)</f>
        <v>0</v>
      </c>
      <c r="X203">
        <f>D203*S203</f>
        <v>0</v>
      </c>
      <c r="Y203">
        <f>E203*S203</f>
        <v>0</v>
      </c>
      <c r="Z203">
        <f>F203*S203</f>
        <v>0</v>
      </c>
      <c r="AA203">
        <f>G203*S203</f>
        <v>0</v>
      </c>
      <c r="AB203">
        <f>H203*S203</f>
        <v>0</v>
      </c>
      <c r="AC203">
        <f>I203*S203</f>
        <v>0</v>
      </c>
      <c r="AD203">
        <f>J203*S203</f>
        <v>0</v>
      </c>
      <c r="AE203">
        <f>K203*S203</f>
        <v>0</v>
      </c>
      <c r="AF203">
        <f>L203*S203</f>
        <v>0</v>
      </c>
      <c r="AG203">
        <f>M203*S203</f>
        <v>0</v>
      </c>
    </row>
    <row r="204">
      <c r="A204">
        <v>56</v>
      </c>
      <c r="N204">
        <f>SUM(D204:M204)</f>
        <v>0</v>
      </c>
      <c r="O204">
        <f>N204*S204</f>
        <v>0</v>
      </c>
      <c r="P204" t="e">
        <f>(O204/O270)*100</f>
        <v>#DIV/0!</v>
      </c>
      <c r="R204" t="e">
        <f>P204*Q204</f>
        <v>#DIV/0!</v>
      </c>
      <c r="S204">
        <f>T204+(T204*10%)</f>
        <v>0</v>
      </c>
      <c r="X204">
        <f>D204*S204</f>
        <v>0</v>
      </c>
      <c r="Y204">
        <f>E204*S204</f>
        <v>0</v>
      </c>
      <c r="Z204">
        <f>F204*S204</f>
        <v>0</v>
      </c>
      <c r="AA204">
        <f>G204*S204</f>
        <v>0</v>
      </c>
      <c r="AB204">
        <f>H204*S204</f>
        <v>0</v>
      </c>
      <c r="AC204">
        <f>I204*S204</f>
        <v>0</v>
      </c>
      <c r="AD204">
        <f>J204*S204</f>
        <v>0</v>
      </c>
      <c r="AE204">
        <f>K204*S204</f>
        <v>0</v>
      </c>
      <c r="AF204">
        <f>L204*S204</f>
        <v>0</v>
      </c>
      <c r="AG204">
        <f>M204*S204</f>
        <v>0</v>
      </c>
    </row>
    <row r="205">
      <c r="A205">
        <v>57</v>
      </c>
      <c r="N205">
        <f>SUM(D205:M205)</f>
        <v>0</v>
      </c>
      <c r="O205">
        <f>N205*S205</f>
        <v>0</v>
      </c>
      <c r="P205" t="e">
        <f>(O205/O270)*100</f>
        <v>#DIV/0!</v>
      </c>
      <c r="R205" t="e">
        <f>P205*Q205</f>
        <v>#DIV/0!</v>
      </c>
      <c r="S205">
        <f>T205+(T205*10%)</f>
        <v>0</v>
      </c>
      <c r="X205">
        <f>D205*S205</f>
        <v>0</v>
      </c>
      <c r="Y205">
        <f>E205*S205</f>
        <v>0</v>
      </c>
      <c r="Z205">
        <f>F205*S205</f>
        <v>0</v>
      </c>
      <c r="AA205">
        <f>G205*S205</f>
        <v>0</v>
      </c>
      <c r="AB205">
        <f>H205*S205</f>
        <v>0</v>
      </c>
      <c r="AC205">
        <f>I205*S205</f>
        <v>0</v>
      </c>
      <c r="AD205">
        <f>J205*S205</f>
        <v>0</v>
      </c>
      <c r="AE205">
        <f>K205*S205</f>
        <v>0</v>
      </c>
      <c r="AF205">
        <f>L205*S205</f>
        <v>0</v>
      </c>
      <c r="AG205">
        <f>M205*S205</f>
        <v>0</v>
      </c>
    </row>
    <row r="206">
      <c r="A206">
        <v>58</v>
      </c>
      <c r="N206">
        <f>SUM(D206:M206)</f>
        <v>0</v>
      </c>
      <c r="O206">
        <f>N206*S206</f>
        <v>0</v>
      </c>
      <c r="P206" t="e">
        <f>(O206/O270)*100</f>
        <v>#DIV/0!</v>
      </c>
      <c r="R206" t="e">
        <f>P206*Q206</f>
        <v>#DIV/0!</v>
      </c>
      <c r="S206">
        <f>T206+(T206*10%)</f>
        <v>0</v>
      </c>
      <c r="X206">
        <f>D206*S206</f>
        <v>0</v>
      </c>
      <c r="Y206">
        <f>E206*S206</f>
        <v>0</v>
      </c>
      <c r="Z206">
        <f>F206*S206</f>
        <v>0</v>
      </c>
      <c r="AA206">
        <f>G206*S206</f>
        <v>0</v>
      </c>
      <c r="AB206">
        <f>H206*S206</f>
        <v>0</v>
      </c>
      <c r="AC206">
        <f>I206*S206</f>
        <v>0</v>
      </c>
      <c r="AD206">
        <f>J206*S206</f>
        <v>0</v>
      </c>
      <c r="AE206">
        <f>K206*S206</f>
        <v>0</v>
      </c>
      <c r="AF206">
        <f>L206*S206</f>
        <v>0</v>
      </c>
      <c r="AG206">
        <f>M206*S206</f>
        <v>0</v>
      </c>
    </row>
    <row r="207">
      <c r="A207">
        <v>59</v>
      </c>
      <c r="N207">
        <f>SUM(D207:M207)</f>
        <v>0</v>
      </c>
      <c r="O207">
        <f>N207*S207</f>
        <v>0</v>
      </c>
      <c r="P207" t="e">
        <f>(O207/O270)*100</f>
        <v>#DIV/0!</v>
      </c>
      <c r="R207" t="e">
        <f>P207*Q207</f>
        <v>#DIV/0!</v>
      </c>
      <c r="S207">
        <f>T207+(T207*10%)</f>
        <v>0</v>
      </c>
      <c r="X207">
        <f>D207*S207</f>
        <v>0</v>
      </c>
      <c r="Y207">
        <f>E207*S207</f>
        <v>0</v>
      </c>
      <c r="Z207">
        <f>F207*S207</f>
        <v>0</v>
      </c>
      <c r="AA207">
        <f>G207*S207</f>
        <v>0</v>
      </c>
      <c r="AB207">
        <f>H207*S207</f>
        <v>0</v>
      </c>
      <c r="AC207">
        <f>I207*S207</f>
        <v>0</v>
      </c>
      <c r="AD207">
        <f>J207*S207</f>
        <v>0</v>
      </c>
      <c r="AE207">
        <f>K207*S207</f>
        <v>0</v>
      </c>
      <c r="AF207">
        <f>L207*S207</f>
        <v>0</v>
      </c>
      <c r="AG207">
        <f>M207*S207</f>
        <v>0</v>
      </c>
    </row>
    <row r="208">
      <c r="A208">
        <v>60</v>
      </c>
      <c r="N208">
        <f>SUM(D208:M208)</f>
        <v>0</v>
      </c>
      <c r="O208">
        <f>N208*S208</f>
        <v>0</v>
      </c>
      <c r="P208" t="e">
        <f>(O208/O270)*100</f>
        <v>#DIV/0!</v>
      </c>
      <c r="R208" t="e">
        <f>P208*Q208</f>
        <v>#DIV/0!</v>
      </c>
      <c r="S208">
        <f>T208+(T208*10%)</f>
        <v>0</v>
      </c>
      <c r="X208">
        <f>D208*S208</f>
        <v>0</v>
      </c>
      <c r="Y208">
        <f>E208*S208</f>
        <v>0</v>
      </c>
      <c r="Z208">
        <f>F208*S208</f>
        <v>0</v>
      </c>
      <c r="AA208">
        <f>G208*S208</f>
        <v>0</v>
      </c>
      <c r="AB208">
        <f>H208*S208</f>
        <v>0</v>
      </c>
      <c r="AC208">
        <f>I208*S208</f>
        <v>0</v>
      </c>
      <c r="AD208">
        <f>J208*S208</f>
        <v>0</v>
      </c>
      <c r="AE208">
        <f>K208*S208</f>
        <v>0</v>
      </c>
      <c r="AF208">
        <f>L208*S208</f>
        <v>0</v>
      </c>
      <c r="AG208">
        <f>M208*S208</f>
        <v>0</v>
      </c>
    </row>
    <row r="209">
      <c r="A209">
        <v>61</v>
      </c>
      <c r="N209">
        <f>SUM(D209:M209)</f>
        <v>0</v>
      </c>
      <c r="O209">
        <f>N209*S209</f>
        <v>0</v>
      </c>
      <c r="P209" t="e">
        <f>(O209/O270)*100</f>
        <v>#DIV/0!</v>
      </c>
      <c r="R209" t="e">
        <f>P209*Q209</f>
        <v>#DIV/0!</v>
      </c>
      <c r="S209">
        <f>T209+(T209*10%)</f>
        <v>0</v>
      </c>
      <c r="X209">
        <f>D209*S209</f>
        <v>0</v>
      </c>
      <c r="Y209">
        <f>E209*S209</f>
        <v>0</v>
      </c>
      <c r="Z209">
        <f>F209*S209</f>
        <v>0</v>
      </c>
      <c r="AA209">
        <f>G209*S209</f>
        <v>0</v>
      </c>
      <c r="AB209">
        <f>H209*S209</f>
        <v>0</v>
      </c>
      <c r="AC209">
        <f>I209*S209</f>
        <v>0</v>
      </c>
      <c r="AD209">
        <f>J209*S209</f>
        <v>0</v>
      </c>
      <c r="AE209">
        <f>K209*S209</f>
        <v>0</v>
      </c>
      <c r="AF209">
        <f>L209*S209</f>
        <v>0</v>
      </c>
      <c r="AG209">
        <f>M209*S209</f>
        <v>0</v>
      </c>
    </row>
    <row r="210">
      <c r="A210">
        <v>62</v>
      </c>
      <c r="N210">
        <f>SUM(D210:M210)</f>
        <v>0</v>
      </c>
      <c r="O210">
        <f>N210*S210</f>
        <v>0</v>
      </c>
      <c r="P210" t="e">
        <f>(O210/O270)*100</f>
        <v>#DIV/0!</v>
      </c>
      <c r="R210" t="e">
        <f>P210*Q210</f>
        <v>#DIV/0!</v>
      </c>
      <c r="S210">
        <f>T210+(T210*10%)</f>
        <v>0</v>
      </c>
      <c r="X210">
        <f>D210*S210</f>
        <v>0</v>
      </c>
      <c r="Y210">
        <f>E210*S210</f>
        <v>0</v>
      </c>
      <c r="Z210">
        <f>F210*S210</f>
        <v>0</v>
      </c>
      <c r="AA210">
        <f>G210*S210</f>
        <v>0</v>
      </c>
      <c r="AB210">
        <f>H210*S210</f>
        <v>0</v>
      </c>
      <c r="AC210">
        <f>I210*S210</f>
        <v>0</v>
      </c>
      <c r="AD210">
        <f>J210*S210</f>
        <v>0</v>
      </c>
      <c r="AE210">
        <f>K210*S210</f>
        <v>0</v>
      </c>
      <c r="AF210">
        <f>L210*S210</f>
        <v>0</v>
      </c>
      <c r="AG210">
        <f>M210*S210</f>
        <v>0</v>
      </c>
    </row>
    <row r="211">
      <c r="A211" t="str">
        <v>TOTAL FOOD</v>
      </c>
      <c r="D211">
        <f>X211</f>
        <v>0</v>
      </c>
      <c r="E211">
        <f>Y211</f>
        <v>0</v>
      </c>
      <c r="F211">
        <f>Z211</f>
        <v>0</v>
      </c>
      <c r="G211">
        <f>AA211</f>
        <v>0</v>
      </c>
      <c r="H211">
        <f>AB211</f>
        <v>0</v>
      </c>
      <c r="I211">
        <f>AC211</f>
        <v>0</v>
      </c>
      <c r="J211">
        <f>AD211</f>
        <v>0</v>
      </c>
      <c r="K211">
        <f>AE211</f>
        <v>0</v>
      </c>
      <c r="L211">
        <f>AF211</f>
        <v>0</v>
      </c>
      <c r="M211">
        <f>AG211</f>
        <v>0</v>
      </c>
      <c r="O211">
        <f>SUM(D211:M211)</f>
        <v>0</v>
      </c>
      <c r="P211" t="e">
        <f>SUM(P8:P210)/100</f>
        <v>#DIV/0!</v>
      </c>
      <c r="R211" t="e">
        <f>SUM(R8:R210)/100</f>
        <v>#DIV/0!</v>
      </c>
      <c r="X211">
        <f>SUM(X8:X210)</f>
        <v>0</v>
      </c>
      <c r="Y211">
        <f>SUM(Y8:Y210)</f>
        <v>0</v>
      </c>
      <c r="Z211">
        <f>SUM(Z8:Z210)</f>
        <v>0</v>
      </c>
      <c r="AA211">
        <f>SUM(AA8:AA210)</f>
        <v>0</v>
      </c>
      <c r="AB211">
        <f>SUM(AB8:AB210)</f>
        <v>0</v>
      </c>
      <c r="AC211">
        <f>SUM(AC8:AC210)</f>
        <v>0</v>
      </c>
      <c r="AD211">
        <f>SUM(AD8:AD210)</f>
        <v>0</v>
      </c>
      <c r="AE211">
        <f>SUM(AE8:AE210)</f>
        <v>0</v>
      </c>
      <c r="AF211">
        <f>SUM(AF8:AF210)</f>
        <v>0</v>
      </c>
      <c r="AG211">
        <f>SUM(AG8:AG210)</f>
        <v>0</v>
      </c>
    </row>
    <row r="213" xml:space="preserve">
      <c r="A213" t="str">
        <v>NO</v>
      </c>
      <c r="B213" t="str">
        <v>BEVERAGES</v>
      </c>
      <c r="C213" t="str">
        <f>B213</f>
        <v>BEVERAGES</v>
      </c>
      <c r="D213" s="1">
        <f>'LAP. PENJUALAN '!D6</f>
        <v>46061</v>
      </c>
      <c r="E213" s="1">
        <f>'LAP. PENJUALAN '!E6</f>
        <v>46062</v>
      </c>
      <c r="F213" s="1">
        <f>'LAP. PENJUALAN '!F6</f>
        <v>46063</v>
      </c>
      <c r="G213" s="1">
        <f>'LAP. PENJUALAN '!G6</f>
        <v>46064</v>
      </c>
      <c r="H213" s="1">
        <f>'LAP. PENJUALAN '!H6</f>
        <v>46065</v>
      </c>
      <c r="I213" s="1">
        <f>'LAP. PENJUALAN '!I6</f>
        <v>46066</v>
      </c>
      <c r="J213" s="1">
        <f>'LAP. PENJUALAN '!J6</f>
        <v>46067</v>
      </c>
      <c r="K213" s="1">
        <f>'LAP. PENJUALAN '!K6</f>
        <v>0</v>
      </c>
      <c r="L213" s="1">
        <f>'LAP. PENJUALAN '!L6</f>
        <v>0</v>
      </c>
      <c r="M213" s="1">
        <f>'LAP. PENJUALAN '!M6</f>
        <v>0</v>
      </c>
      <c r="N213" t="str">
        <v>UNIT</v>
      </c>
      <c r="O213" t="str">
        <v>( Rp )</v>
      </c>
      <c r="P213" t="str">
        <v>%</v>
      </c>
      <c r="Q213" t="str">
        <v>FC ITEM</v>
      </c>
      <c r="R213" t="str">
        <v>CON FC</v>
      </c>
      <c r="S213" t="str" xml:space="preserve">
        <v xml:space="preserve">HARGA_x000d_
( PPN 10% )</v>
      </c>
      <c r="T213" t="str" xml:space="preserve">
        <v xml:space="preserve">HARGA_x000d_
( UNIT )</v>
      </c>
      <c r="V213" t="str">
        <v>PRINT LEMBAR 3</v>
      </c>
    </row>
    <row r="214">
      <c r="A214">
        <v>1</v>
      </c>
      <c r="B214" t="str">
        <v xml:space="preserve">Air Mineral Botol </v>
      </c>
      <c r="C214" t="str">
        <f>'LAP. PENJUALAN '!C216</f>
        <v>Air Mineral Botol  (600 ML)</v>
      </c>
      <c r="N214">
        <f>SUM(D214:M214)</f>
        <v>0</v>
      </c>
      <c r="O214">
        <f>N214*S214</f>
        <v>0</v>
      </c>
      <c r="P214" t="e">
        <f>(O214/O270)*100</f>
        <v>#DIV/0!</v>
      </c>
      <c r="R214" t="e">
        <f>P214*Q214</f>
        <v>#DIV/0!</v>
      </c>
      <c r="S214">
        <f>T214+(T214*10%)</f>
        <v>0</v>
      </c>
      <c r="X214">
        <f>D214*S214</f>
        <v>0</v>
      </c>
      <c r="Y214">
        <f>E214*S214</f>
        <v>0</v>
      </c>
      <c r="Z214">
        <f>F214*S214</f>
        <v>0</v>
      </c>
      <c r="AA214">
        <f>G214*S214</f>
        <v>0</v>
      </c>
      <c r="AB214">
        <f>H214*S214</f>
        <v>0</v>
      </c>
      <c r="AC214">
        <f>I214*S214</f>
        <v>0</v>
      </c>
      <c r="AD214">
        <f>J214*S214</f>
        <v>0</v>
      </c>
      <c r="AE214">
        <f>K214*S214</f>
        <v>0</v>
      </c>
      <c r="AF214">
        <f>L214*S214</f>
        <v>0</v>
      </c>
      <c r="AG214">
        <f>M214*S214</f>
        <v>0</v>
      </c>
    </row>
    <row r="215">
      <c r="A215">
        <v>2</v>
      </c>
      <c r="B215" t="str">
        <v>Air Mineral Cup</v>
      </c>
      <c r="C215" t="str">
        <f>'LAP. PENJUALAN '!C217</f>
        <v>Air Mineral Botol (330 ML)</v>
      </c>
      <c r="N215">
        <f>SUM(D215:M215)</f>
        <v>0</v>
      </c>
      <c r="O215">
        <f>N215*S215</f>
        <v>0</v>
      </c>
      <c r="P215" t="e">
        <f>(O215/O270)*100</f>
        <v>#DIV/0!</v>
      </c>
      <c r="R215" t="e">
        <f>P215*Q215</f>
        <v>#DIV/0!</v>
      </c>
      <c r="S215">
        <f>T215+(T215*10%)</f>
        <v>0</v>
      </c>
      <c r="W215" t="str">
        <v xml:space="preserve"> </v>
      </c>
      <c r="X215">
        <f>D215*S215</f>
        <v>0</v>
      </c>
      <c r="Y215">
        <f>E215*S215</f>
        <v>0</v>
      </c>
      <c r="Z215">
        <f>F215*S215</f>
        <v>0</v>
      </c>
      <c r="AA215">
        <f>G215*S215</f>
        <v>0</v>
      </c>
      <c r="AB215">
        <f>H215*S215</f>
        <v>0</v>
      </c>
      <c r="AC215">
        <f>I215*S215</f>
        <v>0</v>
      </c>
      <c r="AD215">
        <f>J215*S215</f>
        <v>0</v>
      </c>
      <c r="AE215">
        <f>K215*S215</f>
        <v>0</v>
      </c>
      <c r="AF215">
        <f>L215*S215</f>
        <v>0</v>
      </c>
      <c r="AG215">
        <f>M215*S215</f>
        <v>0</v>
      </c>
    </row>
    <row r="216">
      <c r="A216">
        <v>3</v>
      </c>
      <c r="B216" t="str">
        <v>Teh Botol</v>
      </c>
      <c r="C216" t="str">
        <f>'LAP. PENJUALAN '!C218</f>
        <v>Air Mineral Cup</v>
      </c>
      <c r="N216">
        <f>SUM(D216:M216)</f>
        <v>0</v>
      </c>
      <c r="O216">
        <f>N216*S216</f>
        <v>0</v>
      </c>
      <c r="P216" t="e">
        <f>(O216/O270)*100</f>
        <v>#DIV/0!</v>
      </c>
      <c r="R216" t="e">
        <f>P216*Q216</f>
        <v>#DIV/0!</v>
      </c>
      <c r="S216">
        <f>T216+(T216*10%)</f>
        <v>0</v>
      </c>
      <c r="X216">
        <f>D216*S216</f>
        <v>0</v>
      </c>
      <c r="Y216">
        <f>E216*S216</f>
        <v>0</v>
      </c>
      <c r="Z216">
        <f>F216*S216</f>
        <v>0</v>
      </c>
      <c r="AA216">
        <f>G216*S216</f>
        <v>0</v>
      </c>
      <c r="AB216">
        <f>H216*S216</f>
        <v>0</v>
      </c>
      <c r="AC216">
        <f>I216*S216</f>
        <v>0</v>
      </c>
      <c r="AD216">
        <f>J216*S216</f>
        <v>0</v>
      </c>
      <c r="AE216">
        <f>K216*S216</f>
        <v>0</v>
      </c>
      <c r="AF216">
        <f>L216*S216</f>
        <v>0</v>
      </c>
      <c r="AG216">
        <f>M216*S216</f>
        <v>0</v>
      </c>
    </row>
    <row r="217">
      <c r="A217">
        <v>4</v>
      </c>
      <c r="B217" t="str">
        <v>Teh Sosro Genggam</v>
      </c>
      <c r="C217" t="str">
        <f>'LAP. PENJUALAN '!C219</f>
        <v>Teh Botol</v>
      </c>
      <c r="N217">
        <f>SUM(D217:M217)</f>
        <v>0</v>
      </c>
      <c r="O217">
        <f>N217*S217</f>
        <v>0</v>
      </c>
      <c r="P217" t="e">
        <f>(O217/O270)*100</f>
        <v>#DIV/0!</v>
      </c>
      <c r="R217" t="e">
        <f>P217*Q217</f>
        <v>#DIV/0!</v>
      </c>
      <c r="S217">
        <f>T217+(T217*10%)</f>
        <v>0</v>
      </c>
      <c r="X217">
        <f>D217*S217</f>
        <v>0</v>
      </c>
      <c r="Y217">
        <f>E217*S217</f>
        <v>0</v>
      </c>
      <c r="Z217">
        <f>F217*S217</f>
        <v>0</v>
      </c>
      <c r="AA217">
        <f>G217*S217</f>
        <v>0</v>
      </c>
      <c r="AB217">
        <f>H217*S217</f>
        <v>0</v>
      </c>
      <c r="AC217">
        <f>I217*S217</f>
        <v>0</v>
      </c>
      <c r="AD217">
        <f>J217*S217</f>
        <v>0</v>
      </c>
      <c r="AE217">
        <f>K217*S217</f>
        <v>0</v>
      </c>
      <c r="AF217">
        <f>L217*S217</f>
        <v>0</v>
      </c>
      <c r="AG217">
        <f>M217*S217</f>
        <v>0</v>
      </c>
    </row>
    <row r="218">
      <c r="A218">
        <v>5</v>
      </c>
      <c r="B218" t="str">
        <v>Fruit Tea Botol</v>
      </c>
      <c r="C218" t="str">
        <f>'LAP. PENJUALAN '!C220</f>
        <v>Teh Sosro Genggam</v>
      </c>
      <c r="N218">
        <f>SUM(D218:M218)</f>
        <v>0</v>
      </c>
      <c r="O218">
        <f>N218*S218</f>
        <v>0</v>
      </c>
      <c r="P218" t="e">
        <f>(O218/O270)*100</f>
        <v>#DIV/0!</v>
      </c>
      <c r="R218" t="e">
        <f>P218*Q218</f>
        <v>#DIV/0!</v>
      </c>
      <c r="S218">
        <f>T218+(T218*10%)</f>
        <v>0</v>
      </c>
      <c r="X218">
        <f>D218*S218</f>
        <v>0</v>
      </c>
      <c r="Y218">
        <f>E218*S218</f>
        <v>0</v>
      </c>
      <c r="Z218">
        <f>F218*S218</f>
        <v>0</v>
      </c>
      <c r="AA218">
        <f>G218*S218</f>
        <v>0</v>
      </c>
      <c r="AB218">
        <f>H218*S218</f>
        <v>0</v>
      </c>
      <c r="AC218">
        <f>I218*S218</f>
        <v>0</v>
      </c>
      <c r="AD218">
        <f>J218*S218</f>
        <v>0</v>
      </c>
      <c r="AE218">
        <f>K218*S218</f>
        <v>0</v>
      </c>
      <c r="AF218">
        <f>L218*S218</f>
        <v>0</v>
      </c>
      <c r="AG218">
        <f>M218*S218</f>
        <v>0</v>
      </c>
    </row>
    <row r="219">
      <c r="A219">
        <v>6</v>
      </c>
      <c r="B219" t="str">
        <v xml:space="preserve">Fuit Tea Genggam </v>
      </c>
      <c r="C219" t="str">
        <f>'LAP. PENJUALAN '!C221</f>
        <v>Fruit Tea Botol</v>
      </c>
      <c r="N219">
        <f>SUM(D219:M219)</f>
        <v>0</v>
      </c>
      <c r="O219">
        <f>N219*S219</f>
        <v>0</v>
      </c>
      <c r="P219" t="e">
        <f>(O219/O270)*100</f>
        <v>#DIV/0!</v>
      </c>
      <c r="R219" t="e">
        <f>P219*Q219</f>
        <v>#DIV/0!</v>
      </c>
      <c r="S219">
        <f>T219+(T219*10%)</f>
        <v>0</v>
      </c>
      <c r="X219">
        <f>D219*S219</f>
        <v>0</v>
      </c>
      <c r="Y219">
        <f>E219*S219</f>
        <v>0</v>
      </c>
      <c r="Z219">
        <f>F219*S219</f>
        <v>0</v>
      </c>
      <c r="AA219">
        <f>G219*S219</f>
        <v>0</v>
      </c>
      <c r="AB219">
        <f>H219*S219</f>
        <v>0</v>
      </c>
      <c r="AC219">
        <f>I219*S219</f>
        <v>0</v>
      </c>
      <c r="AD219">
        <f>J219*S219</f>
        <v>0</v>
      </c>
      <c r="AE219">
        <f>K219*S219</f>
        <v>0</v>
      </c>
      <c r="AF219">
        <f>L219*S219</f>
        <v>0</v>
      </c>
      <c r="AG219">
        <f>M219*S219</f>
        <v>0</v>
      </c>
    </row>
    <row r="220">
      <c r="A220">
        <v>7</v>
      </c>
      <c r="B220" t="str">
        <v>Tebs</v>
      </c>
      <c r="C220" t="str">
        <f>'LAP. PENJUALAN '!C222</f>
        <v xml:space="preserve">Fuit Tea Genggam </v>
      </c>
      <c r="N220">
        <f>SUM(D220:M220)</f>
        <v>0</v>
      </c>
      <c r="O220">
        <f>N220*S220</f>
        <v>0</v>
      </c>
      <c r="P220" t="e">
        <f>(O220/O270)*100</f>
        <v>#DIV/0!</v>
      </c>
      <c r="R220" t="e">
        <f>P220*Q220</f>
        <v>#DIV/0!</v>
      </c>
      <c r="S220">
        <f>T220+(T220*10%)</f>
        <v>0</v>
      </c>
      <c r="X220">
        <f>D220*S220</f>
        <v>0</v>
      </c>
      <c r="Y220">
        <f>E220*S220</f>
        <v>0</v>
      </c>
      <c r="Z220">
        <f>F220*S220</f>
        <v>0</v>
      </c>
      <c r="AA220">
        <f>G220*S220</f>
        <v>0</v>
      </c>
      <c r="AB220">
        <f>H220*S220</f>
        <v>0</v>
      </c>
      <c r="AC220">
        <f>I220*S220</f>
        <v>0</v>
      </c>
      <c r="AD220">
        <f>J220*S220</f>
        <v>0</v>
      </c>
      <c r="AE220">
        <f>K220*S220</f>
        <v>0</v>
      </c>
      <c r="AF220">
        <f>L220*S220</f>
        <v>0</v>
      </c>
      <c r="AG220">
        <f>M220*S220</f>
        <v>0</v>
      </c>
    </row>
    <row r="221">
      <c r="A221">
        <v>8</v>
      </c>
      <c r="B221" t="str">
        <v>STEE</v>
      </c>
      <c r="C221" t="str">
        <f>'LAP. PENJUALAN '!C223</f>
        <v>Tebs</v>
      </c>
      <c r="N221">
        <f>SUM(D221:M221)</f>
        <v>0</v>
      </c>
      <c r="O221">
        <f>N221*S221</f>
        <v>0</v>
      </c>
      <c r="P221" t="e">
        <f>(O221/O270)*100</f>
        <v>#DIV/0!</v>
      </c>
      <c r="R221" t="e">
        <f>P221*Q221</f>
        <v>#DIV/0!</v>
      </c>
      <c r="S221">
        <f>T221+(T221*10%)</f>
        <v>0</v>
      </c>
      <c r="X221">
        <f>D221*S221</f>
        <v>0</v>
      </c>
      <c r="Y221">
        <f>E221*S221</f>
        <v>0</v>
      </c>
      <c r="Z221">
        <f>F221*S221</f>
        <v>0</v>
      </c>
      <c r="AA221">
        <f>G221*S221</f>
        <v>0</v>
      </c>
      <c r="AB221">
        <f>H221*S221</f>
        <v>0</v>
      </c>
      <c r="AC221">
        <f>I221*S221</f>
        <v>0</v>
      </c>
      <c r="AD221">
        <f>J221*S221</f>
        <v>0</v>
      </c>
      <c r="AE221">
        <f>K221*S221</f>
        <v>0</v>
      </c>
      <c r="AF221">
        <f>L221*S221</f>
        <v>0</v>
      </c>
      <c r="AG221">
        <f>M221*S221</f>
        <v>0</v>
      </c>
    </row>
    <row r="222">
      <c r="A222">
        <v>9</v>
      </c>
      <c r="C222" t="str">
        <f>'LAP. PENJUALAN '!C224</f>
        <v>S-tee</v>
      </c>
      <c r="N222">
        <f>SUM(D222:M222)</f>
        <v>0</v>
      </c>
      <c r="O222">
        <f>N222*S222</f>
        <v>0</v>
      </c>
      <c r="P222" t="e">
        <f>(O222/O270)*100</f>
        <v>#DIV/0!</v>
      </c>
      <c r="R222" t="e">
        <f>P222*Q222</f>
        <v>#DIV/0!</v>
      </c>
      <c r="S222">
        <f>T222+(T222*10%)</f>
        <v>0</v>
      </c>
      <c r="X222">
        <f>D222*S222</f>
        <v>0</v>
      </c>
      <c r="Y222">
        <f>E222*S222</f>
        <v>0</v>
      </c>
      <c r="Z222">
        <f>F222*S222</f>
        <v>0</v>
      </c>
      <c r="AA222">
        <f>G222*S222</f>
        <v>0</v>
      </c>
      <c r="AB222">
        <f>H222*S222</f>
        <v>0</v>
      </c>
      <c r="AC222">
        <f>I222*S222</f>
        <v>0</v>
      </c>
      <c r="AD222">
        <f>J222*S222</f>
        <v>0</v>
      </c>
      <c r="AE222">
        <f>K222*S222</f>
        <v>0</v>
      </c>
      <c r="AF222">
        <f>L222*S222</f>
        <v>0</v>
      </c>
      <c r="AG222">
        <f>M222*S222</f>
        <v>0</v>
      </c>
    </row>
    <row r="223">
      <c r="A223">
        <v>10</v>
      </c>
      <c r="B223" t="str">
        <v>Juice Durian Float</v>
      </c>
      <c r="N223">
        <f>SUM(D223:M223)</f>
        <v>0</v>
      </c>
      <c r="O223">
        <f>N223*S223</f>
        <v>0</v>
      </c>
      <c r="P223" t="e">
        <f>(O223/O270)*100</f>
        <v>#DIV/0!</v>
      </c>
      <c r="R223" t="e">
        <f>P223*Q223</f>
        <v>#DIV/0!</v>
      </c>
      <c r="S223">
        <f>T223+(T223*10%)</f>
        <v>0</v>
      </c>
      <c r="X223">
        <f>D223*S223</f>
        <v>0</v>
      </c>
      <c r="Y223">
        <f>E223*S223</f>
        <v>0</v>
      </c>
      <c r="Z223">
        <f>F223*S223</f>
        <v>0</v>
      </c>
      <c r="AA223">
        <f>G223*S223</f>
        <v>0</v>
      </c>
      <c r="AB223">
        <f>H223*S223</f>
        <v>0</v>
      </c>
      <c r="AC223">
        <f>I223*S223</f>
        <v>0</v>
      </c>
      <c r="AD223">
        <f>J223*S223</f>
        <v>0</v>
      </c>
      <c r="AE223">
        <f>K223*S223</f>
        <v>0</v>
      </c>
      <c r="AF223">
        <f>L223*S223</f>
        <v>0</v>
      </c>
      <c r="AG223">
        <f>M223*S223</f>
        <v>0</v>
      </c>
    </row>
    <row r="224">
      <c r="A224">
        <v>11</v>
      </c>
      <c r="B224" t="str">
        <v xml:space="preserve">Juice Durian </v>
      </c>
      <c r="C224" t="str">
        <f>'LAP. PENJUALAN '!C226</f>
        <v>Juice Durian Float</v>
      </c>
      <c r="N224">
        <f>SUM(D224:M224)</f>
        <v>0</v>
      </c>
      <c r="O224">
        <f>N224*S224</f>
        <v>0</v>
      </c>
      <c r="P224" t="e">
        <f>(O224/O270)*100</f>
        <v>#DIV/0!</v>
      </c>
      <c r="R224" t="e">
        <f>P224*Q224</f>
        <v>#DIV/0!</v>
      </c>
      <c r="S224">
        <f>T224+(T224*10%)</f>
        <v>0</v>
      </c>
      <c r="X224">
        <f>D224*S224</f>
        <v>0</v>
      </c>
      <c r="Y224">
        <f>E224*S224</f>
        <v>0</v>
      </c>
      <c r="Z224">
        <f>F224*S224</f>
        <v>0</v>
      </c>
      <c r="AA224">
        <f>G224*S224</f>
        <v>0</v>
      </c>
      <c r="AB224">
        <f>H224*S224</f>
        <v>0</v>
      </c>
      <c r="AC224">
        <f>I224*S224</f>
        <v>0</v>
      </c>
      <c r="AD224">
        <f>J224*S224</f>
        <v>0</v>
      </c>
      <c r="AE224">
        <f>K224*S224</f>
        <v>0</v>
      </c>
      <c r="AF224">
        <f>L224*S224</f>
        <v>0</v>
      </c>
      <c r="AG224">
        <f>M224*S224</f>
        <v>0</v>
      </c>
    </row>
    <row r="225">
      <c r="A225">
        <v>12</v>
      </c>
      <c r="B225" t="str">
        <v>Juice Melon Float</v>
      </c>
      <c r="C225" t="str">
        <f>'LAP. PENJUALAN '!C227</f>
        <v xml:space="preserve">Juice Durian </v>
      </c>
      <c r="N225">
        <f>SUM(D225:M225)</f>
        <v>0</v>
      </c>
      <c r="O225">
        <f>N225*S225</f>
        <v>0</v>
      </c>
      <c r="P225" t="e">
        <f>(O225/O270)*100</f>
        <v>#DIV/0!</v>
      </c>
      <c r="R225" t="e">
        <f>P225*Q225</f>
        <v>#DIV/0!</v>
      </c>
      <c r="S225">
        <f>T225+(T225*10%)</f>
        <v>0</v>
      </c>
      <c r="X225">
        <f>D225*S225</f>
        <v>0</v>
      </c>
      <c r="Y225">
        <f>E225*S225</f>
        <v>0</v>
      </c>
      <c r="Z225">
        <f>F225*S225</f>
        <v>0</v>
      </c>
      <c r="AA225">
        <f>G225*S225</f>
        <v>0</v>
      </c>
      <c r="AB225">
        <f>H225*S225</f>
        <v>0</v>
      </c>
      <c r="AC225">
        <f>I225*S225</f>
        <v>0</v>
      </c>
      <c r="AD225">
        <f>J225*S225</f>
        <v>0</v>
      </c>
      <c r="AE225">
        <f>K225*S225</f>
        <v>0</v>
      </c>
      <c r="AF225">
        <f>L225*S225</f>
        <v>0</v>
      </c>
      <c r="AG225">
        <f>M225*S225</f>
        <v>0</v>
      </c>
    </row>
    <row r="226">
      <c r="A226">
        <v>13</v>
      </c>
      <c r="B226" t="str">
        <v>Juice Melon</v>
      </c>
      <c r="C226" t="str">
        <f>'LAP. PENJUALAN '!C228</f>
        <v>Juice Melon Float</v>
      </c>
      <c r="N226">
        <f>SUM(D226:M226)</f>
        <v>0</v>
      </c>
      <c r="O226">
        <f>N226*S226</f>
        <v>0</v>
      </c>
      <c r="P226" t="e">
        <f>(O226/O270)*100</f>
        <v>#DIV/0!</v>
      </c>
      <c r="R226" t="e">
        <f>P226*Q226</f>
        <v>#DIV/0!</v>
      </c>
      <c r="S226">
        <f>T226+(T226*10%)</f>
        <v>0</v>
      </c>
      <c r="X226">
        <f>D226*S226</f>
        <v>0</v>
      </c>
      <c r="Y226">
        <f>E226*S226</f>
        <v>0</v>
      </c>
      <c r="Z226">
        <f>F226*S226</f>
        <v>0</v>
      </c>
      <c r="AA226">
        <f>G226*S226</f>
        <v>0</v>
      </c>
      <c r="AB226">
        <f>H226*S226</f>
        <v>0</v>
      </c>
      <c r="AC226">
        <f>I226*S226</f>
        <v>0</v>
      </c>
      <c r="AD226">
        <f>J226*S226</f>
        <v>0</v>
      </c>
      <c r="AE226">
        <f>K226*S226</f>
        <v>0</v>
      </c>
      <c r="AF226">
        <f>L226*S226</f>
        <v>0</v>
      </c>
      <c r="AG226">
        <f>M226*S226</f>
        <v>0</v>
      </c>
    </row>
    <row r="227">
      <c r="A227">
        <v>14</v>
      </c>
      <c r="B227" t="str">
        <v>Juice Strawberry Float</v>
      </c>
      <c r="C227" t="str">
        <f>'LAP. PENJUALAN '!C229</f>
        <v>Juice Melon</v>
      </c>
      <c r="N227">
        <f>SUM(D227:M227)</f>
        <v>0</v>
      </c>
      <c r="O227">
        <f>N227*S227</f>
        <v>0</v>
      </c>
      <c r="P227" t="e">
        <f>(O227/O270)*100</f>
        <v>#DIV/0!</v>
      </c>
      <c r="R227" t="e">
        <f>P227*Q227</f>
        <v>#DIV/0!</v>
      </c>
      <c r="S227">
        <f>T227+(T227*10%)</f>
        <v>0</v>
      </c>
      <c r="X227">
        <f>D227*S227</f>
        <v>0</v>
      </c>
      <c r="Y227">
        <f>E227*S227</f>
        <v>0</v>
      </c>
      <c r="Z227">
        <f>F227*S227</f>
        <v>0</v>
      </c>
      <c r="AA227">
        <f>G227*S227</f>
        <v>0</v>
      </c>
      <c r="AB227">
        <f>H227*S227</f>
        <v>0</v>
      </c>
      <c r="AC227">
        <f>I227*S227</f>
        <v>0</v>
      </c>
      <c r="AD227">
        <f>J227*S227</f>
        <v>0</v>
      </c>
      <c r="AE227">
        <f>K227*S227</f>
        <v>0</v>
      </c>
      <c r="AF227">
        <f>L227*S227</f>
        <v>0</v>
      </c>
      <c r="AG227">
        <f>M227*S227</f>
        <v>0</v>
      </c>
    </row>
    <row r="228">
      <c r="A228">
        <v>15</v>
      </c>
      <c r="B228" t="str">
        <v xml:space="preserve">Juice Stawbery </v>
      </c>
      <c r="C228" t="str">
        <f>'LAP. PENJUALAN '!C230</f>
        <v>Juice Strawberry Float</v>
      </c>
      <c r="N228">
        <f>SUM(D228:M228)</f>
        <v>0</v>
      </c>
      <c r="O228">
        <f>N228*S228</f>
        <v>0</v>
      </c>
      <c r="P228" t="e">
        <f>(O228/O270)*100</f>
        <v>#DIV/0!</v>
      </c>
      <c r="R228" t="e">
        <f>P228*Q228</f>
        <v>#DIV/0!</v>
      </c>
      <c r="S228">
        <f>T228+(T228*10%)</f>
        <v>0</v>
      </c>
      <c r="X228">
        <f>D228*S228</f>
        <v>0</v>
      </c>
      <c r="Y228">
        <f>E228*S228</f>
        <v>0</v>
      </c>
      <c r="Z228">
        <f>F228*S228</f>
        <v>0</v>
      </c>
      <c r="AA228">
        <f>G228*S228</f>
        <v>0</v>
      </c>
      <c r="AB228">
        <f>H228*S228</f>
        <v>0</v>
      </c>
      <c r="AC228">
        <f>I228*S228</f>
        <v>0</v>
      </c>
      <c r="AD228">
        <f>J228*S228</f>
        <v>0</v>
      </c>
      <c r="AE228">
        <f>K228*S228</f>
        <v>0</v>
      </c>
      <c r="AF228">
        <f>L228*S228</f>
        <v>0</v>
      </c>
      <c r="AG228">
        <f>M228*S228</f>
        <v>0</v>
      </c>
    </row>
    <row r="229">
      <c r="A229">
        <v>16</v>
      </c>
      <c r="B229" t="str">
        <v>Juice Mangga Float</v>
      </c>
      <c r="C229" t="str">
        <f>'LAP. PENJUALAN '!C231</f>
        <v xml:space="preserve">Juice Strawberry </v>
      </c>
      <c r="N229">
        <f>SUM(D229:M229)</f>
        <v>0</v>
      </c>
      <c r="O229">
        <f>N229*S229</f>
        <v>0</v>
      </c>
      <c r="P229" t="e">
        <f>(O229/O270)*100</f>
        <v>#DIV/0!</v>
      </c>
      <c r="R229" t="e">
        <f>P229*Q229</f>
        <v>#DIV/0!</v>
      </c>
      <c r="S229">
        <f>T229+(T229*10%)</f>
        <v>0</v>
      </c>
      <c r="X229">
        <f>D229*S229</f>
        <v>0</v>
      </c>
      <c r="Y229">
        <f>E229*S229</f>
        <v>0</v>
      </c>
      <c r="Z229">
        <f>F229*S229</f>
        <v>0</v>
      </c>
      <c r="AA229">
        <f>G229*S229</f>
        <v>0</v>
      </c>
      <c r="AB229">
        <f>H229*S229</f>
        <v>0</v>
      </c>
      <c r="AC229">
        <f>I229*S229</f>
        <v>0</v>
      </c>
      <c r="AD229">
        <f>J229*S229</f>
        <v>0</v>
      </c>
      <c r="AE229">
        <f>K229*S229</f>
        <v>0</v>
      </c>
      <c r="AF229">
        <f>L229*S229</f>
        <v>0</v>
      </c>
      <c r="AG229">
        <f>M229*S229</f>
        <v>0</v>
      </c>
    </row>
    <row r="230">
      <c r="A230">
        <v>17</v>
      </c>
      <c r="B230" t="str">
        <v xml:space="preserve">Juice Mangga </v>
      </c>
      <c r="C230" t="str">
        <f>'LAP. PENJUALAN '!C232</f>
        <v>Juice Mangga Float</v>
      </c>
      <c r="N230">
        <f>SUM(D230:M230)</f>
        <v>0</v>
      </c>
      <c r="O230">
        <f>N230*S230</f>
        <v>0</v>
      </c>
      <c r="P230" t="e">
        <f>(O230/O270)*100</f>
        <v>#DIV/0!</v>
      </c>
      <c r="R230" t="e">
        <f>P230*Q230</f>
        <v>#DIV/0!</v>
      </c>
      <c r="S230">
        <f>T230+(T230*10%)</f>
        <v>0</v>
      </c>
      <c r="X230">
        <f>D230*S230</f>
        <v>0</v>
      </c>
      <c r="Y230">
        <f>E230*S230</f>
        <v>0</v>
      </c>
      <c r="Z230">
        <f>F230*S230</f>
        <v>0</v>
      </c>
      <c r="AA230">
        <f>G230*S230</f>
        <v>0</v>
      </c>
      <c r="AB230">
        <f>H230*S230</f>
        <v>0</v>
      </c>
      <c r="AC230">
        <f>I230*S230</f>
        <v>0</v>
      </c>
      <c r="AD230">
        <f>J230*S230</f>
        <v>0</v>
      </c>
      <c r="AE230">
        <f>K230*S230</f>
        <v>0</v>
      </c>
      <c r="AF230">
        <f>L230*S230</f>
        <v>0</v>
      </c>
      <c r="AG230">
        <f>M230*S230</f>
        <v>0</v>
      </c>
    </row>
    <row r="231">
      <c r="A231">
        <v>18</v>
      </c>
      <c r="B231" t="str">
        <v>Juice Jambu Float</v>
      </c>
      <c r="C231" t="str">
        <f>'LAP. PENJUALAN '!C233</f>
        <v xml:space="preserve">Juice Mangga </v>
      </c>
      <c r="N231">
        <f>SUM(D231:M231)</f>
        <v>0</v>
      </c>
      <c r="O231">
        <f>N231*S231</f>
        <v>0</v>
      </c>
      <c r="P231" t="e">
        <f>(O231/O270)*100</f>
        <v>#DIV/0!</v>
      </c>
      <c r="R231" t="e">
        <f>P231*Q231</f>
        <v>#DIV/0!</v>
      </c>
      <c r="S231">
        <f>T231+(T231*10%)</f>
        <v>0</v>
      </c>
      <c r="X231">
        <f>D231*S231</f>
        <v>0</v>
      </c>
      <c r="Y231">
        <f>E231*S231</f>
        <v>0</v>
      </c>
      <c r="Z231">
        <f>F231*S231</f>
        <v>0</v>
      </c>
      <c r="AA231">
        <f>G231*S231</f>
        <v>0</v>
      </c>
      <c r="AB231">
        <f>H231*S231</f>
        <v>0</v>
      </c>
      <c r="AC231">
        <f>I231*S231</f>
        <v>0</v>
      </c>
      <c r="AD231">
        <f>J231*S231</f>
        <v>0</v>
      </c>
      <c r="AE231">
        <f>K231*S231</f>
        <v>0</v>
      </c>
      <c r="AF231">
        <f>L231*S231</f>
        <v>0</v>
      </c>
      <c r="AG231">
        <f>M231*S231</f>
        <v>0</v>
      </c>
    </row>
    <row r="232">
      <c r="A232">
        <v>19</v>
      </c>
      <c r="B232" t="str">
        <v xml:space="preserve">Juice Jambu </v>
      </c>
      <c r="C232" t="str">
        <f>'LAP. PENJUALAN '!C234</f>
        <v>Juice Jambu Float</v>
      </c>
      <c r="N232">
        <f>SUM(D232:M232)</f>
        <v>0</v>
      </c>
      <c r="O232">
        <f>N232*S232</f>
        <v>0</v>
      </c>
      <c r="P232" t="e">
        <f>(O232/O270)*100</f>
        <v>#DIV/0!</v>
      </c>
      <c r="R232" t="e">
        <f>P232*Q232</f>
        <v>#DIV/0!</v>
      </c>
      <c r="S232">
        <f>T232+(T232*10%)</f>
        <v>0</v>
      </c>
      <c r="X232">
        <f>D232*S232</f>
        <v>0</v>
      </c>
      <c r="Y232">
        <f>E232*S232</f>
        <v>0</v>
      </c>
      <c r="Z232">
        <f>F232*S232</f>
        <v>0</v>
      </c>
      <c r="AA232">
        <f>G232*S232</f>
        <v>0</v>
      </c>
      <c r="AB232">
        <f>H232*S232</f>
        <v>0</v>
      </c>
      <c r="AC232">
        <f>I232*S232</f>
        <v>0</v>
      </c>
      <c r="AD232">
        <f>J232*S232</f>
        <v>0</v>
      </c>
      <c r="AE232">
        <f>K232*S232</f>
        <v>0</v>
      </c>
      <c r="AF232">
        <f>L232*S232</f>
        <v>0</v>
      </c>
      <c r="AG232">
        <f>M232*S232</f>
        <v>0</v>
      </c>
    </row>
    <row r="233">
      <c r="A233">
        <v>20</v>
      </c>
      <c r="B233" t="str">
        <v>Juice Sirsak Float</v>
      </c>
      <c r="C233" t="str">
        <f>'LAP. PENJUALAN '!C235</f>
        <v xml:space="preserve">Juice Jambu </v>
      </c>
      <c r="N233">
        <f>SUM(D233:M233)</f>
        <v>0</v>
      </c>
      <c r="O233">
        <f>N233*S233</f>
        <v>0</v>
      </c>
      <c r="P233" t="e">
        <f>(O233/O270)*100</f>
        <v>#DIV/0!</v>
      </c>
      <c r="R233" t="e">
        <f>P233*Q233</f>
        <v>#DIV/0!</v>
      </c>
      <c r="S233">
        <f>T233+(T233*10%)</f>
        <v>0</v>
      </c>
      <c r="X233">
        <f>D233*S233</f>
        <v>0</v>
      </c>
      <c r="Y233">
        <f>E233*S233</f>
        <v>0</v>
      </c>
      <c r="Z233">
        <f>F233*S233</f>
        <v>0</v>
      </c>
      <c r="AA233">
        <f>G233*S233</f>
        <v>0</v>
      </c>
      <c r="AB233">
        <f>H233*S233</f>
        <v>0</v>
      </c>
      <c r="AC233">
        <f>I233*S233</f>
        <v>0</v>
      </c>
      <c r="AD233">
        <f>J233*S233</f>
        <v>0</v>
      </c>
      <c r="AE233">
        <f>K233*S233</f>
        <v>0</v>
      </c>
      <c r="AF233">
        <f>L233*S233</f>
        <v>0</v>
      </c>
      <c r="AG233">
        <f>M233*S233</f>
        <v>0</v>
      </c>
    </row>
    <row r="234">
      <c r="A234">
        <v>21</v>
      </c>
      <c r="B234" t="str">
        <v xml:space="preserve">Juice Sirsak </v>
      </c>
      <c r="C234" t="str">
        <f>'LAP. PENJUALAN '!C236</f>
        <v>Juice Sirsak Float</v>
      </c>
      <c r="N234">
        <f>SUM(D234:M234)</f>
        <v>0</v>
      </c>
      <c r="O234">
        <f>N234*S234</f>
        <v>0</v>
      </c>
      <c r="P234" t="e">
        <f>(O234/O270)*100</f>
        <v>#DIV/0!</v>
      </c>
      <c r="R234" t="e">
        <f>P234*Q234</f>
        <v>#DIV/0!</v>
      </c>
      <c r="S234">
        <f>T234+(T234*10%)</f>
        <v>0</v>
      </c>
      <c r="X234">
        <f>D234*S234</f>
        <v>0</v>
      </c>
      <c r="Y234">
        <f>E234*S234</f>
        <v>0</v>
      </c>
      <c r="Z234">
        <f>F234*S234</f>
        <v>0</v>
      </c>
      <c r="AA234">
        <f>G234*S234</f>
        <v>0</v>
      </c>
      <c r="AB234">
        <f>H234*S234</f>
        <v>0</v>
      </c>
      <c r="AC234">
        <f>I234*S234</f>
        <v>0</v>
      </c>
      <c r="AD234">
        <f>J234*S234</f>
        <v>0</v>
      </c>
      <c r="AE234">
        <f>K234*S234</f>
        <v>0</v>
      </c>
      <c r="AF234">
        <f>L234*S234</f>
        <v>0</v>
      </c>
      <c r="AG234">
        <f>M234*S234</f>
        <v>0</v>
      </c>
    </row>
    <row r="235">
      <c r="A235">
        <v>22</v>
      </c>
      <c r="C235" t="str">
        <f>'LAP. PENJUALAN '!C237</f>
        <v xml:space="preserve">Juice Sirsak </v>
      </c>
      <c r="N235">
        <f>SUM(D235:M235)</f>
        <v>0</v>
      </c>
      <c r="O235">
        <f>N235*S235</f>
        <v>0</v>
      </c>
      <c r="P235" t="e">
        <f>(O235/O270)*100</f>
        <v>#DIV/0!</v>
      </c>
      <c r="R235" t="e">
        <f>P235*Q235</f>
        <v>#DIV/0!</v>
      </c>
      <c r="S235">
        <f>T235+(T235*10%)</f>
        <v>0</v>
      </c>
      <c r="X235">
        <f>D235*S235</f>
        <v>0</v>
      </c>
      <c r="Y235">
        <f>E235*S235</f>
        <v>0</v>
      </c>
      <c r="Z235">
        <f>F235*S235</f>
        <v>0</v>
      </c>
      <c r="AA235">
        <f>G235*S235</f>
        <v>0</v>
      </c>
      <c r="AB235">
        <f>H235*S235</f>
        <v>0</v>
      </c>
      <c r="AC235">
        <f>I235*S235</f>
        <v>0</v>
      </c>
      <c r="AD235">
        <f>J235*S235</f>
        <v>0</v>
      </c>
      <c r="AE235">
        <f>K235*S235</f>
        <v>0</v>
      </c>
      <c r="AF235">
        <f>L235*S235</f>
        <v>0</v>
      </c>
      <c r="AG235">
        <f>M235*S235</f>
        <v>0</v>
      </c>
    </row>
    <row r="236">
      <c r="A236">
        <v>23</v>
      </c>
      <c r="B236" t="str">
        <v>Milkshake Mangga</v>
      </c>
      <c r="N236">
        <f>SUM(D236:M236)</f>
        <v>0</v>
      </c>
      <c r="O236">
        <f>N236*S236</f>
        <v>0</v>
      </c>
      <c r="P236" t="e">
        <f>(O236/O270)*100</f>
        <v>#DIV/0!</v>
      </c>
      <c r="R236" t="e">
        <f>P236*Q236</f>
        <v>#DIV/0!</v>
      </c>
      <c r="S236">
        <f>T236+(T236*10%)</f>
        <v>0</v>
      </c>
      <c r="X236">
        <f>D236*S236</f>
        <v>0</v>
      </c>
      <c r="Y236">
        <f>E236*S236</f>
        <v>0</v>
      </c>
      <c r="Z236">
        <f>F236*S236</f>
        <v>0</v>
      </c>
      <c r="AA236">
        <f>G236*S236</f>
        <v>0</v>
      </c>
      <c r="AB236">
        <f>H236*S236</f>
        <v>0</v>
      </c>
      <c r="AC236">
        <f>I236*S236</f>
        <v>0</v>
      </c>
      <c r="AD236">
        <f>J236*S236</f>
        <v>0</v>
      </c>
      <c r="AE236">
        <f>K236*S236</f>
        <v>0</v>
      </c>
      <c r="AF236">
        <f>L236*S236</f>
        <v>0</v>
      </c>
      <c r="AG236">
        <f>M236*S236</f>
        <v>0</v>
      </c>
    </row>
    <row r="237">
      <c r="A237">
        <v>24</v>
      </c>
      <c r="B237" t="str">
        <v>Milkshake Mangga Float</v>
      </c>
      <c r="C237" t="str">
        <f>'LAP. PENJUALAN '!C239</f>
        <v>Milkshake Coklat</v>
      </c>
      <c r="N237">
        <f>SUM(D237:M237)</f>
        <v>0</v>
      </c>
      <c r="O237">
        <f>N237*S237</f>
        <v>0</v>
      </c>
      <c r="P237" t="e">
        <f>(O237/O270)*100</f>
        <v>#DIV/0!</v>
      </c>
      <c r="R237" t="e">
        <f>P237*Q237</f>
        <v>#DIV/0!</v>
      </c>
      <c r="S237">
        <f>T237+(T237*10%)</f>
        <v>0</v>
      </c>
      <c r="X237">
        <f>D237*S237</f>
        <v>0</v>
      </c>
      <c r="Y237">
        <f>E237*S237</f>
        <v>0</v>
      </c>
      <c r="Z237">
        <f>F237*S237</f>
        <v>0</v>
      </c>
      <c r="AA237">
        <f>G237*S237</f>
        <v>0</v>
      </c>
      <c r="AB237">
        <f>H237*S237</f>
        <v>0</v>
      </c>
      <c r="AC237">
        <f>I237*S237</f>
        <v>0</v>
      </c>
      <c r="AD237">
        <f>J237*S237</f>
        <v>0</v>
      </c>
      <c r="AE237">
        <f>K237*S237</f>
        <v>0</v>
      </c>
      <c r="AF237">
        <f>L237*S237</f>
        <v>0</v>
      </c>
      <c r="AG237">
        <f>M237*S237</f>
        <v>0</v>
      </c>
    </row>
    <row r="238">
      <c r="A238">
        <v>25</v>
      </c>
      <c r="B238" t="str">
        <v>Milkshake Coklat</v>
      </c>
      <c r="C238" t="str">
        <f>'LAP. PENJUALAN '!C240</f>
        <v>Milkshake Coklat Float</v>
      </c>
      <c r="N238">
        <f>SUM(D238:M238)</f>
        <v>0</v>
      </c>
      <c r="O238">
        <f>N238*S238</f>
        <v>0</v>
      </c>
      <c r="P238" t="e">
        <f>(O238/O270)*100</f>
        <v>#DIV/0!</v>
      </c>
      <c r="R238" t="e">
        <f>P238*Q238</f>
        <v>#DIV/0!</v>
      </c>
      <c r="S238">
        <f>T238+(T238*10%)</f>
        <v>0</v>
      </c>
      <c r="X238">
        <f>D238*S238</f>
        <v>0</v>
      </c>
      <c r="Y238">
        <f>E238*S238</f>
        <v>0</v>
      </c>
      <c r="Z238">
        <f>F238*S238</f>
        <v>0</v>
      </c>
      <c r="AA238">
        <f>G238*S238</f>
        <v>0</v>
      </c>
      <c r="AB238">
        <f>H238*S238</f>
        <v>0</v>
      </c>
      <c r="AC238">
        <f>I238*S238</f>
        <v>0</v>
      </c>
      <c r="AD238">
        <f>J238*S238</f>
        <v>0</v>
      </c>
      <c r="AE238">
        <f>K238*S238</f>
        <v>0</v>
      </c>
      <c r="AF238">
        <f>L238*S238</f>
        <v>0</v>
      </c>
      <c r="AG238">
        <f>M238*S238</f>
        <v>0</v>
      </c>
    </row>
    <row r="239">
      <c r="A239">
        <v>26</v>
      </c>
      <c r="B239" t="str">
        <v>Milkshake Coklat Float</v>
      </c>
      <c r="C239" t="str">
        <f>'LAP. PENJUALAN '!C241</f>
        <v>Milkshake Strawberry</v>
      </c>
      <c r="N239">
        <f>SUM(D239:M239)</f>
        <v>0</v>
      </c>
      <c r="O239">
        <f>N239*S239</f>
        <v>0</v>
      </c>
      <c r="P239" t="e">
        <f>(O239/O270)*100</f>
        <v>#DIV/0!</v>
      </c>
      <c r="R239" t="e">
        <f>P239*Q239</f>
        <v>#DIV/0!</v>
      </c>
      <c r="S239">
        <f>T239+(T239*10%)</f>
        <v>0</v>
      </c>
      <c r="X239">
        <f>D239*S239</f>
        <v>0</v>
      </c>
      <c r="Y239">
        <f>E239*S239</f>
        <v>0</v>
      </c>
      <c r="Z239">
        <f>F239*S239</f>
        <v>0</v>
      </c>
      <c r="AA239">
        <f>G239*S239</f>
        <v>0</v>
      </c>
      <c r="AB239">
        <f>H239*S239</f>
        <v>0</v>
      </c>
      <c r="AC239">
        <f>I239*S239</f>
        <v>0</v>
      </c>
      <c r="AD239">
        <f>J239*S239</f>
        <v>0</v>
      </c>
      <c r="AE239">
        <f>K239*S239</f>
        <v>0</v>
      </c>
      <c r="AF239">
        <f>L239*S239</f>
        <v>0</v>
      </c>
      <c r="AG239">
        <f>M239*S239</f>
        <v>0</v>
      </c>
    </row>
    <row r="240">
      <c r="A240">
        <v>27</v>
      </c>
      <c r="B240" t="str">
        <v>Milkshake Strawberry</v>
      </c>
      <c r="C240" t="str">
        <f>'LAP. PENJUALAN '!C242</f>
        <v>Milkshake Strawberry Float</v>
      </c>
      <c r="N240">
        <f>SUM(D240:M240)</f>
        <v>0</v>
      </c>
      <c r="O240">
        <f>N240*S240</f>
        <v>0</v>
      </c>
      <c r="P240" t="e">
        <f>(O240/O270)*100</f>
        <v>#DIV/0!</v>
      </c>
      <c r="R240" t="e">
        <f>P240*Q240</f>
        <v>#DIV/0!</v>
      </c>
      <c r="S240">
        <f>T240+(T240*10%)</f>
        <v>0</v>
      </c>
      <c r="X240">
        <f>D240*S240</f>
        <v>0</v>
      </c>
      <c r="Y240">
        <f>E240*S240</f>
        <v>0</v>
      </c>
      <c r="Z240">
        <f>F240*S240</f>
        <v>0</v>
      </c>
      <c r="AA240">
        <f>G240*S240</f>
        <v>0</v>
      </c>
      <c r="AB240">
        <f>H240*S240</f>
        <v>0</v>
      </c>
      <c r="AC240">
        <f>I240*S240</f>
        <v>0</v>
      </c>
      <c r="AD240">
        <f>J240*S240</f>
        <v>0</v>
      </c>
      <c r="AE240">
        <f>K240*S240</f>
        <v>0</v>
      </c>
      <c r="AF240">
        <f>L240*S240</f>
        <v>0</v>
      </c>
      <c r="AG240">
        <f>M240*S240</f>
        <v>0</v>
      </c>
    </row>
    <row r="241">
      <c r="A241">
        <v>28</v>
      </c>
      <c r="B241" t="str">
        <v>Milkshake Strawberry Float</v>
      </c>
      <c r="N241">
        <f>SUM(D241:M241)</f>
        <v>0</v>
      </c>
      <c r="O241">
        <f>N241*S241</f>
        <v>0</v>
      </c>
      <c r="P241" t="e">
        <f>(O241/O270)*100</f>
        <v>#DIV/0!</v>
      </c>
      <c r="R241" t="e">
        <f>P241*Q241</f>
        <v>#DIV/0!</v>
      </c>
      <c r="S241">
        <f>T241+(T241*10%)</f>
        <v>0</v>
      </c>
      <c r="X241">
        <f>D241*S241</f>
        <v>0</v>
      </c>
      <c r="Y241">
        <f>E241*S241</f>
        <v>0</v>
      </c>
      <c r="Z241">
        <f>F241*S241</f>
        <v>0</v>
      </c>
      <c r="AA241">
        <f>G241*S241</f>
        <v>0</v>
      </c>
      <c r="AB241">
        <f>H241*S241</f>
        <v>0</v>
      </c>
      <c r="AC241">
        <f>I241*S241</f>
        <v>0</v>
      </c>
      <c r="AD241">
        <f>J241*S241</f>
        <v>0</v>
      </c>
      <c r="AE241">
        <f>K241*S241</f>
        <v>0</v>
      </c>
      <c r="AF241">
        <f>L241*S241</f>
        <v>0</v>
      </c>
      <c r="AG241">
        <f>M241*S241</f>
        <v>0</v>
      </c>
    </row>
    <row r="242">
      <c r="A242">
        <v>29</v>
      </c>
      <c r="B242" t="str">
        <v>Milkshake Cappucino</v>
      </c>
      <c r="C242" t="str">
        <f>'LAP. PENJUALAN '!C244</f>
        <v>Nestle Lemon Tea</v>
      </c>
      <c r="N242">
        <f>SUM(D242:M242)</f>
        <v>0</v>
      </c>
      <c r="O242">
        <f>N242*S242</f>
        <v>0</v>
      </c>
      <c r="P242" t="e">
        <f>(O242/O270)*100</f>
        <v>#DIV/0!</v>
      </c>
      <c r="R242" t="e">
        <f>P242*Q242</f>
        <v>#DIV/0!</v>
      </c>
      <c r="S242">
        <f>T242+(T242*10%)</f>
        <v>0</v>
      </c>
      <c r="X242">
        <f>D242*S242</f>
        <v>0</v>
      </c>
      <c r="Y242">
        <f>E242*S242</f>
        <v>0</v>
      </c>
      <c r="Z242">
        <f>F242*S242</f>
        <v>0</v>
      </c>
      <c r="AA242">
        <f>G242*S242</f>
        <v>0</v>
      </c>
      <c r="AB242">
        <f>H242*S242</f>
        <v>0</v>
      </c>
      <c r="AC242">
        <f>I242*S242</f>
        <v>0</v>
      </c>
      <c r="AD242">
        <f>J242*S242</f>
        <v>0</v>
      </c>
      <c r="AE242">
        <f>K242*S242</f>
        <v>0</v>
      </c>
      <c r="AF242">
        <f>L242*S242</f>
        <v>0</v>
      </c>
      <c r="AG242">
        <f>M242*S242</f>
        <v>0</v>
      </c>
    </row>
    <row r="243">
      <c r="A243">
        <v>30</v>
      </c>
      <c r="B243" t="str">
        <v>Milkshake Cappucino Float</v>
      </c>
      <c r="C243" t="str">
        <f>'LAP. PENJUALAN '!C245</f>
        <v>Milo</v>
      </c>
      <c r="N243">
        <f>SUM(D243:M243)</f>
        <v>0</v>
      </c>
      <c r="O243">
        <f>N243*S243</f>
        <v>0</v>
      </c>
      <c r="P243" t="e">
        <f>(O243/O270)*100</f>
        <v>#DIV/0!</v>
      </c>
      <c r="R243" t="e">
        <f>P243*Q243</f>
        <v>#DIV/0!</v>
      </c>
      <c r="S243">
        <f>T243+(T243*10%)</f>
        <v>0</v>
      </c>
      <c r="X243">
        <f>D243*S243</f>
        <v>0</v>
      </c>
      <c r="Y243">
        <f>E243*S243</f>
        <v>0</v>
      </c>
      <c r="Z243">
        <f>F243*S243</f>
        <v>0</v>
      </c>
      <c r="AA243">
        <f>G243*S243</f>
        <v>0</v>
      </c>
      <c r="AB243">
        <f>H243*S243</f>
        <v>0</v>
      </c>
      <c r="AC243">
        <f>I243*S243</f>
        <v>0</v>
      </c>
      <c r="AD243">
        <f>J243*S243</f>
        <v>0</v>
      </c>
      <c r="AE243">
        <f>K243*S243</f>
        <v>0</v>
      </c>
      <c r="AF243">
        <f>L243*S243</f>
        <v>0</v>
      </c>
      <c r="AG243">
        <f>M243*S243</f>
        <v>0</v>
      </c>
    </row>
    <row r="244">
      <c r="A244">
        <v>31</v>
      </c>
      <c r="C244" t="str">
        <f>'LAP. PENJUALAN '!C246</f>
        <v>Ice Cream</v>
      </c>
      <c r="N244">
        <f>SUM(D244:M244)</f>
        <v>0</v>
      </c>
      <c r="O244">
        <f>N244*S244</f>
        <v>0</v>
      </c>
      <c r="P244" t="e">
        <f>(O244/O270)*100</f>
        <v>#DIV/0!</v>
      </c>
      <c r="R244" t="e">
        <f>P244*Q244</f>
        <v>#DIV/0!</v>
      </c>
      <c r="S244">
        <f>T244+(T244*10%)</f>
        <v>0</v>
      </c>
      <c r="X244">
        <f>D244*S244</f>
        <v>0</v>
      </c>
      <c r="Y244">
        <f>E244*S244</f>
        <v>0</v>
      </c>
      <c r="Z244">
        <f>F244*S244</f>
        <v>0</v>
      </c>
      <c r="AA244">
        <f>G244*S244</f>
        <v>0</v>
      </c>
      <c r="AB244">
        <f>H244*S244</f>
        <v>0</v>
      </c>
      <c r="AC244">
        <f>I244*S244</f>
        <v>0</v>
      </c>
      <c r="AD244">
        <f>J244*S244</f>
        <v>0</v>
      </c>
      <c r="AE244">
        <f>K244*S244</f>
        <v>0</v>
      </c>
      <c r="AF244">
        <f>L244*S244</f>
        <v>0</v>
      </c>
      <c r="AG244">
        <f>M244*S244</f>
        <v>0</v>
      </c>
    </row>
    <row r="245">
      <c r="A245">
        <v>32</v>
      </c>
      <c r="B245" t="str">
        <v>Lemon Tea</v>
      </c>
      <c r="N245">
        <f>SUM(D245:M245)</f>
        <v>0</v>
      </c>
      <c r="O245">
        <f>N245*S245</f>
        <v>0</v>
      </c>
      <c r="P245" t="e">
        <f>(O245/O270)*100</f>
        <v>#DIV/0!</v>
      </c>
      <c r="R245" t="e">
        <f>P245*Q245</f>
        <v>#DIV/0!</v>
      </c>
      <c r="S245">
        <f>T245+(T245*10%)</f>
        <v>0</v>
      </c>
      <c r="X245">
        <f>D245*S245</f>
        <v>0</v>
      </c>
      <c r="Y245">
        <f>E245*S245</f>
        <v>0</v>
      </c>
      <c r="Z245">
        <f>F245*S245</f>
        <v>0</v>
      </c>
      <c r="AA245">
        <f>G245*S245</f>
        <v>0</v>
      </c>
      <c r="AB245">
        <f>H245*S245</f>
        <v>0</v>
      </c>
      <c r="AC245">
        <f>I245*S245</f>
        <v>0</v>
      </c>
      <c r="AD245">
        <f>J245*S245</f>
        <v>0</v>
      </c>
      <c r="AE245">
        <f>K245*S245</f>
        <v>0</v>
      </c>
      <c r="AF245">
        <f>L245*S245</f>
        <v>0</v>
      </c>
      <c r="AG245">
        <f>M245*S245</f>
        <v>0</v>
      </c>
    </row>
    <row r="246">
      <c r="A246">
        <v>33</v>
      </c>
      <c r="B246" t="str">
        <v>Milo</v>
      </c>
      <c r="C246" t="str">
        <f>'LAP. PENJUALAN '!C248</f>
        <v>Es Teh</v>
      </c>
      <c r="N246">
        <f>SUM(D246:M246)</f>
        <v>0</v>
      </c>
      <c r="O246">
        <f>N246*S246</f>
        <v>0</v>
      </c>
      <c r="P246" t="e">
        <f>(O246/O270)*100</f>
        <v>#DIV/0!</v>
      </c>
      <c r="R246" t="e">
        <f>P246*Q246</f>
        <v>#DIV/0!</v>
      </c>
      <c r="S246">
        <f>T246+(T246*10%)</f>
        <v>0</v>
      </c>
      <c r="X246">
        <f>D246*S246</f>
        <v>0</v>
      </c>
      <c r="Y246">
        <f>E246*S246</f>
        <v>0</v>
      </c>
      <c r="Z246">
        <f>F246*S246</f>
        <v>0</v>
      </c>
      <c r="AA246">
        <f>G246*S246</f>
        <v>0</v>
      </c>
      <c r="AB246">
        <f>H246*S246</f>
        <v>0</v>
      </c>
      <c r="AC246">
        <f>I246*S246</f>
        <v>0</v>
      </c>
      <c r="AD246">
        <f>J246*S246</f>
        <v>0</v>
      </c>
      <c r="AE246">
        <f>K246*S246</f>
        <v>0</v>
      </c>
      <c r="AF246">
        <f>L246*S246</f>
        <v>0</v>
      </c>
      <c r="AG246">
        <f>M246*S246</f>
        <v>0</v>
      </c>
    </row>
    <row r="247">
      <c r="A247">
        <v>34</v>
      </c>
      <c r="C247" t="str">
        <f>'LAP. PENJUALAN '!C249</f>
        <v>Es Teh RC</v>
      </c>
      <c r="N247">
        <f>SUM(D247:M247)</f>
        <v>0</v>
      </c>
      <c r="O247">
        <f>N247*S247</f>
        <v>0</v>
      </c>
      <c r="P247" t="e">
        <f>(O247/O270)*100</f>
        <v>#DIV/0!</v>
      </c>
      <c r="R247" t="e">
        <f>P247*Q247</f>
        <v>#DIV/0!</v>
      </c>
      <c r="S247">
        <f>T247+(T247*10%)</f>
        <v>0</v>
      </c>
      <c r="X247">
        <f>D247*S247</f>
        <v>0</v>
      </c>
      <c r="Y247">
        <f>E247*S247</f>
        <v>0</v>
      </c>
      <c r="Z247">
        <f>F247*S247</f>
        <v>0</v>
      </c>
      <c r="AA247">
        <f>G247*S247</f>
        <v>0</v>
      </c>
      <c r="AB247">
        <f>H247*S247</f>
        <v>0</v>
      </c>
      <c r="AC247">
        <f>I247*S247</f>
        <v>0</v>
      </c>
      <c r="AD247">
        <f>J247*S247</f>
        <v>0</v>
      </c>
      <c r="AE247">
        <f>K247*S247</f>
        <v>0</v>
      </c>
      <c r="AF247">
        <f>L247*S247</f>
        <v>0</v>
      </c>
      <c r="AG247">
        <f>M247*S247</f>
        <v>0</v>
      </c>
    </row>
    <row r="248">
      <c r="A248">
        <v>35</v>
      </c>
      <c r="B248" t="str">
        <v xml:space="preserve">Orange </v>
      </c>
      <c r="N248">
        <f>SUM(D248:M248)</f>
        <v>0</v>
      </c>
      <c r="O248">
        <f>N248*S248</f>
        <v>0</v>
      </c>
      <c r="P248" t="e">
        <f>(O248/O270)*100</f>
        <v>#DIV/0!</v>
      </c>
      <c r="R248" t="e">
        <f>P248*Q248</f>
        <v>#DIV/0!</v>
      </c>
      <c r="S248">
        <f>T248+(T248*10%)</f>
        <v>0</v>
      </c>
      <c r="X248">
        <f>D248*S248</f>
        <v>0</v>
      </c>
      <c r="Y248">
        <f>E248*S248</f>
        <v>0</v>
      </c>
      <c r="Z248">
        <f>F248*S248</f>
        <v>0</v>
      </c>
      <c r="AA248">
        <f>G248*S248</f>
        <v>0</v>
      </c>
      <c r="AB248">
        <f>H248*S248</f>
        <v>0</v>
      </c>
      <c r="AC248">
        <f>I248*S248</f>
        <v>0</v>
      </c>
      <c r="AD248">
        <f>J248*S248</f>
        <v>0</v>
      </c>
      <c r="AE248">
        <f>K248*S248</f>
        <v>0</v>
      </c>
      <c r="AF248">
        <f>L248*S248</f>
        <v>0</v>
      </c>
      <c r="AG248">
        <f>M248*S248</f>
        <v>0</v>
      </c>
    </row>
    <row r="249">
      <c r="A249">
        <v>36</v>
      </c>
      <c r="B249" t="str">
        <v>Ice Cream</v>
      </c>
      <c r="C249" t="str">
        <f>'LAP. PENJUALAN '!C251</f>
        <v>Thai Green Tea</v>
      </c>
      <c r="N249">
        <f>SUM(D249:M249)</f>
        <v>0</v>
      </c>
      <c r="O249">
        <f>N249*S249</f>
        <v>0</v>
      </c>
      <c r="P249" t="e">
        <f>(O249/O270)*100</f>
        <v>#DIV/0!</v>
      </c>
      <c r="R249" t="e">
        <f>P249*Q249</f>
        <v>#DIV/0!</v>
      </c>
      <c r="S249">
        <f>T249+(T249*10%)</f>
        <v>0</v>
      </c>
      <c r="X249">
        <f>D249*S249</f>
        <v>0</v>
      </c>
      <c r="Y249">
        <f>E249*S249</f>
        <v>0</v>
      </c>
      <c r="Z249">
        <f>F249*S249</f>
        <v>0</v>
      </c>
      <c r="AA249">
        <f>G249*S249</f>
        <v>0</v>
      </c>
      <c r="AB249">
        <f>H249*S249</f>
        <v>0</v>
      </c>
      <c r="AC249">
        <f>I249*S249</f>
        <v>0</v>
      </c>
      <c r="AD249">
        <f>J249*S249</f>
        <v>0</v>
      </c>
      <c r="AE249">
        <f>K249*S249</f>
        <v>0</v>
      </c>
      <c r="AF249">
        <f>L249*S249</f>
        <v>0</v>
      </c>
      <c r="AG249">
        <f>M249*S249</f>
        <v>0</v>
      </c>
    </row>
    <row r="250">
      <c r="A250">
        <v>37</v>
      </c>
      <c r="C250" t="str">
        <f>'LAP. PENJUALAN '!C252</f>
        <v>Milky Mango</v>
      </c>
      <c r="N250">
        <f>SUM(D250:M250)</f>
        <v>0</v>
      </c>
      <c r="O250">
        <f>N250*S250</f>
        <v>0</v>
      </c>
      <c r="P250" t="e">
        <f>(O250/O270)*100</f>
        <v>#DIV/0!</v>
      </c>
      <c r="R250" t="e">
        <f>P250*Q250</f>
        <v>#DIV/0!</v>
      </c>
      <c r="S250">
        <f>T250+(T250*10%)</f>
        <v>0</v>
      </c>
      <c r="X250">
        <f>D250*S250</f>
        <v>0</v>
      </c>
      <c r="Y250">
        <f>E250*S250</f>
        <v>0</v>
      </c>
      <c r="Z250">
        <f>F250*S250</f>
        <v>0</v>
      </c>
      <c r="AA250">
        <f>G250*S250</f>
        <v>0</v>
      </c>
      <c r="AB250">
        <f>H250*S250</f>
        <v>0</v>
      </c>
      <c r="AC250">
        <f>I250*S250</f>
        <v>0</v>
      </c>
      <c r="AD250">
        <f>J250*S250</f>
        <v>0</v>
      </c>
      <c r="AE250">
        <f>K250*S250</f>
        <v>0</v>
      </c>
      <c r="AF250">
        <f>L250*S250</f>
        <v>0</v>
      </c>
      <c r="AG250">
        <f>M250*S250</f>
        <v>0</v>
      </c>
    </row>
    <row r="251">
      <c r="A251">
        <v>38</v>
      </c>
      <c r="B251" t="str">
        <v>Es Teh</v>
      </c>
      <c r="C251" t="str">
        <f>'LAP. PENJUALAN '!C253</f>
        <v>Red Velvet</v>
      </c>
      <c r="N251">
        <f>SUM(D251:M251)</f>
        <v>0</v>
      </c>
      <c r="O251">
        <f>N251*S251</f>
        <v>0</v>
      </c>
      <c r="P251" t="e">
        <f>O251/O270*100</f>
        <v>#DIV/0!</v>
      </c>
      <c r="R251" t="e">
        <f>P251*Q251</f>
        <v>#DIV/0!</v>
      </c>
      <c r="S251">
        <f>T251+(T251*10%)</f>
        <v>0</v>
      </c>
      <c r="X251">
        <f>D251*S251</f>
        <v>0</v>
      </c>
      <c r="Y251">
        <f>E251*S251</f>
        <v>0</v>
      </c>
      <c r="Z251">
        <f>F251*S251</f>
        <v>0</v>
      </c>
      <c r="AA251">
        <f>G251*S251</f>
        <v>0</v>
      </c>
      <c r="AB251">
        <f>H251*S251</f>
        <v>0</v>
      </c>
      <c r="AC251">
        <f>I251*S251</f>
        <v>0</v>
      </c>
      <c r="AD251">
        <f>J251*S251</f>
        <v>0</v>
      </c>
      <c r="AE251">
        <f>K251*S251</f>
        <v>0</v>
      </c>
      <c r="AF251">
        <f>L251*S251</f>
        <v>0</v>
      </c>
      <c r="AG251">
        <f>M251*S251</f>
        <v>0</v>
      </c>
    </row>
    <row r="252">
      <c r="A252">
        <v>39</v>
      </c>
      <c r="N252">
        <f>SUM(D252:M252)</f>
        <v>0</v>
      </c>
      <c r="O252">
        <f>N252*S252</f>
        <v>0</v>
      </c>
      <c r="P252" t="e">
        <f>(O252/O270)*100</f>
        <v>#DIV/0!</v>
      </c>
      <c r="R252" t="e">
        <f>P252*Q252</f>
        <v>#DIV/0!</v>
      </c>
      <c r="S252">
        <f>T252+(T252*10%)</f>
        <v>0</v>
      </c>
      <c r="X252">
        <f>D252*S252</f>
        <v>0</v>
      </c>
      <c r="Y252">
        <f>E252*S252</f>
        <v>0</v>
      </c>
      <c r="Z252">
        <f>F252*S252</f>
        <v>0</v>
      </c>
      <c r="AA252">
        <f>G252*S252</f>
        <v>0</v>
      </c>
      <c r="AB252">
        <f>H252*S252</f>
        <v>0</v>
      </c>
      <c r="AC252">
        <f>I252*S252</f>
        <v>0</v>
      </c>
      <c r="AD252">
        <f>J252*S252</f>
        <v>0</v>
      </c>
      <c r="AE252">
        <f>K252*S252</f>
        <v>0</v>
      </c>
      <c r="AF252">
        <f>L252*S252</f>
        <v>0</v>
      </c>
      <c r="AG252">
        <f>M252*S252</f>
        <v>0</v>
      </c>
    </row>
    <row r="253">
      <c r="A253">
        <v>40</v>
      </c>
      <c r="C253" t="str">
        <f>'LAP. PENJUALAN '!C255</f>
        <v>Es Teh Paket Harga Nol</v>
      </c>
      <c r="N253">
        <f>SUM(D253:M253)</f>
        <v>0</v>
      </c>
      <c r="O253">
        <f>N253*S253</f>
        <v>0</v>
      </c>
      <c r="P253" t="e">
        <f>(O253/O270)*100</f>
        <v>#DIV/0!</v>
      </c>
      <c r="R253" t="e">
        <f>P253*Q253</f>
        <v>#DIV/0!</v>
      </c>
      <c r="S253">
        <f>T253+(T253*10%)</f>
        <v>0</v>
      </c>
      <c r="X253">
        <f>D253*S253</f>
        <v>0</v>
      </c>
      <c r="Y253">
        <f>E253*S253</f>
        <v>0</v>
      </c>
      <c r="Z253">
        <f>F253*S253</f>
        <v>0</v>
      </c>
      <c r="AA253">
        <f>G253*S253</f>
        <v>0</v>
      </c>
      <c r="AB253">
        <f>H253*S253</f>
        <v>0</v>
      </c>
      <c r="AC253">
        <f>I253*S253</f>
        <v>0</v>
      </c>
      <c r="AD253">
        <f>J253*S253</f>
        <v>0</v>
      </c>
      <c r="AE253">
        <f>K253*S253</f>
        <v>0</v>
      </c>
      <c r="AF253">
        <f>L253*S253</f>
        <v>0</v>
      </c>
      <c r="AG253">
        <f>M253*S253</f>
        <v>0</v>
      </c>
    </row>
    <row r="254">
      <c r="A254">
        <v>41</v>
      </c>
      <c r="C254" t="str">
        <f>'LAP. PENJUALAN '!C256</f>
        <v>S-tee Paket Harga Nol</v>
      </c>
      <c r="N254">
        <f>SUM(D254:M254)</f>
        <v>0</v>
      </c>
      <c r="O254">
        <f>N254*S254</f>
        <v>0</v>
      </c>
      <c r="P254" t="e">
        <f>(O254/O270)*100</f>
        <v>#DIV/0!</v>
      </c>
      <c r="R254" t="e">
        <f>P254*Q254</f>
        <v>#DIV/0!</v>
      </c>
      <c r="S254">
        <f>T254+(T254*10%)</f>
        <v>0</v>
      </c>
      <c r="X254">
        <f>D254*S254</f>
        <v>0</v>
      </c>
      <c r="Y254">
        <f>E254*S254</f>
        <v>0</v>
      </c>
      <c r="Z254">
        <f>F254*S254</f>
        <v>0</v>
      </c>
      <c r="AA254">
        <f>G254*S254</f>
        <v>0</v>
      </c>
      <c r="AB254">
        <f>H254*S254</f>
        <v>0</v>
      </c>
      <c r="AC254">
        <f>I254*S254</f>
        <v>0</v>
      </c>
      <c r="AD254">
        <f>J254*S254</f>
        <v>0</v>
      </c>
      <c r="AE254">
        <f>K254*S254</f>
        <v>0</v>
      </c>
      <c r="AF254">
        <f>L254*S254</f>
        <v>0</v>
      </c>
      <c r="AG254">
        <f>M254*S254</f>
        <v>0</v>
      </c>
    </row>
    <row r="255">
      <c r="A255">
        <v>42</v>
      </c>
      <c r="C255" t="str">
        <f>'LAP. PENJUALAN '!C257</f>
        <v>Nestea Paket Harga Nol</v>
      </c>
      <c r="N255">
        <f>SUM(D255:M255)</f>
        <v>0</v>
      </c>
      <c r="O255">
        <f>N255*S255</f>
        <v>0</v>
      </c>
      <c r="P255" t="e">
        <f>(O255/O270)*100</f>
        <v>#DIV/0!</v>
      </c>
      <c r="R255" t="e">
        <f>P255*Q255</f>
        <v>#DIV/0!</v>
      </c>
      <c r="S255">
        <f>T255+(T255*10%)</f>
        <v>0</v>
      </c>
      <c r="X255">
        <f>D255*S255</f>
        <v>0</v>
      </c>
      <c r="Y255">
        <f>E255*S255</f>
        <v>0</v>
      </c>
      <c r="Z255">
        <f>F255*S255</f>
        <v>0</v>
      </c>
      <c r="AA255">
        <f>G255*S255</f>
        <v>0</v>
      </c>
      <c r="AB255">
        <f>H255*S255</f>
        <v>0</v>
      </c>
      <c r="AC255">
        <f>I255*S255</f>
        <v>0</v>
      </c>
      <c r="AD255">
        <f>J255*S255</f>
        <v>0</v>
      </c>
      <c r="AE255">
        <f>K255*S255</f>
        <v>0</v>
      </c>
      <c r="AF255">
        <f>L255*S255</f>
        <v>0</v>
      </c>
      <c r="AG255">
        <f>M255*S255</f>
        <v>0</v>
      </c>
    </row>
    <row r="256">
      <c r="A256">
        <v>43</v>
      </c>
      <c r="N256">
        <f>SUM(D256:M256)</f>
        <v>0</v>
      </c>
      <c r="O256">
        <f>N256*S256</f>
        <v>0</v>
      </c>
      <c r="P256" t="e">
        <f>(O256/O270)*100</f>
        <v>#DIV/0!</v>
      </c>
      <c r="R256" t="e">
        <f>P256*Q256</f>
        <v>#DIV/0!</v>
      </c>
      <c r="S256">
        <f>T256+(T256*10%)</f>
        <v>0</v>
      </c>
      <c r="X256">
        <f>D256*S256</f>
        <v>0</v>
      </c>
      <c r="Y256">
        <f>E256*S256</f>
        <v>0</v>
      </c>
      <c r="Z256">
        <f>F256*S256</f>
        <v>0</v>
      </c>
      <c r="AA256">
        <f>G256*S256</f>
        <v>0</v>
      </c>
      <c r="AB256">
        <f>H256*S256</f>
        <v>0</v>
      </c>
      <c r="AC256">
        <f>I256*S256</f>
        <v>0</v>
      </c>
      <c r="AD256">
        <f>J256*S256</f>
        <v>0</v>
      </c>
      <c r="AE256">
        <f>K256*S256</f>
        <v>0</v>
      </c>
      <c r="AF256">
        <f>L256*S256</f>
        <v>0</v>
      </c>
      <c r="AG256">
        <f>M256*S256</f>
        <v>0</v>
      </c>
    </row>
    <row r="257">
      <c r="A257">
        <v>44</v>
      </c>
      <c r="N257">
        <f>SUM(D257:M257)</f>
        <v>0</v>
      </c>
      <c r="O257">
        <f>N257*S257</f>
        <v>0</v>
      </c>
      <c r="P257" t="e">
        <f>(O257/O270)*100</f>
        <v>#DIV/0!</v>
      </c>
      <c r="R257" t="e">
        <f>P257*Q257</f>
        <v>#DIV/0!</v>
      </c>
      <c r="S257">
        <f>T257+(T257*10%)</f>
        <v>0</v>
      </c>
      <c r="X257">
        <f>D257*S257</f>
        <v>0</v>
      </c>
      <c r="Y257">
        <f>E257*S257</f>
        <v>0</v>
      </c>
      <c r="Z257">
        <f>F257*S257</f>
        <v>0</v>
      </c>
      <c r="AA257">
        <f>G257*S257</f>
        <v>0</v>
      </c>
      <c r="AB257">
        <f>H257*S257</f>
        <v>0</v>
      </c>
      <c r="AC257">
        <f>I257*S257</f>
        <v>0</v>
      </c>
      <c r="AD257">
        <f>J257*S257</f>
        <v>0</v>
      </c>
      <c r="AE257">
        <f>K257*S257</f>
        <v>0</v>
      </c>
      <c r="AF257">
        <f>L257*S257</f>
        <v>0</v>
      </c>
      <c r="AG257">
        <f>M257*S257</f>
        <v>0</v>
      </c>
    </row>
    <row r="258">
      <c r="A258">
        <v>45</v>
      </c>
      <c r="N258">
        <f>SUM(D258:M258)</f>
        <v>0</v>
      </c>
      <c r="O258">
        <f>N258*S258</f>
        <v>0</v>
      </c>
      <c r="P258" t="e">
        <f>(O258/O270)*100</f>
        <v>#DIV/0!</v>
      </c>
      <c r="R258" t="e">
        <f>P258*Q258</f>
        <v>#DIV/0!</v>
      </c>
      <c r="S258">
        <f>T258+(T258*10%)</f>
        <v>0</v>
      </c>
      <c r="X258">
        <f>D258*S258</f>
        <v>0</v>
      </c>
      <c r="Y258">
        <f>E258*S258</f>
        <v>0</v>
      </c>
      <c r="Z258">
        <f>F258*S258</f>
        <v>0</v>
      </c>
      <c r="AA258">
        <f>G258*S258</f>
        <v>0</v>
      </c>
      <c r="AB258">
        <f>H258*S258</f>
        <v>0</v>
      </c>
      <c r="AC258">
        <f>I258*S258</f>
        <v>0</v>
      </c>
      <c r="AD258">
        <f>J258*S258</f>
        <v>0</v>
      </c>
      <c r="AE258">
        <f>K258*S258</f>
        <v>0</v>
      </c>
      <c r="AF258">
        <f>L258*S258</f>
        <v>0</v>
      </c>
      <c r="AG258">
        <f>M258*S258</f>
        <v>0</v>
      </c>
    </row>
    <row r="259">
      <c r="A259">
        <v>46</v>
      </c>
      <c r="N259">
        <f>SUM(D259:M259)</f>
        <v>0</v>
      </c>
      <c r="O259">
        <f>N259*S259</f>
        <v>0</v>
      </c>
      <c r="P259" t="e">
        <f>(O259/O270)*100</f>
        <v>#DIV/0!</v>
      </c>
      <c r="R259" t="e">
        <f>P259*Q259</f>
        <v>#DIV/0!</v>
      </c>
      <c r="S259">
        <f>T259+(T259*10%)</f>
        <v>0</v>
      </c>
      <c r="X259">
        <f>D259*S259</f>
        <v>0</v>
      </c>
      <c r="Y259">
        <f>E259*S259</f>
        <v>0</v>
      </c>
      <c r="Z259">
        <f>F259*S259</f>
        <v>0</v>
      </c>
      <c r="AA259">
        <f>G259*S259</f>
        <v>0</v>
      </c>
      <c r="AB259">
        <f>H259*S259</f>
        <v>0</v>
      </c>
      <c r="AC259">
        <f>I259*S259</f>
        <v>0</v>
      </c>
      <c r="AD259">
        <f>J259*S259</f>
        <v>0</v>
      </c>
      <c r="AE259">
        <f>K259*S259</f>
        <v>0</v>
      </c>
      <c r="AF259">
        <f>L259*S259</f>
        <v>0</v>
      </c>
      <c r="AG259">
        <f>M259*S259</f>
        <v>0</v>
      </c>
    </row>
    <row r="260">
      <c r="A260">
        <v>47</v>
      </c>
      <c r="N260">
        <f>SUM(D260:M260)</f>
        <v>0</v>
      </c>
      <c r="O260">
        <f>N260*S260</f>
        <v>0</v>
      </c>
      <c r="P260" t="e">
        <f>(O260/O270)*100</f>
        <v>#DIV/0!</v>
      </c>
      <c r="R260" t="e">
        <f>P260*Q260</f>
        <v>#DIV/0!</v>
      </c>
      <c r="S260">
        <f>T260+(T260*10%)</f>
        <v>0</v>
      </c>
      <c r="X260">
        <f>D260*S260</f>
        <v>0</v>
      </c>
      <c r="Y260">
        <f>E260*S260</f>
        <v>0</v>
      </c>
      <c r="Z260">
        <f>F260*S260</f>
        <v>0</v>
      </c>
      <c r="AA260">
        <f>G260*S260</f>
        <v>0</v>
      </c>
      <c r="AB260">
        <f>H260*S260</f>
        <v>0</v>
      </c>
      <c r="AC260">
        <f>I260*S260</f>
        <v>0</v>
      </c>
      <c r="AD260">
        <f>J260*S260</f>
        <v>0</v>
      </c>
      <c r="AE260">
        <f>K260*S260</f>
        <v>0</v>
      </c>
      <c r="AF260">
        <f>L260*S260</f>
        <v>0</v>
      </c>
      <c r="AG260">
        <f>M260*S260</f>
        <v>0</v>
      </c>
    </row>
    <row r="261">
      <c r="A261">
        <v>48</v>
      </c>
      <c r="N261">
        <f>SUM(D261:M261)</f>
        <v>0</v>
      </c>
      <c r="O261">
        <f>N261*S261</f>
        <v>0</v>
      </c>
      <c r="P261" t="e">
        <f>(O261/O270)*100</f>
        <v>#DIV/0!</v>
      </c>
      <c r="R261" t="e">
        <f>P261*Q261</f>
        <v>#DIV/0!</v>
      </c>
      <c r="S261">
        <f>T261+(T261*10%)</f>
        <v>0</v>
      </c>
      <c r="X261">
        <f>D261*S261</f>
        <v>0</v>
      </c>
      <c r="Y261">
        <f>E261*S261</f>
        <v>0</v>
      </c>
      <c r="Z261">
        <f>F261*S261</f>
        <v>0</v>
      </c>
      <c r="AA261">
        <f>G261*S261</f>
        <v>0</v>
      </c>
      <c r="AB261">
        <f>H261*S261</f>
        <v>0</v>
      </c>
      <c r="AC261">
        <f>I261*S261</f>
        <v>0</v>
      </c>
      <c r="AD261">
        <f>J261*S261</f>
        <v>0</v>
      </c>
      <c r="AE261">
        <f>K261*S261</f>
        <v>0</v>
      </c>
      <c r="AF261">
        <f>L261*S261</f>
        <v>0</v>
      </c>
      <c r="AG261">
        <f>M261*S261</f>
        <v>0</v>
      </c>
    </row>
    <row r="262">
      <c r="A262">
        <v>49</v>
      </c>
      <c r="N262">
        <f>SUM(D262:M262)</f>
        <v>0</v>
      </c>
      <c r="O262">
        <f>N262*S262</f>
        <v>0</v>
      </c>
      <c r="P262" t="e">
        <f>(O262/O270)*100</f>
        <v>#DIV/0!</v>
      </c>
      <c r="R262" t="e">
        <f>P262*Q262</f>
        <v>#DIV/0!</v>
      </c>
      <c r="S262">
        <f>T262+(T262*10%)</f>
        <v>0</v>
      </c>
      <c r="X262">
        <f>D262*S262</f>
        <v>0</v>
      </c>
      <c r="Y262">
        <f>E262*S262</f>
        <v>0</v>
      </c>
      <c r="Z262">
        <f>F262*S262</f>
        <v>0</v>
      </c>
      <c r="AA262">
        <f>G262*S262</f>
        <v>0</v>
      </c>
      <c r="AB262">
        <f>H262*S262</f>
        <v>0</v>
      </c>
      <c r="AC262">
        <f>I262*S262</f>
        <v>0</v>
      </c>
      <c r="AD262">
        <f>J262*S262</f>
        <v>0</v>
      </c>
      <c r="AE262">
        <f>K262*S262</f>
        <v>0</v>
      </c>
      <c r="AF262">
        <f>L262*S262</f>
        <v>0</v>
      </c>
      <c r="AG262">
        <f>M262*S262</f>
        <v>0</v>
      </c>
    </row>
    <row r="263">
      <c r="A263">
        <v>50</v>
      </c>
      <c r="N263">
        <f>SUM(D263:M263)</f>
        <v>0</v>
      </c>
      <c r="O263">
        <f>N263*S263</f>
        <v>0</v>
      </c>
      <c r="P263" t="e">
        <f>(O263/O270)*100</f>
        <v>#DIV/0!</v>
      </c>
      <c r="R263" t="e">
        <f>P263*Q263</f>
        <v>#DIV/0!</v>
      </c>
      <c r="S263">
        <f>T263+(T263*10%)</f>
        <v>0</v>
      </c>
      <c r="X263">
        <f>D263*S263</f>
        <v>0</v>
      </c>
      <c r="Y263">
        <f>E263*S263</f>
        <v>0</v>
      </c>
      <c r="Z263">
        <f>F263*S263</f>
        <v>0</v>
      </c>
      <c r="AA263">
        <f>G263*S263</f>
        <v>0</v>
      </c>
      <c r="AB263">
        <f>H263*S263</f>
        <v>0</v>
      </c>
      <c r="AC263">
        <f>I263*S263</f>
        <v>0</v>
      </c>
      <c r="AD263">
        <f>J263*S263</f>
        <v>0</v>
      </c>
      <c r="AE263">
        <f>K263*S263</f>
        <v>0</v>
      </c>
      <c r="AF263">
        <f>L263*S263</f>
        <v>0</v>
      </c>
      <c r="AG263">
        <f>M263*S263</f>
        <v>0</v>
      </c>
    </row>
    <row r="264">
      <c r="A264">
        <v>51</v>
      </c>
      <c r="N264">
        <f>SUM(D264:M264)</f>
        <v>0</v>
      </c>
      <c r="O264">
        <f>N264*S264</f>
        <v>0</v>
      </c>
      <c r="P264" t="e">
        <f>(O264/O270)*100</f>
        <v>#DIV/0!</v>
      </c>
      <c r="R264" t="e">
        <f>P264*Q264</f>
        <v>#DIV/0!</v>
      </c>
      <c r="S264">
        <f>T264+(T264*10%)</f>
        <v>0</v>
      </c>
      <c r="X264">
        <f>D264*S264</f>
        <v>0</v>
      </c>
      <c r="Y264">
        <f>E264*S264</f>
        <v>0</v>
      </c>
      <c r="Z264">
        <f>F264*S264</f>
        <v>0</v>
      </c>
      <c r="AA264">
        <f>G264*S264</f>
        <v>0</v>
      </c>
      <c r="AB264">
        <f>H264*S264</f>
        <v>0</v>
      </c>
      <c r="AC264">
        <f>I264*S264</f>
        <v>0</v>
      </c>
      <c r="AD264">
        <f>J264*S264</f>
        <v>0</v>
      </c>
      <c r="AE264">
        <f>K264*S264</f>
        <v>0</v>
      </c>
      <c r="AF264">
        <f>L264*S264</f>
        <v>0</v>
      </c>
      <c r="AG264">
        <f>M264*S264</f>
        <v>0</v>
      </c>
    </row>
    <row r="265">
      <c r="A265">
        <v>52</v>
      </c>
      <c r="N265">
        <f>SUM(D265:M265)</f>
        <v>0</v>
      </c>
      <c r="O265">
        <f>N265*S265</f>
        <v>0</v>
      </c>
      <c r="P265" t="e">
        <f>(O265/O270)*100</f>
        <v>#DIV/0!</v>
      </c>
      <c r="R265" t="e">
        <f>P265*Q265</f>
        <v>#DIV/0!</v>
      </c>
      <c r="S265">
        <f>T265+(T265*10%)</f>
        <v>0</v>
      </c>
      <c r="X265">
        <f>D265*S265</f>
        <v>0</v>
      </c>
      <c r="Y265">
        <f>E265*S265</f>
        <v>0</v>
      </c>
      <c r="Z265">
        <f>F265*S265</f>
        <v>0</v>
      </c>
      <c r="AA265">
        <f>G265*S265</f>
        <v>0</v>
      </c>
      <c r="AB265">
        <f>H265*S265</f>
        <v>0</v>
      </c>
      <c r="AC265">
        <f>I265*S265</f>
        <v>0</v>
      </c>
      <c r="AD265">
        <f>J265*S265</f>
        <v>0</v>
      </c>
      <c r="AE265">
        <f>K265*S265</f>
        <v>0</v>
      </c>
      <c r="AF265">
        <f>L265*S265</f>
        <v>0</v>
      </c>
      <c r="AG265">
        <f>M265*S265</f>
        <v>0</v>
      </c>
    </row>
    <row r="266">
      <c r="A266">
        <v>53</v>
      </c>
      <c r="N266">
        <f>SUM(D266:M266)</f>
        <v>0</v>
      </c>
      <c r="O266">
        <f>N266*S266</f>
        <v>0</v>
      </c>
      <c r="P266" t="e">
        <f>(O266/O270)*100</f>
        <v>#DIV/0!</v>
      </c>
      <c r="R266" t="e">
        <f>P266*Q266</f>
        <v>#DIV/0!</v>
      </c>
      <c r="S266">
        <f>T266+(T266*10%)</f>
        <v>0</v>
      </c>
      <c r="X266">
        <f>D266*S266</f>
        <v>0</v>
      </c>
      <c r="Y266">
        <f>E266*S266</f>
        <v>0</v>
      </c>
      <c r="Z266">
        <f>F266*S266</f>
        <v>0</v>
      </c>
      <c r="AA266">
        <f>G266*S266</f>
        <v>0</v>
      </c>
      <c r="AB266">
        <f>H266*S266</f>
        <v>0</v>
      </c>
      <c r="AC266">
        <f>I266*S266</f>
        <v>0</v>
      </c>
      <c r="AD266">
        <f>J266*S266</f>
        <v>0</v>
      </c>
      <c r="AE266">
        <f>K266*S266</f>
        <v>0</v>
      </c>
      <c r="AF266">
        <f>L266*S266</f>
        <v>0</v>
      </c>
      <c r="AG266">
        <f>M266*S266</f>
        <v>0</v>
      </c>
    </row>
    <row r="267">
      <c r="A267">
        <v>54</v>
      </c>
      <c r="N267">
        <f>SUM(D267:M267)</f>
        <v>0</v>
      </c>
      <c r="O267">
        <f>N267*S267</f>
        <v>0</v>
      </c>
      <c r="P267" t="e">
        <f>(O267/O270)*100</f>
        <v>#DIV/0!</v>
      </c>
      <c r="R267" t="e">
        <f>P267*Q267</f>
        <v>#DIV/0!</v>
      </c>
      <c r="S267">
        <f>T267+(T267*10%)</f>
        <v>0</v>
      </c>
      <c r="X267">
        <f>D267*S267</f>
        <v>0</v>
      </c>
      <c r="Y267">
        <f>E267*S267</f>
        <v>0</v>
      </c>
      <c r="Z267">
        <f>F267*S267</f>
        <v>0</v>
      </c>
      <c r="AA267">
        <f>G267*S267</f>
        <v>0</v>
      </c>
      <c r="AB267">
        <f>H267*S267</f>
        <v>0</v>
      </c>
      <c r="AC267">
        <f>I267*S267</f>
        <v>0</v>
      </c>
      <c r="AD267">
        <f>J267*S267</f>
        <v>0</v>
      </c>
      <c r="AE267">
        <f>K267*S267</f>
        <v>0</v>
      </c>
      <c r="AF267">
        <f>L267*S267</f>
        <v>0</v>
      </c>
      <c r="AG267">
        <f>M267*S267</f>
        <v>0</v>
      </c>
    </row>
    <row r="268">
      <c r="A268">
        <v>55</v>
      </c>
      <c r="N268">
        <f>SUM(D268:M268)</f>
        <v>0</v>
      </c>
      <c r="O268">
        <f>N268*S268</f>
        <v>0</v>
      </c>
      <c r="P268" t="e">
        <f>(O268/O270)*100</f>
        <v>#DIV/0!</v>
      </c>
      <c r="R268" t="e">
        <f>P268*Q268</f>
        <v>#DIV/0!</v>
      </c>
      <c r="S268">
        <f>T268+(T268*10%)</f>
        <v>0</v>
      </c>
      <c r="X268">
        <f>D268*S268</f>
        <v>0</v>
      </c>
      <c r="Y268">
        <f>E268*S268</f>
        <v>0</v>
      </c>
      <c r="Z268">
        <f>F268*S268</f>
        <v>0</v>
      </c>
      <c r="AA268">
        <f>G268*S268</f>
        <v>0</v>
      </c>
      <c r="AB268">
        <f>H268*S268</f>
        <v>0</v>
      </c>
      <c r="AC268">
        <f>I268*S268</f>
        <v>0</v>
      </c>
      <c r="AD268">
        <f>J268*S268</f>
        <v>0</v>
      </c>
      <c r="AE268">
        <f>K268*S268</f>
        <v>0</v>
      </c>
      <c r="AF268">
        <f>L268*S268</f>
        <v>0</v>
      </c>
      <c r="AG268">
        <f>M268*S268</f>
        <v>0</v>
      </c>
    </row>
    <row r="269">
      <c r="A269" t="str">
        <v>TOTAL BEVERAGES</v>
      </c>
      <c r="D269">
        <f>X269</f>
        <v>0</v>
      </c>
      <c r="E269">
        <f>Y269</f>
        <v>0</v>
      </c>
      <c r="F269">
        <f>Z269</f>
        <v>0</v>
      </c>
      <c r="G269">
        <f>AA269</f>
        <v>0</v>
      </c>
      <c r="H269">
        <f>AB269</f>
        <v>0</v>
      </c>
      <c r="I269">
        <f>AC269</f>
        <v>0</v>
      </c>
      <c r="J269">
        <f>AD269</f>
        <v>0</v>
      </c>
      <c r="K269">
        <f>AE269</f>
        <v>0</v>
      </c>
      <c r="L269">
        <f>AF269</f>
        <v>0</v>
      </c>
      <c r="M269">
        <f>AG269</f>
        <v>0</v>
      </c>
      <c r="O269">
        <f>SUM(D269:M269)</f>
        <v>0</v>
      </c>
      <c r="P269" t="e">
        <f>SUM(P214:P268)/100</f>
        <v>#DIV/0!</v>
      </c>
      <c r="R269" t="e">
        <f>SUM(R214:R268)/100</f>
        <v>#DIV/0!</v>
      </c>
      <c r="X269">
        <f>SUM(X214:X268)</f>
        <v>0</v>
      </c>
      <c r="Y269">
        <f>SUM(Y214:Y268)</f>
        <v>0</v>
      </c>
      <c r="Z269">
        <f>SUM(Z214:Z268)</f>
        <v>0</v>
      </c>
      <c r="AA269">
        <f>SUM(AA214:AA268)</f>
        <v>0</v>
      </c>
      <c r="AB269">
        <f>SUM(AB214:AB268)</f>
        <v>0</v>
      </c>
      <c r="AC269">
        <f>SUM(AC214:AC268)</f>
        <v>0</v>
      </c>
      <c r="AD269">
        <f>SUM(AD214:AD268)</f>
        <v>0</v>
      </c>
      <c r="AE269">
        <f>SUM(AE214:AE268)</f>
        <v>0</v>
      </c>
      <c r="AF269">
        <f>SUM(AF214:AF268)</f>
        <v>0</v>
      </c>
      <c r="AG269">
        <f>SUM(AG214:AG268)</f>
        <v>0</v>
      </c>
    </row>
    <row r="270">
      <c r="A270" t="str">
        <v>TOTAL SALES</v>
      </c>
      <c r="D270">
        <f>D211+D269</f>
        <v>0</v>
      </c>
      <c r="E270">
        <f>E211+E269</f>
        <v>0</v>
      </c>
      <c r="F270">
        <f>F211+F269</f>
        <v>0</v>
      </c>
      <c r="G270">
        <f>G211+G269</f>
        <v>0</v>
      </c>
      <c r="H270">
        <f>H211+H269</f>
        <v>0</v>
      </c>
      <c r="I270">
        <f>I211+I269</f>
        <v>0</v>
      </c>
      <c r="J270">
        <f>J211+J269</f>
        <v>0</v>
      </c>
      <c r="K270">
        <f>K211+K269</f>
        <v>0</v>
      </c>
      <c r="L270">
        <f>L211+L269</f>
        <v>0</v>
      </c>
      <c r="M270">
        <f>M211+M269</f>
        <v>0</v>
      </c>
      <c r="N270">
        <f>N211+N269</f>
        <v>0</v>
      </c>
      <c r="O270">
        <f>O211+O269</f>
        <v>0</v>
      </c>
      <c r="P270" t="e">
        <f>P211+P269</f>
        <v>#DIV/0!</v>
      </c>
      <c r="R270" t="e">
        <f>R211+R269</f>
        <v>#DIV/0!</v>
      </c>
    </row>
    <row r="271">
      <c r="A271" t="str">
        <v>TOTAL CUSTOMER</v>
      </c>
      <c r="N271">
        <f>SUM(D271:M271)</f>
        <v>0</v>
      </c>
    </row>
    <row r="273">
      <c r="A273" t="str">
        <v>Keterangan :</v>
      </c>
      <c r="N273" t="str">
        <v>Paraf Supervisor</v>
      </c>
    </row>
    <row r="274">
      <c r="A274" t="str">
        <v>1. UNTUK NAMA PRODUK TIDAK BOLEH DIUBAH ATAU DI HAPUS, APABILA ADA PENAMBAHAN PRODUK ISILAH DI KOLOM KOSONG YANG PALING BAWAH  (FOOD &amp; BAVERAGE)</v>
      </c>
    </row>
    <row r="275">
      <c r="A275" t="str">
        <v xml:space="preserve">2. HASIL PRINT OUT LP JADI 3 LEMBAR </v>
      </c>
    </row>
    <row r="276">
      <c r="A276" t="str">
        <v>3. KOLOM FOOD COST ITEM DI ISI MANUAL</v>
      </c>
    </row>
    <row r="277">
      <c r="A277" t="str">
        <v>4. KETERANGAN KOLOM TGL HANYA DI ISI DENGAN ANGKA TGL SAJA TDK DENGAN BULAN / TAHUN</v>
      </c>
    </row>
    <row r="278">
      <c r="N278" t="str">
        <v>(                                                        )</v>
      </c>
    </row>
    <row r="280">
      <c r="A280" t="str">
        <v>NOTE :</v>
      </c>
    </row>
    <row r="281">
      <c r="A281" t="str">
        <v>1. SELECT BAGIAN YANG AKAN DIPRINT</v>
      </c>
    </row>
    <row r="282">
      <c r="A282" t="str">
        <v>2. SETELAH ITU PILIH FILE =&gt; PRINT</v>
      </c>
      <c r="D282" t="str">
        <v xml:space="preserve">NB. </v>
      </c>
      <c r="E282" t="str">
        <v xml:space="preserve">BAGI MENU YANG TIDAK DIPAKAI JANGAN DIHAPUS TAPI DIABAIKAN SAJA </v>
      </c>
    </row>
    <row r="283">
      <c r="A283" t="str">
        <v>3. PADA BAGIAN SETTINGS ATUR SEBAGAI BERIKUT :</v>
      </c>
      <c r="E283" t="str">
        <v>UNTUK PAKET YANG TERDAPAT 2 VARIAN MENU ( ES THE / S-TEE ) BISA DIPOSTING HARGA NOL SESUAI MINUMAN PILIHAN TAMU</v>
      </c>
    </row>
    <row r="284">
      <c r="A284" t="str">
        <v xml:space="preserve">    - PILIH PRINT SELECTION</v>
      </c>
    </row>
    <row r="285">
      <c r="A285" t="str">
        <v xml:space="preserve">    - LANDSCAPE ORIENTATION</v>
      </c>
    </row>
    <row r="286">
      <c r="A286" t="str">
        <v xml:space="preserve">    - SESUAIKAN UKURAN KERTAS YANG AKAN DIPRINT, A4/F4</v>
      </c>
    </row>
    <row r="287">
      <c r="A287" t="str">
        <v xml:space="preserve">    - ATUR MARGIN SEBAGAI BERIKUT :</v>
      </c>
    </row>
    <row r="288">
      <c r="A288" t="str">
        <v xml:space="preserve">       - TOP : 1</v>
      </c>
    </row>
    <row r="289">
      <c r="A289" t="str">
        <v xml:space="preserve">       - RIGHT : 0,3 - 1</v>
      </c>
    </row>
    <row r="290">
      <c r="A290" t="str">
        <v xml:space="preserve">       - LEFT : 0,3</v>
      </c>
    </row>
    <row r="291">
      <c r="A291" t="str">
        <v xml:space="preserve">       - BOTTOM : 0,3</v>
      </c>
    </row>
    <row r="292">
      <c r="A292" t="str">
        <v xml:space="preserve">    - LALU PILIH FIT ALL COLUMNS ON ONE PAGE</v>
      </c>
    </row>
    <row r="1102">
      <c r="A1102" t="str">
        <v>LAPORAN PENJUALAN</v>
      </c>
    </row>
  </sheetData>
  <mergeCells count="26">
    <mergeCell ref="AI91:AJ91"/>
    <mergeCell ref="V3:V104"/>
    <mergeCell ref="N278:O278"/>
    <mergeCell ref="V108:V210"/>
    <mergeCell ref="V213:V272"/>
    <mergeCell ref="A211:C211"/>
    <mergeCell ref="A270:C270"/>
    <mergeCell ref="A271:C271"/>
    <mergeCell ref="N273:O273"/>
    <mergeCell ref="A269:C269"/>
    <mergeCell ref="A2:S2"/>
    <mergeCell ref="O3:P3"/>
    <mergeCell ref="O4:P4"/>
    <mergeCell ref="N6:O6"/>
    <mergeCell ref="A1102:S1102"/>
    <mergeCell ref="A6:A7"/>
    <mergeCell ref="B6:B7"/>
    <mergeCell ref="C6:C7"/>
    <mergeCell ref="P6:P7"/>
    <mergeCell ref="Q6:Q7"/>
    <mergeCell ref="R6:R7"/>
    <mergeCell ref="A274:I274"/>
    <mergeCell ref="A275:I275"/>
    <mergeCell ref="A276:I276"/>
    <mergeCell ref="A277:I277"/>
    <mergeCell ref="A278:I278"/>
  </mergeCells>
  <pageMargins left="0.7" right="0.7" top="0.75" bottom="0.75" header="0.3" footer="0.3"/>
  <ignoredErrors>
    <ignoredError numberStoredAsText="1" sqref="A2:AJ1106"/>
  </ignoredErrors>
</worksheet>
</file>

<file path=xl/worksheets/sheet21.xml><?xml version="1.0" encoding="utf-8"?>
<worksheet xmlns="http://schemas.openxmlformats.org/spreadsheetml/2006/main" xmlns:r="http://schemas.openxmlformats.org/officeDocument/2006/relationships">
  <dimension ref="A2:P36"/>
  <sheetViews>
    <sheetView workbookViewId="0" rightToLeft="0"/>
  </sheetViews>
  <sheetData>
    <row r="2">
      <c r="A2" t="str">
        <v>LAPORAN KAS &amp; PENJUALAN PER PERIODE</v>
      </c>
    </row>
    <row r="3">
      <c r="K3" t="str">
        <v xml:space="preserve">Cabang     </v>
      </c>
      <c r="L3" t="str">
        <v>:</v>
      </c>
    </row>
    <row r="4">
      <c r="K4" t="str">
        <v xml:space="preserve">Periode      </v>
      </c>
      <c r="L4" t="str">
        <v>:</v>
      </c>
    </row>
    <row r="6">
      <c r="A6" t="str">
        <v>TANGGAL</v>
      </c>
      <c r="C6" t="str">
        <v>22 JUNI 2022</v>
      </c>
      <c r="D6" t="str">
        <v>23 JUNI 2022</v>
      </c>
      <c r="E6" t="str">
        <v>24 JUNI 2022</v>
      </c>
      <c r="F6" t="str">
        <v>25 JUNI 2022</v>
      </c>
      <c r="G6" t="str">
        <v>26 JUNI 2022</v>
      </c>
      <c r="H6" t="str">
        <v>27 JUNI 2022</v>
      </c>
      <c r="I6" t="str">
        <v>28 JUNI 2022</v>
      </c>
      <c r="J6" t="str">
        <v>29 JUNI 2022</v>
      </c>
      <c r="K6" t="str">
        <v>30 JUNI 2022</v>
      </c>
      <c r="M6" t="str">
        <v>TOTAL</v>
      </c>
    </row>
    <row r="7">
      <c r="A7" t="str">
        <v>HARI</v>
      </c>
      <c r="C7" t="str">
        <v>RABU</v>
      </c>
      <c r="D7" t="str">
        <v>KAMIS</v>
      </c>
      <c r="E7" t="str">
        <v>JUMAT</v>
      </c>
      <c r="F7" t="str">
        <v>SABTU</v>
      </c>
      <c r="G7" t="str">
        <v>MINGGU</v>
      </c>
      <c r="H7" t="str">
        <v>SENIN</v>
      </c>
      <c r="I7" t="str">
        <v>SELASA</v>
      </c>
      <c r="J7" t="str">
        <v>RABU</v>
      </c>
      <c r="K7" t="str">
        <v>KAMIS</v>
      </c>
    </row>
    <row r="8">
      <c r="A8" t="str">
        <v>Penjualan Kotor</v>
      </c>
      <c r="C8" t="e">
        <f>'LAP TAMBAHAN '!D296+'LAP. PENJUALAN GO FOOD'!D240+'LAP. PENJUALAN GRAB FOOD'!D243+'LAP. PENJUALAN SHOPEE FOOD'!#REF!</f>
        <v>#REF!</v>
      </c>
      <c r="D8" t="e">
        <f>'LAP TAMBAHAN '!E296+'LAP. PENJUALAN GO FOOD'!E240+'LAP. PENJUALAN GRAB FOOD'!E243+'LAP. PENJUALAN SHOPEE FOOD'!#REF!</f>
        <v>#REF!</v>
      </c>
      <c r="E8" t="e">
        <f>'LAP TAMBAHAN '!F296+'LAP. PENJUALAN GO FOOD'!F240+'LAP. PENJUALAN GRAB FOOD'!F243+'LAP. PENJUALAN SHOPEE FOOD'!#REF!</f>
        <v>#REF!</v>
      </c>
      <c r="F8" t="e">
        <f>'LAP TAMBAHAN '!G296+'LAP. PENJUALAN GO FOOD'!G240+'LAP. PENJUALAN GRAB FOOD'!G243+'LAP. PENJUALAN SHOPEE FOOD'!#REF!</f>
        <v>#REF!</v>
      </c>
      <c r="G8" t="e">
        <f>'LAP TAMBAHAN '!H296+'LAP. PENJUALAN GO FOOD'!H240+'LAP. PENJUALAN GRAB FOOD'!H243+'LAP. PENJUALAN SHOPEE FOOD'!#REF!</f>
        <v>#REF!</v>
      </c>
      <c r="H8" t="e">
        <f>'LAP TAMBAHAN '!I296+'LAP. PENJUALAN GO FOOD'!I240+'LAP. PENJUALAN GRAB FOOD'!I243+'LAP. PENJUALAN SHOPEE FOOD'!#REF!</f>
        <v>#REF!</v>
      </c>
      <c r="I8" t="e">
        <f>'LAP TAMBAHAN '!J296+'LAP. PENJUALAN GO FOOD'!J240+'LAP. PENJUALAN GRAB FOOD'!J243+'LAP. PENJUALAN SHOPEE FOOD'!#REF!</f>
        <v>#REF!</v>
      </c>
      <c r="J8" t="e">
        <f>'LAP TAMBAHAN '!K296+'LAP. PENJUALAN GO FOOD'!K240+'LAP. PENJUALAN GRAB FOOD'!K243+'LAP. PENJUALAN SHOPEE FOOD'!#REF!</f>
        <v>#REF!</v>
      </c>
      <c r="K8" t="e">
        <f>'LAP TAMBAHAN '!L296+'LAP. PENJUALAN GO FOOD'!L240+'LAP. PENJUALAN GRAB FOOD'!L243+'LAP. PENJUALAN SHOPEE FOOD'!#REF!</f>
        <v>#REF!</v>
      </c>
      <c r="L8" t="e">
        <f>'LAP TAMBAHAN '!M296+'LAP. PENJUALAN GO FOOD'!M240+'LAP. PENJUALAN GRAB FOOD'!M243+'LAP. PENJUALAN SHOPEE FOOD'!#REF!</f>
        <v>#REF!</v>
      </c>
    </row>
    <row r="9">
      <c r="A9" t="str">
        <v>Koreksi / Pembatalan</v>
      </c>
    </row>
    <row r="10">
      <c r="A10" t="str">
        <v>Discount</v>
      </c>
    </row>
    <row r="11">
      <c r="A11" t="str">
        <v>Penjualan Bersih</v>
      </c>
    </row>
    <row r="12">
      <c r="A12" t="str">
        <v>Komisi Shopee Food</v>
      </c>
    </row>
    <row r="13">
      <c r="A13" t="str">
        <v>Komisi Grab Food</v>
      </c>
    </row>
    <row r="14">
      <c r="A14" t="str">
        <v>Komisi Go Food</v>
      </c>
    </row>
    <row r="15">
      <c r="A15" t="str">
        <v>Tax (PPN)</v>
      </c>
    </row>
    <row r="16">
      <c r="A16" t="str">
        <v>Penjualan Koin</v>
      </c>
    </row>
    <row r="17">
      <c r="A17" t="str">
        <v>Penjualan Rocket Kids</v>
      </c>
    </row>
    <row r="18">
      <c r="A18" t="str">
        <v>KAS YANG DISETOR</v>
      </c>
    </row>
    <row r="19">
      <c r="A19" t="str">
        <v>No. Rizet PLU / TTL</v>
      </c>
    </row>
    <row r="20">
      <c r="A20" t="str">
        <v>Jumlah Pembeli</v>
      </c>
    </row>
  </sheetData>
  <mergeCells count="4">
    <mergeCell ref="A2:M2"/>
    <mergeCell ref="A6:B6"/>
    <mergeCell ref="A7:B7"/>
    <mergeCell ref="M6:M7"/>
  </mergeCells>
  <pageMargins left="0.31" right="0.2" top="0.75" bottom="0.75" header="0.31" footer="0.31"/>
  <ignoredErrors>
    <ignoredError numberStoredAsText="1" sqref="A2:P36"/>
  </ignoredErrors>
</worksheet>
</file>

<file path=xl/worksheets/sheet22.xml><?xml version="1.0" encoding="utf-8"?>
<worksheet xmlns="http://schemas.openxmlformats.org/spreadsheetml/2006/main" xmlns:r="http://schemas.openxmlformats.org/officeDocument/2006/relationships">
  <dimension ref="A2:AV101"/>
  <sheetViews>
    <sheetView workbookViewId="0" rightToLeft="0"/>
  </sheetViews>
  <sheetData>
    <row r="2">
      <c r="H2" t="str">
        <v xml:space="preserve">KELAS 4 </v>
      </c>
      <c r="S2" t="str">
        <v xml:space="preserve">KELAS 2 </v>
      </c>
    </row>
    <row r="3">
      <c r="AD3" t="str">
        <v>KELAS 3 A</v>
      </c>
      <c r="AN3" t="str">
        <v>KELAS 3 B</v>
      </c>
    </row>
    <row r="6">
      <c r="A6" t="str">
        <v>NO PLU</v>
      </c>
      <c r="B6" t="str">
        <v>ITEM</v>
      </c>
      <c r="C6" t="str">
        <v>HARGA</v>
      </c>
      <c r="D6" t="str">
        <v xml:space="preserve">HPP </v>
      </c>
      <c r="E6" t="str">
        <v>%</v>
      </c>
      <c r="G6" t="str">
        <v>NO PLU</v>
      </c>
      <c r="H6" t="str">
        <v>ITEM</v>
      </c>
      <c r="I6" t="str">
        <v>HARGA</v>
      </c>
      <c r="J6" t="str">
        <v xml:space="preserve">HPP </v>
      </c>
      <c r="K6" t="str">
        <v>%</v>
      </c>
      <c r="L6" t="str">
        <v xml:space="preserve">HPP </v>
      </c>
      <c r="M6" t="str">
        <v>%</v>
      </c>
      <c r="N6" t="str">
        <v>HPP</v>
      </c>
      <c r="O6" t="str">
        <v>%</v>
      </c>
      <c r="R6" t="str">
        <v>NO PLU</v>
      </c>
      <c r="S6" t="str">
        <v>ITEM</v>
      </c>
      <c r="T6" t="str">
        <v>HARGA</v>
      </c>
      <c r="U6" t="str">
        <v xml:space="preserve">HPP </v>
      </c>
      <c r="V6" t="str">
        <v>%</v>
      </c>
      <c r="W6" t="str">
        <v xml:space="preserve">HPP </v>
      </c>
      <c r="X6" t="str">
        <v>%</v>
      </c>
      <c r="Y6" t="str">
        <v xml:space="preserve">HPP </v>
      </c>
      <c r="Z6" t="str">
        <v>%</v>
      </c>
      <c r="AC6" t="str">
        <v>NO PLU</v>
      </c>
      <c r="AD6" t="str">
        <v>ITEM</v>
      </c>
      <c r="AE6" t="str">
        <v>HARGA</v>
      </c>
      <c r="AF6" t="str">
        <v xml:space="preserve">HPP </v>
      </c>
      <c r="AG6" t="str">
        <v>%</v>
      </c>
      <c r="AH6" t="str">
        <v xml:space="preserve">HPP </v>
      </c>
      <c r="AI6" t="str">
        <v>%</v>
      </c>
      <c r="AJ6" t="str">
        <v>HPP</v>
      </c>
      <c r="AK6" t="str">
        <v>%</v>
      </c>
      <c r="AM6" t="str">
        <v>NO PLU</v>
      </c>
      <c r="AN6" t="str">
        <v>ITEM</v>
      </c>
      <c r="AO6" t="str">
        <v>HARGA</v>
      </c>
      <c r="AP6" t="str">
        <v xml:space="preserve">HPP </v>
      </c>
      <c r="AQ6" t="str">
        <v>%</v>
      </c>
      <c r="AR6" t="str">
        <v>HPP</v>
      </c>
      <c r="AS6" t="str">
        <v>%</v>
      </c>
      <c r="AT6" t="str">
        <v xml:space="preserve">HPP </v>
      </c>
      <c r="AU6" t="str">
        <v>%</v>
      </c>
    </row>
    <row r="7">
      <c r="A7">
        <v>1</v>
      </c>
      <c r="B7" t="str">
        <v>Dada</v>
      </c>
      <c r="C7">
        <v>10000</v>
      </c>
      <c r="D7" t="e">
        <f>'HITUNGAN HPP PRODUK'!E17</f>
        <v>#DIV/0!</v>
      </c>
      <c r="E7" t="e">
        <f>D7/C7</f>
        <v>#DIV/0!</v>
      </c>
      <c r="F7" t="str">
        <v xml:space="preserve"> </v>
      </c>
      <c r="G7">
        <v>1</v>
      </c>
      <c r="H7" t="str">
        <v>Dada</v>
      </c>
      <c r="I7">
        <v>10000</v>
      </c>
      <c r="J7">
        <v>7666.93972956106</v>
      </c>
      <c r="K7">
        <v>0.766693972956106</v>
      </c>
      <c r="L7">
        <v>7483.93972956106</v>
      </c>
      <c r="M7">
        <f>L7/I7</f>
        <v>0.748393972956106</v>
      </c>
      <c r="N7">
        <v>7247.18457804591</v>
      </c>
      <c r="O7">
        <v>0.724718457804591</v>
      </c>
      <c r="R7">
        <v>1</v>
      </c>
      <c r="S7" t="str">
        <v>Dada</v>
      </c>
      <c r="T7">
        <v>12500</v>
      </c>
      <c r="U7" t="e">
        <f>D7</f>
        <v>#DIV/0!</v>
      </c>
      <c r="V7" t="e">
        <f>U7/T7</f>
        <v>#DIV/0!</v>
      </c>
      <c r="W7">
        <v>7483.93972956106</v>
      </c>
      <c r="X7">
        <f>W7/T7</f>
        <v>0.5987151783648847</v>
      </c>
      <c r="Y7">
        <v>7247.18457804591</v>
      </c>
      <c r="Z7">
        <v>0.579774766243673</v>
      </c>
      <c r="AC7">
        <v>1</v>
      </c>
      <c r="AD7" t="str">
        <v>Dada</v>
      </c>
      <c r="AE7">
        <v>12000</v>
      </c>
      <c r="AF7">
        <v>7666.93972956106</v>
      </c>
      <c r="AG7">
        <v>0.638911644130088</v>
      </c>
      <c r="AH7">
        <v>7483.93972956106</v>
      </c>
      <c r="AI7">
        <v>0.623661644130088</v>
      </c>
      <c r="AJ7">
        <v>7247.18457804591</v>
      </c>
      <c r="AK7">
        <v>0.603932048170492</v>
      </c>
      <c r="AM7">
        <v>1</v>
      </c>
      <c r="AN7" t="str">
        <v>Dada</v>
      </c>
      <c r="AO7">
        <v>11500</v>
      </c>
      <c r="AP7">
        <v>7666.93972956106</v>
      </c>
      <c r="AQ7">
        <v>0.666690411266179</v>
      </c>
      <c r="AR7">
        <v>7483.93972956106</v>
      </c>
      <c r="AS7">
        <v>0.650777367787918</v>
      </c>
      <c r="AT7">
        <v>7247.18457804591</v>
      </c>
      <c r="AU7">
        <v>0.63018996330834</v>
      </c>
    </row>
    <row r="8">
      <c r="A8">
        <v>2</v>
      </c>
      <c r="B8" t="str">
        <v>Paha Atas</v>
      </c>
      <c r="C8">
        <v>10000</v>
      </c>
      <c r="D8" t="e">
        <f>'HITUNGAN HPP PRODUK'!E30</f>
        <v>#DIV/0!</v>
      </c>
      <c r="E8" t="e">
        <f>D8/C8</f>
        <v>#DIV/0!</v>
      </c>
      <c r="G8">
        <v>2</v>
      </c>
      <c r="H8" t="str">
        <v>Paha Atas</v>
      </c>
      <c r="I8">
        <v>10000</v>
      </c>
      <c r="J8">
        <v>7846.93972956106</v>
      </c>
      <c r="K8">
        <v>0.784693972956106</v>
      </c>
      <c r="L8">
        <v>7658.93972956106</v>
      </c>
      <c r="M8">
        <f>L8/I8</f>
        <v>0.765893972956106</v>
      </c>
      <c r="N8">
        <v>7416.18457804591</v>
      </c>
      <c r="O8">
        <v>0.741618457804591</v>
      </c>
      <c r="R8">
        <v>2</v>
      </c>
      <c r="S8" t="str">
        <v>Paha Atas</v>
      </c>
      <c r="T8">
        <v>12500</v>
      </c>
      <c r="U8" t="e">
        <f>D8</f>
        <v>#DIV/0!</v>
      </c>
      <c r="V8" t="e">
        <f>U8/T8</f>
        <v>#DIV/0!</v>
      </c>
      <c r="W8">
        <v>7658.93972956106</v>
      </c>
      <c r="X8">
        <v>0.612715178364885</v>
      </c>
      <c r="Y8">
        <v>7416.18457804591</v>
      </c>
      <c r="Z8">
        <v>0.593294766243672</v>
      </c>
      <c r="AC8">
        <v>2</v>
      </c>
      <c r="AD8" t="str">
        <v>Paha Atas</v>
      </c>
      <c r="AE8">
        <v>12000</v>
      </c>
      <c r="AF8">
        <v>7846.93972956106</v>
      </c>
      <c r="AG8">
        <v>0.653911644130088</v>
      </c>
      <c r="AH8">
        <v>7658.93972956106</v>
      </c>
      <c r="AI8">
        <v>0.638244977463421</v>
      </c>
      <c r="AJ8">
        <v>7416.18457804591</v>
      </c>
      <c r="AK8">
        <v>0.618015381503825</v>
      </c>
      <c r="AM8">
        <v>2</v>
      </c>
      <c r="AN8" t="str">
        <v>Paha Atas</v>
      </c>
      <c r="AO8">
        <v>11500</v>
      </c>
      <c r="AP8">
        <v>7846.93972956106</v>
      </c>
      <c r="AQ8">
        <v>0.682342585179222</v>
      </c>
      <c r="AR8">
        <v>7658.93972956106</v>
      </c>
      <c r="AS8">
        <v>0.665994759092266</v>
      </c>
      <c r="AT8">
        <v>7416.18457804591</v>
      </c>
      <c r="AU8">
        <v>0.644885615482253</v>
      </c>
    </row>
    <row r="9">
      <c r="A9">
        <v>3</v>
      </c>
      <c r="B9" t="str">
        <v>Paha Bawah</v>
      </c>
      <c r="C9">
        <v>8500</v>
      </c>
      <c r="D9" t="e">
        <f>'HITUNGAN HPP PRODUK'!E43</f>
        <v>#DIV/0!</v>
      </c>
      <c r="E9" t="e">
        <f>D9/C9</f>
        <v>#DIV/0!</v>
      </c>
      <c r="G9">
        <v>3</v>
      </c>
      <c r="H9" t="str">
        <v>Paha Bawah</v>
      </c>
      <c r="I9">
        <v>8500</v>
      </c>
      <c r="J9">
        <v>6226.93972956106</v>
      </c>
      <c r="K9">
        <v>0.732581144654242</v>
      </c>
      <c r="L9">
        <v>6083.93972956106</v>
      </c>
      <c r="M9">
        <f>L9/I9</f>
        <v>0.7157576152424776</v>
      </c>
      <c r="N9">
        <v>5895.18457804591</v>
      </c>
      <c r="O9">
        <v>0.69355112682893</v>
      </c>
      <c r="R9">
        <v>3</v>
      </c>
      <c r="S9" t="str">
        <v>Paha Bawah</v>
      </c>
      <c r="T9">
        <v>10500</v>
      </c>
      <c r="U9" t="e">
        <f>D9</f>
        <v>#DIV/0!</v>
      </c>
      <c r="V9" t="e">
        <f>U9/T9</f>
        <v>#DIV/0!</v>
      </c>
      <c r="W9">
        <v>6083.93972956106</v>
      </c>
      <c r="X9">
        <v>0.579422831386767</v>
      </c>
      <c r="Y9">
        <v>5895.18457804591</v>
      </c>
      <c r="Z9">
        <v>0.561446150290086</v>
      </c>
      <c r="AC9">
        <v>3</v>
      </c>
      <c r="AD9" t="str">
        <v>Paha Bawah</v>
      </c>
      <c r="AE9">
        <v>10000</v>
      </c>
      <c r="AF9">
        <v>6226.93972956106</v>
      </c>
      <c r="AG9">
        <v>0.622693972956106</v>
      </c>
      <c r="AH9">
        <v>6083.93972956106</v>
      </c>
      <c r="AI9">
        <v>0.608393972956106</v>
      </c>
      <c r="AJ9">
        <v>5895.18457804591</v>
      </c>
      <c r="AK9">
        <v>0.589518457804591</v>
      </c>
      <c r="AM9">
        <v>3</v>
      </c>
      <c r="AN9" t="str">
        <v>Paha Bawah</v>
      </c>
      <c r="AO9">
        <v>10000</v>
      </c>
      <c r="AP9">
        <v>6226.93972956106</v>
      </c>
      <c r="AQ9">
        <v>0.622693972956106</v>
      </c>
      <c r="AR9">
        <v>6083.93972956106</v>
      </c>
      <c r="AS9">
        <v>0.608393972956106</v>
      </c>
      <c r="AT9">
        <v>5895.18457804591</v>
      </c>
      <c r="AU9">
        <v>0.589518457804591</v>
      </c>
    </row>
    <row r="10">
      <c r="A10">
        <v>4</v>
      </c>
      <c r="B10" t="str">
        <v>Sayap</v>
      </c>
      <c r="C10">
        <v>8000</v>
      </c>
      <c r="D10" t="e">
        <f>'HITUNGAN HPP PRODUK'!E56</f>
        <v>#DIV/0!</v>
      </c>
      <c r="E10" t="e">
        <f>D10/C10</f>
        <v>#DIV/0!</v>
      </c>
      <c r="G10">
        <v>4</v>
      </c>
      <c r="H10" t="str">
        <v>Sayap</v>
      </c>
      <c r="I10">
        <v>8000</v>
      </c>
      <c r="J10">
        <v>5866.93972956106</v>
      </c>
      <c r="K10">
        <v>0.733367466195132</v>
      </c>
      <c r="L10">
        <v>5733.93972956106</v>
      </c>
      <c r="M10">
        <f>L10/I10</f>
        <v>0.7167424661951325</v>
      </c>
      <c r="N10">
        <v>5557.18457804591</v>
      </c>
      <c r="O10">
        <v>0.694648072255738</v>
      </c>
      <c r="R10">
        <v>4</v>
      </c>
      <c r="S10" t="str">
        <v>Sayap</v>
      </c>
      <c r="T10">
        <v>9500</v>
      </c>
      <c r="U10" t="e">
        <f>D10</f>
        <v>#DIV/0!</v>
      </c>
      <c r="V10" t="e">
        <f>U10/T10</f>
        <v>#DIV/0!</v>
      </c>
      <c r="W10">
        <v>5733.93972956106</v>
      </c>
      <c r="X10">
        <v>0.60357260311169</v>
      </c>
      <c r="Y10">
        <v>5557.18457804591</v>
      </c>
      <c r="Z10">
        <v>0.584966797689043</v>
      </c>
      <c r="AC10">
        <v>4</v>
      </c>
      <c r="AD10" t="str">
        <v>Sayap</v>
      </c>
      <c r="AE10">
        <v>9000</v>
      </c>
      <c r="AF10">
        <v>5866.93972956106</v>
      </c>
      <c r="AG10">
        <v>0.651882192173451</v>
      </c>
      <c r="AH10">
        <v>5733.93972956106</v>
      </c>
      <c r="AI10">
        <v>0.637104414395673</v>
      </c>
      <c r="AJ10">
        <v>5557.18457804591</v>
      </c>
      <c r="AK10">
        <v>0.617464953116212</v>
      </c>
      <c r="AL10" t="str">
        <v xml:space="preserve"> </v>
      </c>
      <c r="AM10">
        <v>4</v>
      </c>
      <c r="AN10" t="str">
        <v>Sayap</v>
      </c>
      <c r="AO10">
        <v>9000</v>
      </c>
      <c r="AP10">
        <v>5866.93972956106</v>
      </c>
      <c r="AQ10">
        <v>0.651882192173451</v>
      </c>
      <c r="AR10">
        <v>5733.93972956106</v>
      </c>
      <c r="AS10">
        <v>0.637104414395673</v>
      </c>
      <c r="AT10">
        <v>5557.18457804591</v>
      </c>
      <c r="AU10">
        <v>0.617464953116212</v>
      </c>
    </row>
    <row r="11">
      <c r="A11">
        <v>5</v>
      </c>
      <c r="B11" t="str">
        <v>Chicken Strip</v>
      </c>
      <c r="C11">
        <v>9000</v>
      </c>
      <c r="D11" t="e">
        <f>'HITUNGAN HPP PRODUK'!E119</f>
        <v>#DIV/0!</v>
      </c>
      <c r="E11" t="e">
        <f>D11/C11</f>
        <v>#DIV/0!</v>
      </c>
      <c r="G11">
        <v>5</v>
      </c>
      <c r="H11" t="str">
        <v>Chicken Strip</v>
      </c>
      <c r="I11">
        <v>9000</v>
      </c>
      <c r="J11">
        <v>5463.53122807018</v>
      </c>
      <c r="K11">
        <v>0.607059025341131</v>
      </c>
      <c r="L11">
        <v>5374.81694235589</v>
      </c>
      <c r="M11">
        <f>L11/I11</f>
        <v>0.5972018824839878</v>
      </c>
      <c r="N11">
        <v>5268.7526566416</v>
      </c>
      <c r="O11">
        <v>0.585416961849067</v>
      </c>
      <c r="R11">
        <v>5</v>
      </c>
      <c r="S11" t="str">
        <v>Chicken Strip</v>
      </c>
      <c r="T11">
        <v>12000</v>
      </c>
      <c r="U11" t="e">
        <f>D11</f>
        <v>#DIV/0!</v>
      </c>
      <c r="V11" t="e">
        <f>U11/T11</f>
        <v>#DIV/0!</v>
      </c>
      <c r="W11">
        <v>5374.81694235589</v>
      </c>
      <c r="X11">
        <v>0.447901411862991</v>
      </c>
      <c r="Y11">
        <v>5268.7526566416</v>
      </c>
      <c r="Z11">
        <v>0.4390627213868</v>
      </c>
      <c r="AC11">
        <v>5</v>
      </c>
      <c r="AD11" t="str">
        <v>Chicken Strip</v>
      </c>
      <c r="AE11">
        <v>10000</v>
      </c>
      <c r="AF11">
        <v>5463.53122807018</v>
      </c>
      <c r="AG11">
        <v>0.546353122807018</v>
      </c>
      <c r="AH11">
        <v>5374.81694235589</v>
      </c>
      <c r="AI11">
        <v>0.537481694235589</v>
      </c>
      <c r="AJ11">
        <v>5268.7526566416</v>
      </c>
      <c r="AK11">
        <v>0.52687526566416</v>
      </c>
      <c r="AM11">
        <v>5</v>
      </c>
      <c r="AN11" t="str">
        <v>Chicken Strip</v>
      </c>
      <c r="AO11">
        <v>10000</v>
      </c>
      <c r="AP11">
        <v>5463.53122807018</v>
      </c>
      <c r="AQ11">
        <v>0.546353122807018</v>
      </c>
      <c r="AR11">
        <v>5374.81694235589</v>
      </c>
      <c r="AS11">
        <v>0.537481694235589</v>
      </c>
      <c r="AT11">
        <v>5268.7526566416</v>
      </c>
      <c r="AU11">
        <v>0.52687526566416</v>
      </c>
    </row>
    <row r="12">
      <c r="A12">
        <v>6</v>
      </c>
      <c r="B12" t="str">
        <v>Chicken Steak</v>
      </c>
      <c r="C12">
        <v>11500</v>
      </c>
      <c r="D12" t="e">
        <f>'HITUNGAN HPP PRODUK'!E85</f>
        <v>#DIV/0!</v>
      </c>
      <c r="E12" t="e">
        <f>D12/C12</f>
        <v>#DIV/0!</v>
      </c>
      <c r="G12">
        <v>6</v>
      </c>
      <c r="H12" t="str">
        <v>Chicken Steak</v>
      </c>
      <c r="I12">
        <v>11500</v>
      </c>
      <c r="J12">
        <v>8556.43464149504</v>
      </c>
      <c r="K12">
        <v>0.744037794912612</v>
      </c>
      <c r="L12">
        <v>8426.43464149504</v>
      </c>
      <c r="M12">
        <f>L12/I12</f>
        <v>0.7327334470865252</v>
      </c>
      <c r="N12">
        <v>8270.43464149504</v>
      </c>
      <c r="O12">
        <v>0.719168229695221</v>
      </c>
      <c r="R12">
        <v>6</v>
      </c>
      <c r="S12" t="str">
        <v>Chicken Steak</v>
      </c>
      <c r="T12">
        <v>13500</v>
      </c>
      <c r="U12" t="e">
        <f>D12</f>
        <v>#DIV/0!</v>
      </c>
      <c r="V12" t="e">
        <f>U12/T12</f>
        <v>#DIV/0!</v>
      </c>
      <c r="W12">
        <v>8426.43464149504</v>
      </c>
      <c r="X12">
        <v>0.624180343814448</v>
      </c>
      <c r="Y12">
        <v>8270.43464149504</v>
      </c>
      <c r="Z12">
        <v>0.612624788258892</v>
      </c>
      <c r="AC12">
        <v>6</v>
      </c>
      <c r="AD12" t="str">
        <v>Chicken Steak</v>
      </c>
      <c r="AE12">
        <v>12000</v>
      </c>
      <c r="AF12">
        <v>8556.43464149504</v>
      </c>
      <c r="AG12">
        <v>0.713036220124587</v>
      </c>
      <c r="AH12">
        <v>8426.43464149504</v>
      </c>
      <c r="AI12">
        <v>0.702202886791253</v>
      </c>
      <c r="AJ12">
        <v>8270.43464149504</v>
      </c>
      <c r="AK12">
        <v>0.689202886791253</v>
      </c>
      <c r="AM12">
        <v>6</v>
      </c>
      <c r="AN12" t="str">
        <v>Chicken Steak</v>
      </c>
      <c r="AO12">
        <v>12000</v>
      </c>
      <c r="AP12">
        <v>8556.43464149504</v>
      </c>
      <c r="AQ12">
        <v>0.713036220124587</v>
      </c>
      <c r="AR12">
        <v>8426.43464149504</v>
      </c>
      <c r="AS12">
        <v>0.702202886791253</v>
      </c>
      <c r="AT12">
        <v>8270.43464149504</v>
      </c>
      <c r="AU12">
        <v>0.689202886791253</v>
      </c>
    </row>
    <row r="13">
      <c r="A13">
        <v>7</v>
      </c>
      <c r="G13">
        <v>7</v>
      </c>
      <c r="R13">
        <v>7</v>
      </c>
      <c r="AC13">
        <v>7</v>
      </c>
      <c r="AM13">
        <v>7</v>
      </c>
    </row>
    <row r="14">
      <c r="A14">
        <v>8</v>
      </c>
      <c r="B14" t="str">
        <v xml:space="preserve">French Fries </v>
      </c>
      <c r="C14">
        <v>6500</v>
      </c>
      <c r="D14">
        <f>'HITUNGAN HPP PRODUK'!H72</f>
        <v>3901.797138047138</v>
      </c>
      <c r="E14">
        <f>D14/C14</f>
        <v>0.6002764827764828</v>
      </c>
      <c r="G14">
        <v>8</v>
      </c>
      <c r="H14" t="str">
        <v xml:space="preserve">French Fries </v>
      </c>
      <c r="I14">
        <v>6500</v>
      </c>
      <c r="J14">
        <v>3483.04</v>
      </c>
      <c r="K14">
        <v>0.535852307692308</v>
      </c>
      <c r="L14">
        <v>3483.04</v>
      </c>
      <c r="M14">
        <f>L14/I14</f>
        <v>0.5358523076923077</v>
      </c>
      <c r="N14">
        <v>3483.04</v>
      </c>
      <c r="O14">
        <v>0.535852307692308</v>
      </c>
      <c r="R14">
        <v>8</v>
      </c>
      <c r="S14" t="str">
        <v xml:space="preserve">French Fries </v>
      </c>
      <c r="T14">
        <v>8000</v>
      </c>
      <c r="U14">
        <f>D14</f>
        <v>3901.797138047138</v>
      </c>
      <c r="V14">
        <f>U14/T14</f>
        <v>0.48772464225589224</v>
      </c>
      <c r="W14">
        <v>3483.04</v>
      </c>
      <c r="X14">
        <v>0.43538</v>
      </c>
      <c r="Y14">
        <v>3483.04</v>
      </c>
      <c r="Z14">
        <v>0.43538</v>
      </c>
      <c r="AC14">
        <v>8</v>
      </c>
      <c r="AD14" t="str">
        <v xml:space="preserve">French Fries </v>
      </c>
      <c r="AE14">
        <v>7000</v>
      </c>
      <c r="AF14">
        <v>3483.04</v>
      </c>
      <c r="AG14">
        <v>0.497577142857143</v>
      </c>
      <c r="AH14">
        <v>3483.04</v>
      </c>
      <c r="AI14">
        <v>0.497577142857143</v>
      </c>
      <c r="AJ14">
        <v>3483.04</v>
      </c>
      <c r="AK14">
        <v>0.497577142857143</v>
      </c>
      <c r="AM14">
        <v>8</v>
      </c>
      <c r="AN14" t="str">
        <v xml:space="preserve">French Fries </v>
      </c>
      <c r="AO14">
        <v>7000</v>
      </c>
      <c r="AP14">
        <v>3483.04</v>
      </c>
      <c r="AQ14">
        <v>0.497577142857143</v>
      </c>
      <c r="AR14">
        <v>3483.04</v>
      </c>
      <c r="AS14">
        <v>0.497577142857143</v>
      </c>
      <c r="AT14">
        <v>3483.04</v>
      </c>
      <c r="AU14">
        <v>0.497577142857143</v>
      </c>
    </row>
    <row r="15">
      <c r="A15">
        <v>9</v>
      </c>
      <c r="B15" t="str">
        <v>Nasi</v>
      </c>
      <c r="C15">
        <v>3000</v>
      </c>
      <c r="D15">
        <f>'HITUNGAN HPP PRODUK'!H63</f>
        <v>1021.0526315789473</v>
      </c>
      <c r="E15">
        <f>D15/C15</f>
        <v>0.3403508771929824</v>
      </c>
      <c r="G15">
        <v>9</v>
      </c>
      <c r="H15" t="str">
        <v>Nasi</v>
      </c>
      <c r="I15">
        <v>3000</v>
      </c>
      <c r="J15">
        <v>884.473684210526</v>
      </c>
      <c r="K15">
        <v>0.294824561403509</v>
      </c>
      <c r="L15">
        <v>884.473684210526</v>
      </c>
      <c r="M15">
        <f>L15/I15</f>
        <v>0.29482456140350866</v>
      </c>
      <c r="N15">
        <v>884.473684210526</v>
      </c>
      <c r="O15">
        <v>0.294824561403509</v>
      </c>
      <c r="R15">
        <v>9</v>
      </c>
      <c r="S15" t="str">
        <v>Nasi</v>
      </c>
      <c r="T15">
        <v>3500</v>
      </c>
      <c r="U15">
        <f>D15</f>
        <v>1021.0526315789473</v>
      </c>
      <c r="V15">
        <f>U15/T15</f>
        <v>0.29172932330827067</v>
      </c>
      <c r="W15">
        <v>884.473684210526</v>
      </c>
      <c r="X15">
        <v>0.252706766917293</v>
      </c>
      <c r="Y15">
        <v>884.473684210526</v>
      </c>
      <c r="Z15">
        <v>0.252706766917293</v>
      </c>
      <c r="AC15">
        <v>9</v>
      </c>
      <c r="AD15" t="str">
        <v>Nasi</v>
      </c>
      <c r="AE15">
        <v>3000</v>
      </c>
      <c r="AF15">
        <v>884.473684210526</v>
      </c>
      <c r="AG15">
        <v>0.294824561403509</v>
      </c>
      <c r="AH15">
        <v>884.473684210526</v>
      </c>
      <c r="AI15">
        <v>0.294824561403509</v>
      </c>
      <c r="AJ15">
        <v>884.473684210526</v>
      </c>
      <c r="AK15">
        <v>0.294824561403509</v>
      </c>
      <c r="AM15">
        <v>9</v>
      </c>
      <c r="AN15" t="str">
        <v>Nasi</v>
      </c>
      <c r="AO15">
        <v>3000</v>
      </c>
      <c r="AP15">
        <v>884.473684210526</v>
      </c>
      <c r="AQ15">
        <v>0.294824561403509</v>
      </c>
      <c r="AR15">
        <v>884.473684210526</v>
      </c>
      <c r="AS15">
        <v>0.294824561403509</v>
      </c>
      <c r="AT15">
        <v>884.473684210526</v>
      </c>
      <c r="AU15">
        <v>0.294824561403509</v>
      </c>
    </row>
    <row r="16">
      <c r="A16">
        <v>10</v>
      </c>
      <c r="B16" t="str">
        <v>Perkedel</v>
      </c>
      <c r="C16">
        <v>3000</v>
      </c>
      <c r="E16">
        <f>D16/C16</f>
        <v>0</v>
      </c>
      <c r="G16">
        <v>10</v>
      </c>
      <c r="H16" t="str">
        <v>Perkedel</v>
      </c>
      <c r="I16">
        <v>3000</v>
      </c>
      <c r="K16">
        <v>0</v>
      </c>
      <c r="M16">
        <f>L16/I16</f>
        <v>0</v>
      </c>
      <c r="O16">
        <v>0</v>
      </c>
      <c r="R16">
        <v>10</v>
      </c>
      <c r="S16" t="str">
        <v>Perkedel</v>
      </c>
      <c r="T16">
        <v>3000</v>
      </c>
      <c r="U16">
        <f>D16</f>
        <v>0</v>
      </c>
      <c r="V16">
        <f>U16/T16</f>
        <v>0</v>
      </c>
      <c r="W16">
        <v>0</v>
      </c>
      <c r="X16">
        <v>0</v>
      </c>
      <c r="Y16">
        <v>0</v>
      </c>
      <c r="Z16">
        <v>0</v>
      </c>
      <c r="AC16">
        <v>10</v>
      </c>
      <c r="AD16" t="str">
        <v>Perkedel</v>
      </c>
      <c r="AE16">
        <v>3000</v>
      </c>
      <c r="AG16">
        <v>0</v>
      </c>
      <c r="AI16">
        <v>0</v>
      </c>
      <c r="AK16">
        <v>0</v>
      </c>
      <c r="AM16">
        <v>10</v>
      </c>
      <c r="AN16" t="str">
        <v>Perkedel</v>
      </c>
      <c r="AO16">
        <v>3000</v>
      </c>
      <c r="AQ16">
        <v>0</v>
      </c>
      <c r="AS16">
        <v>0</v>
      </c>
      <c r="AU16">
        <v>0</v>
      </c>
    </row>
    <row r="17">
      <c r="A17">
        <v>11</v>
      </c>
      <c r="B17" t="str">
        <v>Chicken Burger</v>
      </c>
      <c r="C17">
        <v>11000</v>
      </c>
      <c r="D17">
        <f>'HITUNGAN HPP PRODUK'!H138</f>
        <v>7916.184967463905</v>
      </c>
      <c r="E17">
        <f>D17/C17</f>
        <v>0.7196531788603551</v>
      </c>
      <c r="G17">
        <v>11</v>
      </c>
      <c r="H17" t="str">
        <v>Chicken Burger</v>
      </c>
      <c r="I17">
        <v>11000</v>
      </c>
      <c r="J17">
        <v>7186.64641269841</v>
      </c>
      <c r="K17">
        <v>0.653331492063492</v>
      </c>
      <c r="L17">
        <v>7186.64641269841</v>
      </c>
      <c r="M17">
        <f>L17/I17</f>
        <v>0.6533314920634918</v>
      </c>
      <c r="N17">
        <v>7186.64641269841</v>
      </c>
      <c r="O17">
        <v>0.653331492063492</v>
      </c>
      <c r="R17">
        <v>11</v>
      </c>
      <c r="S17" t="str">
        <v>Chicken Burger</v>
      </c>
      <c r="T17">
        <v>13500</v>
      </c>
      <c r="U17">
        <f>D17</f>
        <v>7916.184967463905</v>
      </c>
      <c r="V17">
        <f>U17/T17</f>
        <v>0.586384071663993</v>
      </c>
      <c r="W17">
        <v>7186.64641269841</v>
      </c>
      <c r="X17">
        <v>0.532344178718401</v>
      </c>
      <c r="Y17">
        <v>7186.64641269841</v>
      </c>
      <c r="Z17">
        <v>0.532344178718401</v>
      </c>
      <c r="AC17">
        <v>11</v>
      </c>
      <c r="AD17" t="str">
        <v>Chicken Burger</v>
      </c>
      <c r="AE17">
        <v>13000</v>
      </c>
      <c r="AF17">
        <v>7186.64641269841</v>
      </c>
      <c r="AG17">
        <v>0.552818954822955</v>
      </c>
      <c r="AH17">
        <v>7186.64641269841</v>
      </c>
      <c r="AI17">
        <v>0.552818954822955</v>
      </c>
      <c r="AJ17">
        <v>7186.64641269841</v>
      </c>
      <c r="AK17">
        <v>0.552818954822955</v>
      </c>
      <c r="AM17">
        <v>11</v>
      </c>
      <c r="AN17" t="str">
        <v>Chicken Burger</v>
      </c>
      <c r="AO17">
        <v>13000</v>
      </c>
      <c r="AP17">
        <v>7186.64641269841</v>
      </c>
      <c r="AQ17">
        <v>0.552818954822955</v>
      </c>
      <c r="AR17">
        <v>7186.64641269841</v>
      </c>
      <c r="AS17">
        <v>0.552818954822955</v>
      </c>
      <c r="AT17">
        <v>7186.64641269841</v>
      </c>
      <c r="AU17">
        <v>0.552818954822955</v>
      </c>
    </row>
    <row r="18">
      <c r="A18">
        <v>12</v>
      </c>
      <c r="B18" t="str">
        <v>Cheese Burger</v>
      </c>
      <c r="C18">
        <v>13000</v>
      </c>
      <c r="D18">
        <f>'HITUNGAN HPP PRODUK'!H154</f>
        <v>8858.184967463905</v>
      </c>
      <c r="E18">
        <f>D18/C18</f>
        <v>0.6813988436510696</v>
      </c>
      <c r="G18">
        <v>12</v>
      </c>
      <c r="H18" t="str">
        <v>Cheese Burger</v>
      </c>
      <c r="I18">
        <v>13000</v>
      </c>
      <c r="J18">
        <v>8161.64641269841</v>
      </c>
      <c r="K18">
        <v>0.627818954822955</v>
      </c>
      <c r="L18">
        <v>8161.64641269841</v>
      </c>
      <c r="M18">
        <f>L18/I18</f>
        <v>0.6278189548229546</v>
      </c>
      <c r="N18">
        <v>8161.64641269841</v>
      </c>
      <c r="O18">
        <v>0.627818954822955</v>
      </c>
      <c r="R18">
        <v>12</v>
      </c>
      <c r="S18" t="str">
        <v>Cheese Burger</v>
      </c>
      <c r="T18">
        <v>15500</v>
      </c>
      <c r="U18">
        <f>D18</f>
        <v>8858.184967463905</v>
      </c>
      <c r="V18">
        <f>U18/T18</f>
        <v>0.57149580435251</v>
      </c>
      <c r="W18">
        <v>8161.64641269841</v>
      </c>
      <c r="X18">
        <v>0.526557833077317</v>
      </c>
      <c r="Y18">
        <v>8161.64641269841</v>
      </c>
      <c r="Z18">
        <v>0.526557833077317</v>
      </c>
      <c r="AC18">
        <v>12</v>
      </c>
      <c r="AD18" t="str">
        <v>Cheese Burger</v>
      </c>
      <c r="AE18">
        <v>15000</v>
      </c>
      <c r="AF18">
        <v>8161.64641269841</v>
      </c>
      <c r="AG18">
        <v>0.544109760846561</v>
      </c>
      <c r="AH18">
        <v>8161.64641269841</v>
      </c>
      <c r="AI18">
        <v>0.544109760846561</v>
      </c>
      <c r="AJ18">
        <v>8161.64641269841</v>
      </c>
      <c r="AK18">
        <v>0.544109760846561</v>
      </c>
      <c r="AM18">
        <v>12</v>
      </c>
      <c r="AN18" t="str">
        <v>Cheese Burger</v>
      </c>
      <c r="AO18">
        <v>15000</v>
      </c>
      <c r="AP18">
        <v>8161.64641269841</v>
      </c>
      <c r="AQ18">
        <v>0.544109760846561</v>
      </c>
      <c r="AR18">
        <v>8161.64641269841</v>
      </c>
      <c r="AS18">
        <v>0.544109760846561</v>
      </c>
      <c r="AT18">
        <v>8161.64641269841</v>
      </c>
      <c r="AU18">
        <v>0.544109760846561</v>
      </c>
    </row>
    <row r="19">
      <c r="A19">
        <v>13</v>
      </c>
      <c r="G19">
        <v>13</v>
      </c>
      <c r="R19">
        <v>13</v>
      </c>
      <c r="V19" t="e">
        <f>U19/T19</f>
        <v>#DIV/0!</v>
      </c>
      <c r="X19" t="e">
        <v>#DIV/0!</v>
      </c>
      <c r="Z19" t="e">
        <v>#DIV/0!</v>
      </c>
      <c r="AC19">
        <v>13</v>
      </c>
      <c r="AM19">
        <v>13</v>
      </c>
    </row>
    <row r="20">
      <c r="A20">
        <v>14</v>
      </c>
      <c r="B20" t="str">
        <v>Nasi Goreng</v>
      </c>
      <c r="E20" t="e">
        <f>D20/C20</f>
        <v>#DIV/0!</v>
      </c>
      <c r="G20">
        <v>14</v>
      </c>
      <c r="H20" t="str">
        <v>Nasi Goreng</v>
      </c>
      <c r="K20" t="e">
        <v>#DIV/0!</v>
      </c>
      <c r="M20" t="e">
        <f>L20/I20</f>
        <v>#DIV/0!</v>
      </c>
      <c r="O20" t="e">
        <v>#DIV/0!</v>
      </c>
      <c r="R20">
        <v>14</v>
      </c>
      <c r="S20" t="str">
        <v>Nasi Goreng</v>
      </c>
      <c r="V20" t="e">
        <f>U20/T20</f>
        <v>#DIV/0!</v>
      </c>
      <c r="X20" t="e">
        <v>#DIV/0!</v>
      </c>
      <c r="Z20" t="e">
        <v>#DIV/0!</v>
      </c>
      <c r="AC20">
        <v>14</v>
      </c>
      <c r="AD20" t="str">
        <v>Nasi Goreng</v>
      </c>
      <c r="AE20">
        <v>12000</v>
      </c>
      <c r="AG20">
        <v>0</v>
      </c>
      <c r="AI20">
        <v>0</v>
      </c>
      <c r="AK20">
        <v>0</v>
      </c>
      <c r="AM20">
        <v>14</v>
      </c>
      <c r="AN20" t="str">
        <v>Nasi Goreng</v>
      </c>
      <c r="AO20">
        <v>12000</v>
      </c>
      <c r="AQ20">
        <v>0</v>
      </c>
      <c r="AS20">
        <v>0</v>
      </c>
      <c r="AU20">
        <v>0</v>
      </c>
    </row>
    <row r="21">
      <c r="A21">
        <v>15</v>
      </c>
      <c r="B21" t="str">
        <v>NASPLOK</v>
      </c>
      <c r="E21" t="e">
        <f>D21/C21</f>
        <v>#DIV/0!</v>
      </c>
      <c r="G21">
        <v>15</v>
      </c>
      <c r="H21" t="str">
        <v>NASPLOK</v>
      </c>
      <c r="K21" t="e">
        <v>#DIV/0!</v>
      </c>
      <c r="M21" t="e">
        <f>L21/I21</f>
        <v>#DIV/0!</v>
      </c>
      <c r="O21" t="e">
        <v>#DIV/0!</v>
      </c>
      <c r="R21">
        <v>15</v>
      </c>
      <c r="S21" t="str">
        <v>NASPLOK</v>
      </c>
      <c r="V21" t="e">
        <f>U21/T21</f>
        <v>#DIV/0!</v>
      </c>
      <c r="X21" t="e">
        <v>#DIV/0!</v>
      </c>
      <c r="Z21" t="e">
        <v>#DIV/0!</v>
      </c>
      <c r="AC21">
        <v>15</v>
      </c>
      <c r="AD21" t="str">
        <v>NASPLOK</v>
      </c>
      <c r="AG21" t="e">
        <v>#DIV/0!</v>
      </c>
      <c r="AI21" t="e">
        <v>#DIV/0!</v>
      </c>
      <c r="AK21" t="e">
        <v>#DIV/0!</v>
      </c>
      <c r="AM21">
        <v>15</v>
      </c>
      <c r="AN21" t="str">
        <v>NASPLOK</v>
      </c>
      <c r="AQ21" t="e">
        <v>#DIV/0!</v>
      </c>
      <c r="AS21" t="e">
        <v>#DIV/0!</v>
      </c>
      <c r="AU21" t="e">
        <v>#DIV/0!</v>
      </c>
    </row>
    <row r="22">
      <c r="A22">
        <v>16</v>
      </c>
      <c r="E22" t="e">
        <f>D22/C22</f>
        <v>#DIV/0!</v>
      </c>
      <c r="G22">
        <v>16</v>
      </c>
      <c r="K22" t="e">
        <v>#DIV/0!</v>
      </c>
      <c r="R22">
        <v>16</v>
      </c>
      <c r="V22" t="e">
        <f>U22/T22</f>
        <v>#DIV/0!</v>
      </c>
      <c r="X22" t="e">
        <v>#DIV/0!</v>
      </c>
      <c r="Z22" t="e">
        <v>#DIV/0!</v>
      </c>
      <c r="AC22">
        <v>16</v>
      </c>
      <c r="AG22" t="e">
        <v>#DIV/0!</v>
      </c>
      <c r="AI22" t="e">
        <v>#DIV/0!</v>
      </c>
      <c r="AK22" t="e">
        <v>#DIV/0!</v>
      </c>
      <c r="AM22">
        <v>16</v>
      </c>
      <c r="AQ22" t="e">
        <v>#DIV/0!</v>
      </c>
      <c r="AS22" t="e">
        <v>#DIV/0!</v>
      </c>
      <c r="AU22" t="e">
        <v>#DIV/0!</v>
      </c>
    </row>
    <row r="23">
      <c r="A23">
        <v>17</v>
      </c>
      <c r="B23" t="str">
        <v>Telur Ceplok</v>
      </c>
      <c r="E23" t="e">
        <f>D23/C23</f>
        <v>#DIV/0!</v>
      </c>
      <c r="G23">
        <v>17</v>
      </c>
      <c r="H23" t="str">
        <v>Telur Ceplok</v>
      </c>
      <c r="K23" t="e">
        <v>#DIV/0!</v>
      </c>
      <c r="M23" t="e">
        <f>L23/I23</f>
        <v>#DIV/0!</v>
      </c>
      <c r="O23" t="e">
        <v>#DIV/0!</v>
      </c>
      <c r="R23">
        <v>17</v>
      </c>
      <c r="S23" t="str">
        <v>Telur Ceplok</v>
      </c>
      <c r="V23" t="e">
        <f>U23/T23</f>
        <v>#DIV/0!</v>
      </c>
      <c r="X23" t="e">
        <v>#DIV/0!</v>
      </c>
      <c r="Z23" t="e">
        <v>#DIV/0!</v>
      </c>
      <c r="AC23">
        <v>17</v>
      </c>
      <c r="AD23" t="str">
        <v>Telur Ceplok</v>
      </c>
      <c r="AG23" t="e">
        <v>#DIV/0!</v>
      </c>
      <c r="AI23" t="e">
        <v>#DIV/0!</v>
      </c>
      <c r="AK23" t="e">
        <v>#DIV/0!</v>
      </c>
      <c r="AM23">
        <v>17</v>
      </c>
      <c r="AN23" t="str">
        <v>Telur Ceplok</v>
      </c>
      <c r="AQ23" t="e">
        <v>#DIV/0!</v>
      </c>
      <c r="AS23" t="e">
        <v>#DIV/0!</v>
      </c>
      <c r="AU23" t="e">
        <v>#DIV/0!</v>
      </c>
    </row>
    <row r="24">
      <c r="A24">
        <v>18</v>
      </c>
      <c r="E24" t="e">
        <f>D24/C24</f>
        <v>#DIV/0!</v>
      </c>
      <c r="G24">
        <v>18</v>
      </c>
      <c r="K24" t="e">
        <v>#DIV/0!</v>
      </c>
      <c r="R24">
        <v>18</v>
      </c>
      <c r="V24" t="e">
        <f>U24/T24</f>
        <v>#DIV/0!</v>
      </c>
      <c r="X24" t="e">
        <v>#DIV/0!</v>
      </c>
      <c r="Z24" t="e">
        <v>#DIV/0!</v>
      </c>
      <c r="AC24">
        <v>18</v>
      </c>
      <c r="AG24" t="e">
        <v>#DIV/0!</v>
      </c>
      <c r="AI24" t="e">
        <v>#DIV/0!</v>
      </c>
      <c r="AK24" t="e">
        <v>#DIV/0!</v>
      </c>
      <c r="AM24">
        <v>18</v>
      </c>
      <c r="AQ24" t="e">
        <v>#DIV/0!</v>
      </c>
      <c r="AS24" t="e">
        <v>#DIV/0!</v>
      </c>
      <c r="AU24" t="e">
        <v>#DIV/0!</v>
      </c>
    </row>
    <row r="25">
      <c r="A25">
        <v>19</v>
      </c>
      <c r="B25" t="str">
        <v>Paket Rocket 1</v>
      </c>
      <c r="C25">
        <v>9000</v>
      </c>
      <c r="D25" t="e">
        <f>'HITUNGAN HPP PRODUK'!K17</f>
        <v>#DIV/0!</v>
      </c>
      <c r="E25" t="e">
        <f>D25/C25</f>
        <v>#DIV/0!</v>
      </c>
      <c r="G25">
        <v>19</v>
      </c>
      <c r="H25" t="str">
        <v>Paket Rocket 1</v>
      </c>
      <c r="I25">
        <v>9000</v>
      </c>
      <c r="J25">
        <v>9320.31407166632</v>
      </c>
      <c r="K25">
        <v>1.03559045240737</v>
      </c>
      <c r="L25">
        <v>9187.31407166632</v>
      </c>
      <c r="M25">
        <f>L25/I25</f>
        <v>1.0208126746295911</v>
      </c>
      <c r="N25">
        <v>9010.55892015117</v>
      </c>
      <c r="O25">
        <v>1.00117321335013</v>
      </c>
      <c r="R25">
        <v>19</v>
      </c>
      <c r="S25" t="str">
        <v>Paket Rocket 1</v>
      </c>
      <c r="T25">
        <v>10000</v>
      </c>
      <c r="U25" t="e">
        <f>'HITUNGAN HPP PRODUK'!E56+'HITUNGAN HPP PRODUK'!B56+'HITUNGAN HPP PRODUK'!H63+'HITUNGAN HPP PRODUK'!E204</f>
        <v>#DIV/0!</v>
      </c>
      <c r="V25" t="e">
        <f>U25/T25</f>
        <v>#DIV/0!</v>
      </c>
      <c r="W25">
        <v>9617</v>
      </c>
      <c r="X25">
        <f>W25/T25</f>
        <v>0.9617</v>
      </c>
      <c r="Y25">
        <v>9441</v>
      </c>
      <c r="Z25">
        <f>Y25/T25</f>
        <v>0.9441</v>
      </c>
      <c r="AC25">
        <v>19</v>
      </c>
      <c r="AD25" t="str">
        <v>Paket Rocket 1</v>
      </c>
      <c r="AE25">
        <v>9500</v>
      </c>
      <c r="AF25">
        <v>9320.31407166632</v>
      </c>
      <c r="AG25">
        <v>0.932031407166632</v>
      </c>
      <c r="AH25">
        <v>9187.31407166632</v>
      </c>
      <c r="AI25">
        <v>0.918731407166632</v>
      </c>
      <c r="AJ25">
        <v>9010.55892015117</v>
      </c>
      <c r="AK25">
        <v>0.901055892015117</v>
      </c>
      <c r="AM25">
        <v>19</v>
      </c>
      <c r="AN25" t="str">
        <v>Paket Rocket 1</v>
      </c>
      <c r="AO25">
        <v>9500</v>
      </c>
      <c r="AP25">
        <v>9320.31407166632</v>
      </c>
      <c r="AQ25">
        <v>0.981085691754349</v>
      </c>
      <c r="AR25">
        <v>9187.31407166632</v>
      </c>
      <c r="AS25">
        <v>0.967085691754349</v>
      </c>
      <c r="AT25">
        <v>9010.55892015117</v>
      </c>
      <c r="AU25">
        <v>0.948479886331702</v>
      </c>
    </row>
    <row r="26">
      <c r="A26">
        <v>20</v>
      </c>
      <c r="B26" t="str">
        <v>Paket Rocket 2</v>
      </c>
      <c r="C26">
        <v>14000</v>
      </c>
      <c r="D26" t="e">
        <f>'HITUNGAN HPP PRODUK'!M17</f>
        <v>#DIV/0!</v>
      </c>
      <c r="E26" t="e">
        <f>D26/C26</f>
        <v>#DIV/0!</v>
      </c>
      <c r="G26">
        <v>20</v>
      </c>
      <c r="H26" t="str">
        <v>Paket Rocket 2</v>
      </c>
      <c r="I26">
        <v>14000</v>
      </c>
      <c r="J26">
        <v>10971.8089836003</v>
      </c>
      <c r="K26">
        <v>0.783700641685736</v>
      </c>
      <c r="L26">
        <v>10841.8089836003</v>
      </c>
      <c r="M26">
        <f>L26/I26</f>
        <v>0.7744149274000214</v>
      </c>
      <c r="N26">
        <v>10685.8089836003</v>
      </c>
      <c r="O26">
        <v>0.763272070257165</v>
      </c>
      <c r="R26">
        <v>20</v>
      </c>
      <c r="S26" t="str">
        <v>Paket Rocket 2</v>
      </c>
      <c r="T26">
        <v>18000</v>
      </c>
      <c r="U26" t="e">
        <f>'HITUNGAN HPP PRODUK'!E85+'HITUNGAN HPP PRODUK'!H63+'HITUNGAN HPP PRODUK'!B56</f>
        <v>#DIV/0!</v>
      </c>
      <c r="V26" t="e">
        <f>U26/T26</f>
        <v>#DIV/0!</v>
      </c>
      <c r="W26">
        <v>11271.8382622491</v>
      </c>
      <c r="X26">
        <v>0.626213236791614</v>
      </c>
      <c r="Y26">
        <v>11115.8382622491</v>
      </c>
      <c r="Z26">
        <v>0.617546570124948</v>
      </c>
      <c r="AC26">
        <v>20</v>
      </c>
      <c r="AD26" t="str">
        <v>Paket Rocket 2</v>
      </c>
      <c r="AE26">
        <v>15500</v>
      </c>
      <c r="AF26">
        <v>10971.8089836003</v>
      </c>
      <c r="AG26">
        <v>0.645400528447077</v>
      </c>
      <c r="AH26">
        <v>10841.8089836003</v>
      </c>
      <c r="AI26">
        <v>0.637753469623547</v>
      </c>
      <c r="AJ26">
        <v>10685.8089836003</v>
      </c>
      <c r="AK26">
        <v>0.628576999035312</v>
      </c>
      <c r="AM26">
        <v>20</v>
      </c>
      <c r="AN26" t="str">
        <v>Paket Rocket 2</v>
      </c>
      <c r="AO26">
        <v>16000</v>
      </c>
      <c r="AP26">
        <v>10971.8089836003</v>
      </c>
      <c r="AQ26">
        <v>0.685738061475019</v>
      </c>
      <c r="AR26">
        <v>10841.8089836003</v>
      </c>
      <c r="AS26">
        <v>0.677613061475019</v>
      </c>
      <c r="AT26">
        <v>10685.8089836003</v>
      </c>
      <c r="AU26">
        <v>0.667863061475019</v>
      </c>
    </row>
    <row r="27">
      <c r="A27">
        <v>21</v>
      </c>
      <c r="B27" t="str">
        <v>Paket Rocket 3</v>
      </c>
      <c r="C27">
        <v>13000</v>
      </c>
      <c r="D27">
        <f>'HITUNGAN HPP PRODUK'!O15</f>
        <v>1130</v>
      </c>
      <c r="E27">
        <f>D27/C27</f>
        <v>0.08692307692307692</v>
      </c>
      <c r="G27">
        <v>21</v>
      </c>
      <c r="H27" t="str">
        <v>Paket Rocket 3</v>
      </c>
      <c r="I27">
        <v>13000</v>
      </c>
      <c r="J27">
        <v>8717.54707059315</v>
      </c>
      <c r="K27">
        <v>0.670580543891781</v>
      </c>
      <c r="L27">
        <v>8717.54707059315</v>
      </c>
      <c r="M27">
        <f>L27/I27</f>
        <v>0.6705805438917807</v>
      </c>
      <c r="N27">
        <v>8717.54707059315</v>
      </c>
      <c r="O27">
        <v>0.670580543891781</v>
      </c>
      <c r="R27">
        <v>21</v>
      </c>
      <c r="S27" t="str">
        <v>Paket Rocket 3</v>
      </c>
      <c r="T27">
        <v>19000</v>
      </c>
      <c r="U27" t="e">
        <f>'HITUNGAN HPP PRODUK'!H63+'HITUNGAN HPP PRODUK'!B56+'HITUNGAN HPP PRODUK'!E30</f>
        <v>#DIV/0!</v>
      </c>
      <c r="V27" t="e">
        <f>U27/T27</f>
        <v>#DIV/0!</v>
      </c>
      <c r="W27">
        <v>10504.3433503151</v>
      </c>
      <c r="X27">
        <v>0.552860176332372</v>
      </c>
      <c r="Y27">
        <v>10261.5881987999</v>
      </c>
      <c r="Z27">
        <v>0.540083589410522</v>
      </c>
      <c r="AC27">
        <v>21</v>
      </c>
      <c r="AD27" t="str">
        <v>Paket Rocket 3</v>
      </c>
      <c r="AE27">
        <v>14</v>
      </c>
      <c r="AF27">
        <v>8717.54707059315</v>
      </c>
      <c r="AG27">
        <v>0.544846691912072</v>
      </c>
      <c r="AH27">
        <v>8717.54707059315</v>
      </c>
      <c r="AI27">
        <v>0.544846691912072</v>
      </c>
      <c r="AJ27">
        <v>8717.54707059315</v>
      </c>
      <c r="AK27">
        <v>0.544846691912072</v>
      </c>
      <c r="AM27">
        <v>21</v>
      </c>
      <c r="AN27" t="str">
        <v>Paket Rocket 3</v>
      </c>
      <c r="AO27">
        <v>15000</v>
      </c>
      <c r="AP27">
        <v>8717.54707059315</v>
      </c>
      <c r="AQ27">
        <v>0.58116980470621</v>
      </c>
      <c r="AR27">
        <v>8717.54707059315</v>
      </c>
      <c r="AS27">
        <v>0.58116980470621</v>
      </c>
      <c r="AT27">
        <v>8717.54707059315</v>
      </c>
      <c r="AU27">
        <v>0.58116980470621</v>
      </c>
    </row>
    <row r="28">
      <c r="A28">
        <v>22</v>
      </c>
      <c r="B28" t="str">
        <v>Paket Rocket 4</v>
      </c>
      <c r="C28">
        <v>12000</v>
      </c>
      <c r="D28" t="e">
        <f>'HITUNGAN HPP PRODUK'!Q17</f>
        <v>#DIV/0!</v>
      </c>
      <c r="E28" t="e">
        <f>D28/C28</f>
        <v>#DIV/0!</v>
      </c>
      <c r="G28">
        <v>22</v>
      </c>
      <c r="H28" t="str">
        <v>Paket Rocket 4</v>
      </c>
      <c r="I28">
        <v>12000</v>
      </c>
      <c r="J28">
        <v>9680.31407166632</v>
      </c>
      <c r="K28">
        <v>0.806692839305527</v>
      </c>
      <c r="L28">
        <v>9537.31407166632</v>
      </c>
      <c r="M28">
        <f>L28/I28</f>
        <v>0.79477617263886</v>
      </c>
      <c r="N28">
        <v>9348.55892015117</v>
      </c>
      <c r="O28">
        <v>0.779046576679264</v>
      </c>
      <c r="R28">
        <v>22</v>
      </c>
      <c r="S28" t="str">
        <v>Paket Rocket 4</v>
      </c>
      <c r="T28">
        <v>17000</v>
      </c>
      <c r="U28">
        <f>'HITUNGAN HPP PRODUK'!H99+'HITUNGAN HPP PRODUK'!B102</f>
        <v>8911.112201336675</v>
      </c>
      <c r="V28">
        <f>U28/T28</f>
        <v>0.5241830706668632</v>
      </c>
      <c r="W28">
        <v>10424.8973684211</v>
      </c>
      <c r="X28">
        <v>0.613229256965944</v>
      </c>
      <c r="Y28">
        <v>10387.6973684211</v>
      </c>
      <c r="Z28">
        <v>0.611041021671827</v>
      </c>
      <c r="AC28">
        <v>22</v>
      </c>
      <c r="AD28" t="str">
        <v>Paket Rocket 4</v>
      </c>
      <c r="AE28">
        <v>16000</v>
      </c>
      <c r="AF28">
        <v>9680.31407166632</v>
      </c>
      <c r="AG28">
        <v>0.605019629479145</v>
      </c>
      <c r="AH28">
        <v>9537.31407166632</v>
      </c>
      <c r="AI28">
        <v>0.596082129479145</v>
      </c>
      <c r="AJ28">
        <v>9348.55892015117</v>
      </c>
      <c r="AK28">
        <v>0.584284932509448</v>
      </c>
      <c r="AM28">
        <v>22</v>
      </c>
      <c r="AN28" t="str">
        <v>Paket Rocket 4</v>
      </c>
      <c r="AO28">
        <v>13500</v>
      </c>
      <c r="AP28">
        <v>9680.31407166632</v>
      </c>
      <c r="AQ28">
        <v>0.717060301604913</v>
      </c>
      <c r="AR28">
        <v>9537.31407166632</v>
      </c>
      <c r="AS28">
        <v>0.70646770901232</v>
      </c>
      <c r="AT28">
        <v>9348.55892015117</v>
      </c>
      <c r="AU28">
        <v>0.692485845937124</v>
      </c>
    </row>
    <row r="29">
      <c r="A29">
        <v>23</v>
      </c>
      <c r="B29" t="str">
        <v>Paket Rocket 5</v>
      </c>
      <c r="C29">
        <v>15000</v>
      </c>
      <c r="D29">
        <f>'HITUNGAN HPP PRODUK'!S16</f>
        <v>6594.446223893066</v>
      </c>
      <c r="E29">
        <f>D29/C29</f>
        <v>0.43962974825953777</v>
      </c>
      <c r="G29">
        <v>23</v>
      </c>
      <c r="H29" t="str">
        <v>Paket Rocket 5</v>
      </c>
      <c r="I29">
        <v>15000</v>
      </c>
      <c r="J29">
        <v>9982.8875</v>
      </c>
      <c r="K29">
        <v>0.665525833333333</v>
      </c>
      <c r="L29">
        <v>9956.8875</v>
      </c>
      <c r="M29">
        <f>L29/I29</f>
        <v>0.6637925</v>
      </c>
      <c r="N29">
        <v>9919.6875</v>
      </c>
      <c r="O29">
        <v>0.6613125</v>
      </c>
      <c r="R29">
        <v>23</v>
      </c>
      <c r="S29" t="str">
        <v>Paket Rocket 5</v>
      </c>
      <c r="T29">
        <v>19000</v>
      </c>
      <c r="U29" t="e">
        <f>'HITUNGAN HPP PRODUK'!B102+'HITUNGAN HPP PRODUK'!H63+'HITUNGAN HPP PRODUK'!E102</f>
        <v>#DIV/0!</v>
      </c>
      <c r="V29" t="e">
        <f>U29/T29</f>
        <v>#DIV/0!</v>
      </c>
      <c r="W29">
        <v>9447.19394736842</v>
      </c>
      <c r="X29">
        <v>0.497220734072022</v>
      </c>
      <c r="Y29">
        <v>9306.03457236842</v>
      </c>
      <c r="Z29">
        <v>0.489791293282549</v>
      </c>
      <c r="AC29">
        <v>23</v>
      </c>
      <c r="AD29" t="str">
        <v>Paket Rocket 5</v>
      </c>
      <c r="AE29">
        <v>16000</v>
      </c>
      <c r="AF29">
        <v>9982.8875</v>
      </c>
      <c r="AG29">
        <v>0.62393046875</v>
      </c>
      <c r="AH29">
        <v>9956.8875</v>
      </c>
      <c r="AI29">
        <v>0.62230546875</v>
      </c>
      <c r="AJ29">
        <v>9919.6875</v>
      </c>
      <c r="AK29">
        <v>0.61998046875</v>
      </c>
      <c r="AM29">
        <v>23</v>
      </c>
      <c r="AN29" t="str">
        <v>Paket Rocket 5</v>
      </c>
      <c r="AO29">
        <v>16500</v>
      </c>
      <c r="AP29">
        <v>9982.8875</v>
      </c>
      <c r="AQ29">
        <v>0.605023484848485</v>
      </c>
      <c r="AR29">
        <v>9956.8875</v>
      </c>
      <c r="AS29">
        <v>0.603447727272727</v>
      </c>
      <c r="AT29">
        <v>9919.6875</v>
      </c>
      <c r="AU29">
        <v>0.601193181818182</v>
      </c>
    </row>
    <row r="30">
      <c r="A30">
        <v>24</v>
      </c>
      <c r="B30" t="str">
        <v>Paket Rocket 6</v>
      </c>
      <c r="C30">
        <v>14000</v>
      </c>
      <c r="D30" t="e">
        <f>'HITUNGAN HPP PRODUK'!U17</f>
        <v>#DIV/0!</v>
      </c>
      <c r="E30" t="e">
        <f>D30/C30</f>
        <v>#DIV/0!</v>
      </c>
      <c r="G30">
        <v>24</v>
      </c>
      <c r="H30" t="str">
        <v>Paket Rocket 6</v>
      </c>
      <c r="I30">
        <v>14000</v>
      </c>
      <c r="J30">
        <v>7887.93484882419</v>
      </c>
      <c r="K30">
        <v>0.563423917773156</v>
      </c>
      <c r="L30">
        <v>7799.2205631099</v>
      </c>
      <c r="M30">
        <f>L30/I30</f>
        <v>0.5570871830792785</v>
      </c>
      <c r="N30">
        <v>7693.15627739562</v>
      </c>
      <c r="O30">
        <v>0.549511162671115</v>
      </c>
      <c r="R30">
        <v>24</v>
      </c>
      <c r="S30" t="str">
        <v>Paket Rocket 6</v>
      </c>
      <c r="T30">
        <v>19000</v>
      </c>
      <c r="U30">
        <f>'HITUNGAN HPP PRODUK'!H138+'HITUNGAN HPP PRODUK'!B81</f>
        <v>11548.377641717107</v>
      </c>
      <c r="V30">
        <f>U30/T30</f>
        <v>0.6078093495640582</v>
      </c>
      <c r="W30">
        <v>9859.5920267335</v>
      </c>
      <c r="X30">
        <v>0.518925896143868</v>
      </c>
      <c r="Y30">
        <v>9859.5920267335</v>
      </c>
      <c r="Z30">
        <v>0.518925896143868</v>
      </c>
      <c r="AC30">
        <v>24</v>
      </c>
      <c r="AD30" t="str">
        <v>Paket Rocket 6</v>
      </c>
      <c r="AE30">
        <v>18000</v>
      </c>
      <c r="AF30">
        <v>7887.93484882419</v>
      </c>
      <c r="AG30">
        <v>0.438218602712455</v>
      </c>
      <c r="AH30">
        <v>7799.2205631099</v>
      </c>
      <c r="AI30">
        <v>0.433290031283883</v>
      </c>
      <c r="AJ30">
        <v>7693.15627739562</v>
      </c>
      <c r="AK30">
        <v>0.427397570966423</v>
      </c>
      <c r="AM30">
        <v>24</v>
      </c>
      <c r="AN30" t="str">
        <v>Paket Rocket 6</v>
      </c>
      <c r="AO30">
        <v>16500</v>
      </c>
      <c r="AP30">
        <v>7887.93484882419</v>
      </c>
      <c r="AQ30">
        <v>0.478056657504496</v>
      </c>
      <c r="AR30">
        <v>7799.2205631099</v>
      </c>
      <c r="AS30">
        <v>0.472680034127873</v>
      </c>
      <c r="AT30">
        <v>7693.15627739562</v>
      </c>
      <c r="AU30">
        <v>0.466251895599734</v>
      </c>
    </row>
    <row r="31">
      <c r="A31">
        <v>25</v>
      </c>
      <c r="B31" t="str">
        <v>Paket Rocket 7</v>
      </c>
      <c r="C31">
        <v>14500</v>
      </c>
      <c r="D31" t="e">
        <f>'HITUNGAN HPP PRODUK'!W17</f>
        <v>#DIV/0!</v>
      </c>
      <c r="E31" t="e">
        <f>D31/C31</f>
        <v>#DIV/0!</v>
      </c>
      <c r="G31">
        <v>25</v>
      </c>
      <c r="H31" t="str">
        <v>Paket Rocket 7</v>
      </c>
      <c r="I31">
        <v>14500</v>
      </c>
      <c r="J31">
        <v>11550.3433503151</v>
      </c>
      <c r="K31">
        <v>0.796575403470005</v>
      </c>
      <c r="L31">
        <v>11367.3433503151</v>
      </c>
      <c r="M31">
        <f>L31/I31</f>
        <v>0.7839547138148345</v>
      </c>
      <c r="N31">
        <v>11130.5881987999</v>
      </c>
      <c r="O31">
        <v>0.767626772331029</v>
      </c>
      <c r="R31">
        <v>25</v>
      </c>
      <c r="S31" t="str">
        <v>Paket Rocket 7</v>
      </c>
      <c r="T31">
        <v>19000</v>
      </c>
      <c r="U31" t="e">
        <f>'HITUNGAN HPP PRODUK'!B81+'HITUNGAN HPP PRODUK'!H63+'HITUNGAN HPP PRODUK'!E43</f>
        <v>#DIV/0!</v>
      </c>
      <c r="V31" t="e">
        <f>U31/T31</f>
        <v>#DIV/0!</v>
      </c>
      <c r="W31">
        <v>9641.35902780667</v>
      </c>
      <c r="X31">
        <v>0.50743994883193</v>
      </c>
      <c r="Y31">
        <v>9452.60387629152</v>
      </c>
      <c r="Z31">
        <v>0.497505467173238</v>
      </c>
      <c r="AC31">
        <v>25</v>
      </c>
      <c r="AD31" t="str">
        <v>Paket Rocket 7</v>
      </c>
      <c r="AE31">
        <v>18000</v>
      </c>
      <c r="AF31">
        <v>11550.3433503151</v>
      </c>
      <c r="AG31">
        <v>0.641685741684171</v>
      </c>
      <c r="AH31">
        <v>11367.3433503151</v>
      </c>
      <c r="AI31">
        <v>0.631519075017504</v>
      </c>
      <c r="AJ31">
        <v>11130.5881987999</v>
      </c>
      <c r="AK31">
        <v>0.61836601104444</v>
      </c>
      <c r="AM31">
        <v>25</v>
      </c>
      <c r="AN31" t="str">
        <v>Paket Rocket 7</v>
      </c>
      <c r="AO31">
        <v>16500</v>
      </c>
      <c r="AP31">
        <v>11550.3433503151</v>
      </c>
      <c r="AQ31">
        <v>0.700020809110004</v>
      </c>
      <c r="AR31">
        <v>11367.3433503151</v>
      </c>
      <c r="AS31">
        <v>0.688929900019095</v>
      </c>
      <c r="AT31">
        <v>11130.5881987999</v>
      </c>
      <c r="AU31">
        <v>0.674581102957571</v>
      </c>
    </row>
    <row r="32">
      <c r="A32">
        <v>26</v>
      </c>
      <c r="B32" t="str">
        <v>Paket Rocket 8</v>
      </c>
      <c r="C32">
        <v>15000</v>
      </c>
      <c r="D32" t="e">
        <f>'HITUNGAN HPP PRODUK'!#REF!</f>
        <v>#REF!</v>
      </c>
      <c r="E32" t="e">
        <f>D32/C32</f>
        <v>#REF!</v>
      </c>
      <c r="G32">
        <v>26</v>
      </c>
      <c r="H32" t="str">
        <v>Paket Rocket 8</v>
      </c>
      <c r="I32">
        <v>15000</v>
      </c>
      <c r="J32">
        <v>10822.3590278067</v>
      </c>
      <c r="K32">
        <v>0.721490601853778</v>
      </c>
      <c r="L32">
        <v>10679.3590278067</v>
      </c>
      <c r="M32">
        <f>L32/I32</f>
        <v>0.7119572685204467</v>
      </c>
      <c r="N32">
        <v>10490.6038762915</v>
      </c>
      <c r="O32">
        <v>0.699373591752768</v>
      </c>
      <c r="R32">
        <v>26</v>
      </c>
      <c r="S32" t="str">
        <v>Paket Rocket 8</v>
      </c>
      <c r="T32">
        <v>20000</v>
      </c>
      <c r="U32" t="e">
        <f>'HITUNGAN HPP PRODUK'!H63+'HITUNGAN HPP PRODUK'!E83+'HITUNGAN HPP PRODUK'!B81</f>
        <v>#DIV/0!</v>
      </c>
      <c r="V32" t="e">
        <f>U32/T32</f>
        <v>#DIV/0!</v>
      </c>
      <c r="W32">
        <v>11243.8539397407</v>
      </c>
      <c r="X32">
        <v>0.562192696987033</v>
      </c>
      <c r="Y32">
        <v>11087.8539397407</v>
      </c>
      <c r="Z32">
        <v>0.554392696987033</v>
      </c>
      <c r="AC32">
        <v>26</v>
      </c>
      <c r="AD32" t="str">
        <v>Paket Rocket 8</v>
      </c>
      <c r="AE32">
        <v>18000</v>
      </c>
      <c r="AF32">
        <v>10822.3590278067</v>
      </c>
      <c r="AG32">
        <v>0.601242168211482</v>
      </c>
      <c r="AH32">
        <v>10679.3590278067</v>
      </c>
      <c r="AI32">
        <v>0.593297723767037</v>
      </c>
      <c r="AJ32">
        <v>10490.6038762915</v>
      </c>
      <c r="AK32">
        <v>0.58281132646064</v>
      </c>
      <c r="AM32">
        <v>26</v>
      </c>
      <c r="AN32" t="str">
        <v>Paket Rocket 8</v>
      </c>
      <c r="AO32">
        <v>16000</v>
      </c>
      <c r="AP32">
        <v>10822.3590278067</v>
      </c>
      <c r="AQ32">
        <v>0.676397439237917</v>
      </c>
      <c r="AR32">
        <v>10679.3590278067</v>
      </c>
      <c r="AS32">
        <v>0.667459939237917</v>
      </c>
      <c r="AT32">
        <v>10490.6038762915</v>
      </c>
      <c r="AU32">
        <v>0.65566274226822</v>
      </c>
    </row>
    <row r="33">
      <c r="A33">
        <v>27</v>
      </c>
      <c r="B33" t="str">
        <v>Paket Rocket 9</v>
      </c>
      <c r="C33">
        <v>14000</v>
      </c>
      <c r="D33" t="e">
        <f>'HITUNGAN HPP PRODUK'!#REF!</f>
        <v>#REF!</v>
      </c>
      <c r="E33" t="e">
        <f>D33/C33</f>
        <v>#REF!</v>
      </c>
      <c r="G33">
        <v>27</v>
      </c>
      <c r="H33" t="str">
        <v>Paket Rocket 9</v>
      </c>
      <c r="I33">
        <v>14000</v>
      </c>
      <c r="J33">
        <v>10517.3645780385</v>
      </c>
      <c r="K33">
        <v>0.751240327002752</v>
      </c>
      <c r="L33">
        <v>10387.3645780385</v>
      </c>
      <c r="M33">
        <f>L33/I33</f>
        <v>0.7419546127170357</v>
      </c>
      <c r="N33">
        <v>10231.3645780385</v>
      </c>
      <c r="O33">
        <v>0.730811755574181</v>
      </c>
      <c r="R33">
        <v>27</v>
      </c>
      <c r="S33" t="str">
        <v>Paket Rocket 9</v>
      </c>
      <c r="T33">
        <v>21000</v>
      </c>
      <c r="U33" t="e">
        <f>'HITUNGAN HPP PRODUK'!B81+'HITUNGAN HPP PRODUK'!H63+'HITUNGAN HPP PRODUK'!E30</f>
        <v>#DIV/0!</v>
      </c>
      <c r="V33" t="e">
        <f>U33/T33</f>
        <v>#DIV/0!</v>
      </c>
      <c r="W33">
        <v>11216.3590278067</v>
      </c>
      <c r="X33">
        <v>0.53411233465746</v>
      </c>
      <c r="Y33">
        <v>10973.6038762915</v>
      </c>
      <c r="Z33">
        <v>0.522552565537691</v>
      </c>
      <c r="AC33">
        <v>27</v>
      </c>
      <c r="AD33" t="str">
        <v>Paket Rocket 9</v>
      </c>
      <c r="AE33">
        <v>19000</v>
      </c>
      <c r="AF33">
        <v>10517.3645780385</v>
      </c>
      <c r="AG33">
        <v>0.553545504107291</v>
      </c>
      <c r="AH33">
        <v>10387.3645780385</v>
      </c>
      <c r="AI33">
        <v>0.546703398844133</v>
      </c>
      <c r="AJ33">
        <v>10231.3645780385</v>
      </c>
      <c r="AK33">
        <v>0.538492872528344</v>
      </c>
      <c r="AM33">
        <v>27</v>
      </c>
      <c r="AN33" t="str">
        <v>Paket Rocket 9</v>
      </c>
      <c r="AO33">
        <v>17000</v>
      </c>
      <c r="AP33">
        <v>10517.3645780385</v>
      </c>
      <c r="AQ33">
        <v>0.618668504590502</v>
      </c>
      <c r="AR33">
        <v>10387.3645780385</v>
      </c>
      <c r="AS33">
        <v>0.611021445766972</v>
      </c>
      <c r="AT33">
        <v>10231.3645780385</v>
      </c>
      <c r="AU33">
        <v>0.601844975178737</v>
      </c>
    </row>
    <row r="34">
      <c r="A34">
        <v>28</v>
      </c>
      <c r="B34" t="str">
        <v>Paket Rocket 10</v>
      </c>
      <c r="C34">
        <v>15500</v>
      </c>
      <c r="D34">
        <f>'HITUNGAN HPP PRODUK'!Y17</f>
        <v>0</v>
      </c>
      <c r="E34">
        <f>D34/C34</f>
        <v>0</v>
      </c>
      <c r="G34">
        <v>28</v>
      </c>
      <c r="H34" t="str">
        <v>Paket Rocket 10</v>
      </c>
      <c r="I34">
        <v>15500</v>
      </c>
      <c r="J34">
        <v>11588.3239400874</v>
      </c>
      <c r="K34">
        <v>0.747633802586282</v>
      </c>
      <c r="L34">
        <v>11405.3239400874</v>
      </c>
      <c r="M34">
        <f>L34/I34</f>
        <v>0.7358273509733807</v>
      </c>
      <c r="N34">
        <v>11168.5687885722</v>
      </c>
      <c r="O34">
        <v>0.720552825069176</v>
      </c>
      <c r="R34">
        <v>28</v>
      </c>
      <c r="S34" t="str">
        <v>Paket Rocket 10</v>
      </c>
      <c r="T34">
        <v>24000</v>
      </c>
      <c r="U34" t="e">
        <f>'HITUNGAN HPP PRODUK'!H72+'HITUNGAN HPP PRODUK'!B81+'HITUNGAN HPP PRODUK'!E102</f>
        <v>#DIV/0!</v>
      </c>
      <c r="V34" t="e">
        <f>U34/T34</f>
        <v>#DIV/0!</v>
      </c>
      <c r="W34">
        <v>12719.7953508772</v>
      </c>
      <c r="X34">
        <v>0.529991472953216</v>
      </c>
      <c r="Y34">
        <v>12578.6359758772</v>
      </c>
      <c r="Z34">
        <v>0.524109832328216</v>
      </c>
      <c r="AC34">
        <v>28</v>
      </c>
      <c r="AD34" t="str">
        <v>Paket Rocket 10</v>
      </c>
      <c r="AE34">
        <v>17000</v>
      </c>
      <c r="AF34">
        <v>11588.3239400874</v>
      </c>
      <c r="AG34">
        <v>0.681666114122787</v>
      </c>
      <c r="AH34">
        <v>11405.3239400874</v>
      </c>
      <c r="AI34">
        <v>0.670901408240434</v>
      </c>
      <c r="AJ34">
        <v>11168.5687885722</v>
      </c>
      <c r="AK34">
        <v>0.656974634621895</v>
      </c>
      <c r="AM34">
        <v>28</v>
      </c>
      <c r="AN34" t="str">
        <v>Paket Rocket 10</v>
      </c>
      <c r="AO34">
        <v>17500</v>
      </c>
      <c r="AP34">
        <v>11588.3239400874</v>
      </c>
      <c r="AQ34">
        <v>0.662189939433564</v>
      </c>
      <c r="AR34">
        <v>11405.3239400874</v>
      </c>
      <c r="AS34">
        <v>0.651732796576421</v>
      </c>
      <c r="AT34">
        <v>11168.5687885722</v>
      </c>
      <c r="AU34">
        <v>0.638203930775555</v>
      </c>
    </row>
    <row r="35">
      <c r="A35">
        <v>29</v>
      </c>
      <c r="G35">
        <v>29</v>
      </c>
      <c r="R35">
        <v>29</v>
      </c>
      <c r="AC35">
        <v>29</v>
      </c>
      <c r="AM35">
        <v>29</v>
      </c>
    </row>
    <row r="36">
      <c r="A36">
        <v>30</v>
      </c>
      <c r="B36" t="str">
        <v>Paket Roma 1</v>
      </c>
      <c r="C36">
        <v>12500</v>
      </c>
      <c r="D36" t="e">
        <f>'HITUNGAN HPP PRODUK'!K57</f>
        <v>#DIV/0!</v>
      </c>
      <c r="E36" t="e">
        <f>D36/C36</f>
        <v>#DIV/0!</v>
      </c>
      <c r="G36">
        <v>30</v>
      </c>
      <c r="H36" t="str">
        <v>Paket Roma 1</v>
      </c>
      <c r="I36">
        <v>12500</v>
      </c>
      <c r="J36">
        <v>10326.9868421053</v>
      </c>
      <c r="K36">
        <v>0.826158947368421</v>
      </c>
      <c r="L36">
        <v>10300.9868421053</v>
      </c>
      <c r="M36">
        <f>L36/I36</f>
        <v>0.824078947368424</v>
      </c>
      <c r="N36">
        <v>10263.7868421053</v>
      </c>
      <c r="O36">
        <v>0.821102947368421</v>
      </c>
      <c r="R36">
        <v>30</v>
      </c>
      <c r="S36" t="str">
        <v>Paket Roma 1</v>
      </c>
      <c r="T36">
        <v>17000</v>
      </c>
      <c r="U36">
        <v>10300.9868421053</v>
      </c>
      <c r="V36">
        <f>U36/T36</f>
        <v>0.6059404024767824</v>
      </c>
      <c r="W36">
        <v>10300.9868421053</v>
      </c>
      <c r="X36">
        <v>0.60594040247678</v>
      </c>
      <c r="Y36">
        <v>10300.9868421053</v>
      </c>
      <c r="Z36">
        <v>0.60594040247678</v>
      </c>
      <c r="AC36">
        <v>30</v>
      </c>
      <c r="AD36" t="str">
        <v>Paket Roma 1</v>
      </c>
      <c r="AE36">
        <v>16000</v>
      </c>
      <c r="AF36">
        <v>10326.9868421053</v>
      </c>
      <c r="AG36">
        <v>0.645436677631579</v>
      </c>
      <c r="AH36">
        <v>10300.9868421053</v>
      </c>
      <c r="AI36">
        <v>0.643811677631579</v>
      </c>
      <c r="AJ36">
        <v>10263.7868421053</v>
      </c>
      <c r="AK36">
        <v>0.641486677631579</v>
      </c>
      <c r="AM36">
        <v>30</v>
      </c>
      <c r="AN36" t="str">
        <v>Paket Roma 1</v>
      </c>
      <c r="AO36">
        <v>16500</v>
      </c>
      <c r="AP36">
        <v>10326.9868421053</v>
      </c>
      <c r="AQ36">
        <v>0.625877990430622</v>
      </c>
      <c r="AR36">
        <v>10300.9868421053</v>
      </c>
      <c r="AS36">
        <v>0.624302232854864</v>
      </c>
      <c r="AT36">
        <v>10263.7868421053</v>
      </c>
      <c r="AU36">
        <v>0.622047687400319</v>
      </c>
    </row>
    <row r="37">
      <c r="A37">
        <v>31</v>
      </c>
      <c r="B37" t="str">
        <v>Paket Roma 2</v>
      </c>
      <c r="C37">
        <v>14000</v>
      </c>
      <c r="D37">
        <f>'HITUNGAN HPP PRODUK'!M61</f>
        <v>2003.3600000000001</v>
      </c>
      <c r="E37">
        <f>D37/C37</f>
        <v>0.14309714285714287</v>
      </c>
      <c r="G37">
        <v>31</v>
      </c>
      <c r="H37" t="str">
        <v>Paket Roma 2</v>
      </c>
      <c r="I37">
        <v>14000</v>
      </c>
      <c r="J37">
        <v>10024.4134137716</v>
      </c>
      <c r="K37">
        <v>0.716029529555113</v>
      </c>
      <c r="L37">
        <v>9881.41341377158</v>
      </c>
      <c r="M37">
        <f>L37/I37</f>
        <v>0.7058152438408271</v>
      </c>
      <c r="N37">
        <v>9692.65826225643</v>
      </c>
      <c r="O37">
        <v>0.692332733018317</v>
      </c>
      <c r="R37">
        <v>31</v>
      </c>
      <c r="S37" t="str">
        <v>Paket Roma 2</v>
      </c>
      <c r="T37">
        <v>18000</v>
      </c>
      <c r="U37">
        <v>9881.41341377158</v>
      </c>
      <c r="V37">
        <f>U37/T37</f>
        <v>0.5489674118761988</v>
      </c>
      <c r="W37">
        <v>9881.41341377158</v>
      </c>
      <c r="X37">
        <v>0.548967411876199</v>
      </c>
      <c r="Y37">
        <v>9881.41341377158</v>
      </c>
      <c r="Z37">
        <v>0.548967411876199</v>
      </c>
      <c r="AC37">
        <v>31</v>
      </c>
      <c r="AD37" t="str">
        <v>Paket Roma 2</v>
      </c>
      <c r="AE37">
        <v>17000</v>
      </c>
      <c r="AF37">
        <v>10024.4134137716</v>
      </c>
      <c r="AG37">
        <v>0.589671377280681</v>
      </c>
      <c r="AH37">
        <v>9881.41341377158</v>
      </c>
      <c r="AI37">
        <v>0.581259612574799</v>
      </c>
      <c r="AJ37">
        <v>9692.65826225643</v>
      </c>
      <c r="AK37">
        <v>0.570156368368025</v>
      </c>
      <c r="AM37">
        <v>31</v>
      </c>
      <c r="AN37" t="str">
        <v>Paket Roma 2</v>
      </c>
      <c r="AO37">
        <v>16500</v>
      </c>
      <c r="AP37">
        <v>10024.4134137716</v>
      </c>
      <c r="AQ37">
        <v>0.607540206895247</v>
      </c>
      <c r="AR37">
        <v>9881.41341377158</v>
      </c>
      <c r="AS37">
        <v>0.598873540228581</v>
      </c>
      <c r="AT37">
        <v>9692.65826225643</v>
      </c>
      <c r="AU37">
        <v>0.587433834076147</v>
      </c>
    </row>
    <row r="38">
      <c r="A38">
        <v>32</v>
      </c>
      <c r="B38" t="str">
        <v>Paket Roma 3</v>
      </c>
      <c r="C38">
        <v>14500</v>
      </c>
      <c r="D38">
        <f>'HITUNGAN HPP PRODUK'!O61</f>
        <v>2003.3600000000001</v>
      </c>
      <c r="E38">
        <f>D38/C38</f>
        <v>0.13816275862068966</v>
      </c>
      <c r="G38">
        <v>32</v>
      </c>
      <c r="H38" t="str">
        <v>Paket Roma 3</v>
      </c>
      <c r="I38">
        <v>14500</v>
      </c>
      <c r="J38">
        <v>11315.9083257056</v>
      </c>
      <c r="K38">
        <v>0.780407470738315</v>
      </c>
      <c r="L38">
        <v>11185.9083257056</v>
      </c>
      <c r="M38">
        <f>L38/I38</f>
        <v>0.771441953496938</v>
      </c>
      <c r="N38">
        <v>11029.9083257056</v>
      </c>
      <c r="O38">
        <v>0.760683332807281</v>
      </c>
      <c r="R38">
        <v>32</v>
      </c>
      <c r="S38" t="str">
        <v>Paket Roma 3</v>
      </c>
      <c r="T38">
        <v>19000</v>
      </c>
      <c r="U38">
        <v>11185.9083257056</v>
      </c>
      <c r="V38">
        <f>U38/T38</f>
        <v>0.5887320171424001</v>
      </c>
      <c r="W38">
        <v>11185.9083257056</v>
      </c>
      <c r="X38">
        <v>0.588732017142398</v>
      </c>
      <c r="Y38">
        <v>11185.9083257056</v>
      </c>
      <c r="Z38">
        <v>0.588732017142398</v>
      </c>
      <c r="AC38">
        <v>32</v>
      </c>
      <c r="AD38" t="str">
        <v>Paket Roma 3</v>
      </c>
      <c r="AE38">
        <v>18000</v>
      </c>
      <c r="AF38">
        <v>11315.9083257056</v>
      </c>
      <c r="AG38">
        <v>0.628661573650309</v>
      </c>
      <c r="AH38">
        <v>11185.9083257056</v>
      </c>
      <c r="AI38">
        <v>0.621439351428087</v>
      </c>
      <c r="AJ38">
        <v>11029.9083257056</v>
      </c>
      <c r="AK38">
        <v>0.61277268476142</v>
      </c>
      <c r="AM38">
        <v>32</v>
      </c>
      <c r="AN38" t="str">
        <v>Paket Roma 3</v>
      </c>
      <c r="AO38">
        <v>17000</v>
      </c>
      <c r="AP38">
        <v>11315.9083257056</v>
      </c>
      <c r="AQ38">
        <v>0.665641666217975</v>
      </c>
      <c r="AR38">
        <v>11185.9083257056</v>
      </c>
      <c r="AS38">
        <v>0.657994607394445</v>
      </c>
      <c r="AT38">
        <v>11029.9083257056</v>
      </c>
      <c r="AU38">
        <v>0.64881813680621</v>
      </c>
    </row>
    <row r="39">
      <c r="A39">
        <v>33</v>
      </c>
      <c r="B39" t="str">
        <v>Paket Roma 4</v>
      </c>
      <c r="C39">
        <v>16000</v>
      </c>
      <c r="D39">
        <f>'HITUNGAN HPP PRODUK'!Q61</f>
        <v>1555.3600000000001</v>
      </c>
      <c r="E39">
        <f>D39/C39</f>
        <v>0.09721</v>
      </c>
      <c r="G39">
        <v>33</v>
      </c>
      <c r="H39" t="str">
        <v>Paket Roma 4</v>
      </c>
      <c r="I39">
        <v>16000</v>
      </c>
      <c r="J39">
        <v>11464.4134137716</v>
      </c>
      <c r="K39">
        <v>0.716525838360724</v>
      </c>
      <c r="L39">
        <v>11281.4134137716</v>
      </c>
      <c r="M39">
        <f>L39/I39</f>
        <v>0.7050883383607249</v>
      </c>
      <c r="N39">
        <v>11044.6582622564</v>
      </c>
      <c r="O39">
        <v>0.690291141391027</v>
      </c>
      <c r="R39">
        <v>33</v>
      </c>
      <c r="S39" t="str">
        <v>Paket Roma 4</v>
      </c>
      <c r="T39">
        <v>20000</v>
      </c>
      <c r="U39">
        <v>11281.4134137716</v>
      </c>
      <c r="V39">
        <f>U39/T39</f>
        <v>0.56407067068858</v>
      </c>
      <c r="W39">
        <v>11281.4134137716</v>
      </c>
      <c r="X39">
        <v>0.564070670688579</v>
      </c>
      <c r="Y39">
        <v>11281.4134137716</v>
      </c>
      <c r="Z39">
        <v>0.564070670688579</v>
      </c>
      <c r="AC39">
        <v>33</v>
      </c>
      <c r="AD39" t="str">
        <v>Paket Roma 4</v>
      </c>
      <c r="AE39">
        <v>19000</v>
      </c>
      <c r="AF39">
        <v>11464.4134137716</v>
      </c>
      <c r="AG39">
        <v>0.603390179672189</v>
      </c>
      <c r="AH39">
        <v>11281.4134137716</v>
      </c>
      <c r="AI39">
        <v>0.59375860072482</v>
      </c>
      <c r="AJ39">
        <v>11044.6582622564</v>
      </c>
      <c r="AK39">
        <v>0.581297803276654</v>
      </c>
      <c r="AM39">
        <v>33</v>
      </c>
      <c r="AN39" t="str">
        <v>Paket Roma 4</v>
      </c>
      <c r="AO39">
        <v>18000</v>
      </c>
      <c r="AP39">
        <v>11464.4134137716</v>
      </c>
      <c r="AQ39">
        <v>0.636911856320644</v>
      </c>
      <c r="AR39">
        <v>11281.4134137716</v>
      </c>
      <c r="AS39">
        <v>0.626745189653977</v>
      </c>
      <c r="AT39">
        <v>11044.6582622564</v>
      </c>
      <c r="AU39">
        <v>0.613592125680913</v>
      </c>
    </row>
    <row r="40">
      <c r="A40">
        <v>34</v>
      </c>
      <c r="B40" t="str">
        <v>Paket Roma 5</v>
      </c>
      <c r="C40">
        <v>14500</v>
      </c>
      <c r="D40" t="e">
        <f>'HITUNGAN HPP PRODUK'!S61</f>
        <v>#DIV/0!</v>
      </c>
      <c r="E40" t="e">
        <f>D40/C40</f>
        <v>#DIV/0!</v>
      </c>
      <c r="G40">
        <v>34</v>
      </c>
      <c r="H40" t="str">
        <v>Paket Roma 5</v>
      </c>
      <c r="I40">
        <v>14500</v>
      </c>
      <c r="J40">
        <v>7802.0049122807</v>
      </c>
      <c r="K40">
        <v>0.538069304295221</v>
      </c>
      <c r="L40">
        <v>7713.29062656642</v>
      </c>
      <c r="M40">
        <f>L40/I40</f>
        <v>0.5319510776942359</v>
      </c>
      <c r="N40">
        <v>7607.22634085213</v>
      </c>
      <c r="O40">
        <v>0.524636299369112</v>
      </c>
      <c r="R40">
        <v>34</v>
      </c>
      <c r="S40" t="str">
        <v>Paket Roma 5</v>
      </c>
      <c r="T40">
        <v>20000</v>
      </c>
      <c r="U40" t="e">
        <f>'HITUNGAN HPP PRODUK'!E102+'HITUNGAN HPP PRODUK'!H63+1875</f>
        <v>#DIV/0!</v>
      </c>
      <c r="V40" t="e">
        <f>U40/T40</f>
        <v>#DIV/0!</v>
      </c>
      <c r="W40">
        <v>9323.28342105263</v>
      </c>
      <c r="X40">
        <v>0.466164171052632</v>
      </c>
      <c r="Y40">
        <v>9182.12404605263</v>
      </c>
      <c r="Z40">
        <v>0.459106202302632</v>
      </c>
      <c r="AC40">
        <v>34</v>
      </c>
      <c r="AD40" t="str">
        <v>Paket Roma 5</v>
      </c>
      <c r="AE40">
        <v>19000</v>
      </c>
      <c r="AF40">
        <v>7802.0049122807</v>
      </c>
      <c r="AG40">
        <v>0.410631837488458</v>
      </c>
      <c r="AH40">
        <v>7713.29062656642</v>
      </c>
      <c r="AI40">
        <v>0.405962664556127</v>
      </c>
      <c r="AJ40">
        <v>7607.22634085213</v>
      </c>
      <c r="AK40">
        <v>0.40038033372906</v>
      </c>
      <c r="AM40">
        <v>34</v>
      </c>
      <c r="AN40" t="str">
        <v>Paket Roma 5</v>
      </c>
      <c r="AO40">
        <v>16000</v>
      </c>
      <c r="AP40">
        <v>7802.0049122807</v>
      </c>
      <c r="AQ40">
        <v>0.487625307017544</v>
      </c>
      <c r="AR40">
        <v>7713.29062656642</v>
      </c>
      <c r="AS40">
        <v>0.482080664160401</v>
      </c>
      <c r="AT40">
        <v>7607.22634085213</v>
      </c>
      <c r="AU40">
        <v>0.475451646303258</v>
      </c>
    </row>
    <row r="41">
      <c r="A41">
        <v>35</v>
      </c>
      <c r="G41">
        <v>35</v>
      </c>
      <c r="R41">
        <v>35</v>
      </c>
      <c r="AC41">
        <v>35</v>
      </c>
      <c r="AM41">
        <v>35</v>
      </c>
    </row>
    <row r="42">
      <c r="A42">
        <v>36</v>
      </c>
      <c r="B42" t="str">
        <v>Paket geprek 1</v>
      </c>
      <c r="C42">
        <v>14500</v>
      </c>
      <c r="D42" t="e">
        <f>'HITUNGAN HPP PRODUK'!AA18</f>
        <v>#DIV/0!</v>
      </c>
      <c r="E42" t="e">
        <f>D42/C42</f>
        <v>#DIV/0!</v>
      </c>
      <c r="G42">
        <v>36</v>
      </c>
      <c r="H42" t="str">
        <v>Paket geprek 1</v>
      </c>
      <c r="I42">
        <v>14500</v>
      </c>
      <c r="J42">
        <v>11100.4494109211</v>
      </c>
      <c r="K42">
        <v>0.76554823523594</v>
      </c>
      <c r="L42">
        <v>10967.4494109211</v>
      </c>
      <c r="M42">
        <f>L42/I42</f>
        <v>0.7563758214428344</v>
      </c>
      <c r="N42">
        <v>10788.4215321333</v>
      </c>
      <c r="O42">
        <v>0.744029071181604</v>
      </c>
      <c r="R42">
        <v>36</v>
      </c>
      <c r="S42" t="str">
        <v>Paket geprek 1</v>
      </c>
      <c r="T42">
        <v>18000</v>
      </c>
      <c r="U42">
        <f>'HITUNGAN HPP PRODUK'!Q72+1875+'HITUNGAN HPP PRODUK'!H63</f>
        <v>2896.0526315789475</v>
      </c>
      <c r="V42">
        <f>U42/T42</f>
        <v>0.16089181286549709</v>
      </c>
      <c r="W42">
        <v>10881.5194743776</v>
      </c>
      <c r="X42">
        <v>0.604528859687647</v>
      </c>
      <c r="Y42">
        <v>10702.4915955898</v>
      </c>
      <c r="Z42">
        <v>0.594582866421654</v>
      </c>
      <c r="AC42">
        <v>36</v>
      </c>
      <c r="AD42" t="str">
        <v>Paket geprek 1</v>
      </c>
      <c r="AE42">
        <v>16000</v>
      </c>
      <c r="AF42">
        <v>11100.4494109211</v>
      </c>
      <c r="AG42">
        <v>0.693778088182571</v>
      </c>
      <c r="AH42">
        <v>10967.4494109211</v>
      </c>
      <c r="AI42">
        <v>0.685465588182571</v>
      </c>
      <c r="AJ42">
        <v>10788.4215321333</v>
      </c>
      <c r="AK42">
        <v>0.674276345758328</v>
      </c>
      <c r="AM42">
        <v>36</v>
      </c>
      <c r="AN42" t="str">
        <v>Paket geprek 1</v>
      </c>
      <c r="AO42">
        <v>16000</v>
      </c>
      <c r="AP42">
        <v>11100.4494109211</v>
      </c>
      <c r="AQ42">
        <v>0.693778088182571</v>
      </c>
      <c r="AR42">
        <v>10967.4494109211</v>
      </c>
      <c r="AS42">
        <v>0.685465588182571</v>
      </c>
      <c r="AT42">
        <v>10788.4215321333</v>
      </c>
      <c r="AU42">
        <v>0.674276345758328</v>
      </c>
    </row>
    <row r="43">
      <c r="A43">
        <v>37</v>
      </c>
      <c r="B43" t="str">
        <v>Paket geprek 2</v>
      </c>
      <c r="C43">
        <v>15500</v>
      </c>
      <c r="D43" t="e">
        <f>'HITUNGAN HPP PRODUK'!AC18</f>
        <v>#DIV/0!</v>
      </c>
      <c r="E43" t="e">
        <f>D43/C43</f>
        <v>#DIV/0!</v>
      </c>
      <c r="G43">
        <v>37</v>
      </c>
      <c r="H43" t="str">
        <v>Paket geprek 2</v>
      </c>
      <c r="I43">
        <v>15500</v>
      </c>
      <c r="J43">
        <v>11460.4494109211</v>
      </c>
      <c r="K43">
        <v>0.739383832962654</v>
      </c>
      <c r="L43">
        <v>11317.4494109211</v>
      </c>
      <c r="M43">
        <f>L43/I43</f>
        <v>0.7301580265110387</v>
      </c>
      <c r="N43">
        <v>11126.4215321333</v>
      </c>
      <c r="O43">
        <v>0.717833647234403</v>
      </c>
      <c r="R43">
        <v>37</v>
      </c>
      <c r="S43" t="str">
        <v>Paket geprek 2</v>
      </c>
      <c r="T43">
        <v>19000</v>
      </c>
      <c r="U43">
        <f>'HITUNGAN HPP PRODUK'!O72+1875+'HITUNGAN HPP PRODUK'!H63</f>
        <v>2896.0526315789475</v>
      </c>
      <c r="V43">
        <f>U43/T43</f>
        <v>0.15242382271468144</v>
      </c>
      <c r="W43">
        <v>11231.5194743776</v>
      </c>
      <c r="X43">
        <v>0.591132603914613</v>
      </c>
      <c r="Y43">
        <v>11040.4915955898</v>
      </c>
      <c r="Z43">
        <v>0.58107850503104</v>
      </c>
      <c r="AC43">
        <v>37</v>
      </c>
      <c r="AD43" t="str">
        <v>Paket geprek 2</v>
      </c>
      <c r="AE43">
        <v>17000</v>
      </c>
      <c r="AF43">
        <v>11460.4494109211</v>
      </c>
      <c r="AG43">
        <v>0.674144082995361</v>
      </c>
      <c r="AH43">
        <v>11317.4494109211</v>
      </c>
      <c r="AI43">
        <v>0.665732318289478</v>
      </c>
      <c r="AJ43">
        <v>11126.4215321333</v>
      </c>
      <c r="AK43">
        <v>0.654495384243132</v>
      </c>
      <c r="AM43">
        <v>37</v>
      </c>
      <c r="AN43" t="str">
        <v>Paket geprek 2</v>
      </c>
      <c r="AO43">
        <v>17000</v>
      </c>
      <c r="AP43">
        <v>11460.4494109211</v>
      </c>
      <c r="AQ43">
        <v>0.674144082995361</v>
      </c>
      <c r="AR43">
        <v>11317.4494109211</v>
      </c>
      <c r="AS43">
        <v>0.665732318289478</v>
      </c>
      <c r="AT43">
        <v>11126.4215321333</v>
      </c>
      <c r="AU43">
        <v>0.654495384243132</v>
      </c>
    </row>
    <row r="44">
      <c r="A44">
        <v>38</v>
      </c>
      <c r="B44" t="str">
        <v>Paket geprek 3</v>
      </c>
      <c r="C44">
        <v>17500</v>
      </c>
      <c r="D44" t="e">
        <f>'HITUNGAN HPP PRODUK'!AE18</f>
        <v>#DIV/0!</v>
      </c>
      <c r="E44" t="e">
        <f>D44/C44</f>
        <v>#DIV/0!</v>
      </c>
      <c r="G44">
        <v>38</v>
      </c>
      <c r="H44" t="str">
        <v>Paket geprek 3</v>
      </c>
      <c r="I44">
        <v>17500</v>
      </c>
      <c r="J44">
        <v>12015.9757267106</v>
      </c>
      <c r="K44">
        <v>0.686627184383463</v>
      </c>
      <c r="L44">
        <v>11832.9757267106</v>
      </c>
      <c r="M44">
        <f>L44/I44</f>
        <v>0.67617004152632</v>
      </c>
      <c r="N44">
        <v>11593.9478479227</v>
      </c>
      <c r="O44">
        <v>0.662511305595584</v>
      </c>
      <c r="R44">
        <v>38</v>
      </c>
      <c r="S44" t="str">
        <v>Paket geprek 3</v>
      </c>
      <c r="T44">
        <v>21000</v>
      </c>
      <c r="U44">
        <f>'HITUNGAN HPP PRODUK'!H63+1875+'HITUNGAN HPP PRODUK'!M72</f>
        <v>2896.0526315789475</v>
      </c>
      <c r="V44">
        <f>U44/T44</f>
        <v>0.13790726817042606</v>
      </c>
      <c r="W44">
        <v>12806.5194743776</v>
      </c>
      <c r="X44">
        <v>0.60983426068465</v>
      </c>
      <c r="Y44">
        <v>12561.4915955898</v>
      </c>
      <c r="Z44">
        <v>0.598166266456655</v>
      </c>
      <c r="AC44">
        <v>38</v>
      </c>
      <c r="AD44" t="str">
        <v>Paket geprek 3</v>
      </c>
      <c r="AE44">
        <v>19000</v>
      </c>
      <c r="AF44">
        <v>12015.9757267106</v>
      </c>
      <c r="AG44">
        <v>0.632419775090032</v>
      </c>
      <c r="AH44">
        <v>11832.9757267106</v>
      </c>
      <c r="AI44">
        <v>0.622788196142663</v>
      </c>
      <c r="AJ44">
        <v>11593.9478479227</v>
      </c>
      <c r="AK44">
        <v>0.610207781469617</v>
      </c>
      <c r="AM44">
        <v>38</v>
      </c>
      <c r="AN44" t="str">
        <v>Paket geprek 3</v>
      </c>
      <c r="AO44">
        <v>19000</v>
      </c>
      <c r="AP44">
        <v>12015.9757267106</v>
      </c>
      <c r="AQ44">
        <v>0.632419775090032</v>
      </c>
      <c r="AR44">
        <v>11832.9757267106</v>
      </c>
      <c r="AS44">
        <v>0.622788196142663</v>
      </c>
      <c r="AT44">
        <v>11593.9478479227</v>
      </c>
      <c r="AU44">
        <v>0.610207781469617</v>
      </c>
    </row>
    <row r="46">
      <c r="B46" t="str">
        <v>Dada geprek</v>
      </c>
      <c r="E46" t="e">
        <f>D46/C46</f>
        <v>#DIV/0!</v>
      </c>
      <c r="H46" t="str">
        <v>Dada geprek</v>
      </c>
      <c r="K46" t="e">
        <v>#DIV/0!</v>
      </c>
      <c r="S46" t="str">
        <v>Dada geprek</v>
      </c>
      <c r="T46">
        <v>14500</v>
      </c>
      <c r="U46">
        <f>D46</f>
        <v>0</v>
      </c>
      <c r="V46">
        <f>U46/T46</f>
        <v>0</v>
      </c>
      <c r="W46">
        <v>0</v>
      </c>
      <c r="X46">
        <v>0</v>
      </c>
      <c r="Y46">
        <v>0</v>
      </c>
      <c r="Z46">
        <v>0</v>
      </c>
      <c r="AD46" t="str">
        <v>Dada geprek</v>
      </c>
      <c r="AE46">
        <v>14000</v>
      </c>
      <c r="AG46">
        <v>0</v>
      </c>
      <c r="AI46">
        <v>0</v>
      </c>
      <c r="AK46">
        <v>0</v>
      </c>
      <c r="AN46" t="str">
        <v>Dada geprek</v>
      </c>
      <c r="AO46">
        <v>14000</v>
      </c>
      <c r="AQ46">
        <v>0</v>
      </c>
      <c r="AS46">
        <v>0</v>
      </c>
      <c r="AU46">
        <v>0</v>
      </c>
    </row>
    <row r="47">
      <c r="B47" t="str">
        <v>P.atas geprek</v>
      </c>
      <c r="E47" t="e">
        <f>D47/C47</f>
        <v>#DIV/0!</v>
      </c>
      <c r="H47" t="str">
        <v>P.atas geprek</v>
      </c>
      <c r="K47" t="e">
        <v>#DIV/0!</v>
      </c>
      <c r="S47" t="str">
        <v>P.atas geprek</v>
      </c>
      <c r="T47">
        <v>14500</v>
      </c>
      <c r="U47">
        <f>D47</f>
        <v>0</v>
      </c>
      <c r="V47">
        <f>U47/T47</f>
        <v>0</v>
      </c>
      <c r="W47">
        <v>0</v>
      </c>
      <c r="X47">
        <v>0</v>
      </c>
      <c r="Y47">
        <v>0</v>
      </c>
      <c r="Z47">
        <v>0</v>
      </c>
      <c r="AD47" t="str">
        <v>P.atas geprek</v>
      </c>
      <c r="AE47">
        <v>14000</v>
      </c>
      <c r="AG47">
        <v>0</v>
      </c>
      <c r="AI47">
        <v>0</v>
      </c>
      <c r="AK47">
        <v>0</v>
      </c>
      <c r="AN47" t="str">
        <v>P.atas geprek</v>
      </c>
      <c r="AO47">
        <v>14000</v>
      </c>
      <c r="AQ47">
        <v>0</v>
      </c>
      <c r="AS47">
        <v>0</v>
      </c>
      <c r="AU47">
        <v>0</v>
      </c>
    </row>
    <row r="48">
      <c r="B48" t="str">
        <v>P.bawah geprek</v>
      </c>
      <c r="E48" t="e">
        <f>D48/C48</f>
        <v>#DIV/0!</v>
      </c>
      <c r="H48" t="str">
        <v>P.bawah geprek</v>
      </c>
      <c r="K48" t="e">
        <v>#DIV/0!</v>
      </c>
      <c r="S48" t="str">
        <v>P.bawah geprek</v>
      </c>
      <c r="T48">
        <v>13500</v>
      </c>
      <c r="U48">
        <f>D48</f>
        <v>0</v>
      </c>
      <c r="V48">
        <f>U48/T48</f>
        <v>0</v>
      </c>
      <c r="W48">
        <v>0</v>
      </c>
      <c r="X48">
        <v>0</v>
      </c>
      <c r="Y48">
        <v>0</v>
      </c>
      <c r="Z48">
        <v>0</v>
      </c>
      <c r="AD48" t="str">
        <v>P.bawah geprek</v>
      </c>
      <c r="AE48">
        <v>13000</v>
      </c>
      <c r="AG48">
        <v>0</v>
      </c>
      <c r="AI48">
        <v>0</v>
      </c>
      <c r="AK48">
        <v>0</v>
      </c>
      <c r="AN48" t="str">
        <v>P.bawah geprek</v>
      </c>
      <c r="AO48">
        <v>13000</v>
      </c>
      <c r="AQ48">
        <v>0</v>
      </c>
      <c r="AS48">
        <v>0</v>
      </c>
      <c r="AU48">
        <v>0</v>
      </c>
    </row>
    <row r="49">
      <c r="A49">
        <v>39</v>
      </c>
      <c r="B49" t="str">
        <v>Sayap geprek</v>
      </c>
      <c r="E49" t="e">
        <f>D49/C49</f>
        <v>#DIV/0!</v>
      </c>
      <c r="H49" t="str">
        <v>Sayap geprek</v>
      </c>
      <c r="K49" t="e">
        <v>#DIV/0!</v>
      </c>
      <c r="R49">
        <v>39</v>
      </c>
      <c r="S49" t="str">
        <v>Sayap geprek</v>
      </c>
      <c r="T49">
        <v>12500</v>
      </c>
      <c r="U49">
        <f>D49</f>
        <v>0</v>
      </c>
      <c r="V49">
        <f>U49/T49</f>
        <v>0</v>
      </c>
      <c r="W49">
        <v>0</v>
      </c>
      <c r="X49">
        <v>0</v>
      </c>
      <c r="Y49">
        <v>0</v>
      </c>
      <c r="Z49">
        <v>0</v>
      </c>
      <c r="AC49">
        <v>39</v>
      </c>
      <c r="AD49" t="str">
        <v>Sayap geprek</v>
      </c>
      <c r="AE49">
        <v>12000</v>
      </c>
      <c r="AG49">
        <v>0</v>
      </c>
      <c r="AI49">
        <v>0</v>
      </c>
      <c r="AK49">
        <v>0</v>
      </c>
      <c r="AM49">
        <v>39</v>
      </c>
      <c r="AN49" t="str">
        <v>Sayap geprek</v>
      </c>
      <c r="AO49">
        <v>12000</v>
      </c>
      <c r="AQ49">
        <v>0</v>
      </c>
      <c r="AS49">
        <v>0</v>
      </c>
      <c r="AU49">
        <v>0</v>
      </c>
    </row>
    <row r="51">
      <c r="A51">
        <v>40</v>
      </c>
      <c r="B51" t="str">
        <v>Paket Catering 1</v>
      </c>
      <c r="C51">
        <v>8000</v>
      </c>
      <c r="D51" t="e">
        <f>'HITUNGAN HPP PRODUK'!AC58</f>
        <v>#DIV/0!</v>
      </c>
      <c r="E51" t="e">
        <f>D51/C51</f>
        <v>#DIV/0!</v>
      </c>
      <c r="G51">
        <v>40</v>
      </c>
      <c r="H51" t="str">
        <v>Paket Catering 1</v>
      </c>
      <c r="I51">
        <v>8000</v>
      </c>
      <c r="J51">
        <v>8245.41341377158</v>
      </c>
      <c r="K51">
        <v>1.03067667672145</v>
      </c>
      <c r="L51">
        <v>8112.41341377158</v>
      </c>
      <c r="M51">
        <f>L51/I51</f>
        <v>1.0140516767214476</v>
      </c>
      <c r="N51">
        <v>7935.65826225643</v>
      </c>
      <c r="O51">
        <v>0.991957282782054</v>
      </c>
      <c r="R51">
        <v>40</v>
      </c>
      <c r="S51" t="str">
        <v>Paket Catering 1</v>
      </c>
      <c r="T51">
        <v>9000</v>
      </c>
      <c r="U51" t="e">
        <f>D51</f>
        <v>#DIV/0!</v>
      </c>
      <c r="V51" t="e">
        <f>U51/T51</f>
        <v>#DIV/0!</v>
      </c>
      <c r="W51">
        <v>8112.41341377158</v>
      </c>
      <c r="X51">
        <v>0.901379268196843</v>
      </c>
      <c r="Y51">
        <v>7935.65826225643</v>
      </c>
      <c r="Z51">
        <v>0.881739806917381</v>
      </c>
      <c r="AC51">
        <v>40</v>
      </c>
      <c r="AD51" t="str">
        <v>Paket Catering 1</v>
      </c>
      <c r="AF51">
        <v>8245.41341377158</v>
      </c>
      <c r="AG51" t="e">
        <v>#DIV/0!</v>
      </c>
      <c r="AH51">
        <v>8112.41341377158</v>
      </c>
      <c r="AI51" t="e">
        <v>#DIV/0!</v>
      </c>
      <c r="AJ51">
        <v>7935.65826225643</v>
      </c>
      <c r="AK51" t="e">
        <v>#DIV/0!</v>
      </c>
      <c r="AM51">
        <v>40</v>
      </c>
      <c r="AN51" t="str">
        <v>Paket Catering 1</v>
      </c>
      <c r="AP51">
        <v>8245.41341377158</v>
      </c>
      <c r="AQ51" t="e">
        <v>#DIV/0!</v>
      </c>
      <c r="AR51">
        <v>8112.41341377158</v>
      </c>
      <c r="AS51" t="e">
        <v>#DIV/0!</v>
      </c>
      <c r="AT51">
        <v>7935.65826225643</v>
      </c>
      <c r="AU51" t="e">
        <v>#DIV/0!</v>
      </c>
    </row>
    <row r="52">
      <c r="A52">
        <v>41</v>
      </c>
      <c r="B52" t="str">
        <v>Paket Catering 2</v>
      </c>
      <c r="C52">
        <v>10000</v>
      </c>
      <c r="D52">
        <f>'HITUNGAN HPP PRODUK'!AE61</f>
        <v>1450.5</v>
      </c>
      <c r="E52">
        <f>D52/C52</f>
        <v>0.14505</v>
      </c>
      <c r="G52">
        <v>41</v>
      </c>
      <c r="H52" t="str">
        <v>Paket Catering 2</v>
      </c>
      <c r="I52">
        <v>10000</v>
      </c>
      <c r="J52">
        <v>8605.41341377158</v>
      </c>
      <c r="K52">
        <v>0.860541341377158</v>
      </c>
      <c r="L52">
        <v>8462.41341377158</v>
      </c>
      <c r="M52">
        <f>L52/I52</f>
        <v>0.8462413413771579</v>
      </c>
      <c r="N52">
        <v>8273.65826225643</v>
      </c>
      <c r="O52">
        <v>0.827365826225643</v>
      </c>
      <c r="R52">
        <v>41</v>
      </c>
      <c r="S52" t="str">
        <v>Paket Catering 2</v>
      </c>
      <c r="T52">
        <v>10500</v>
      </c>
      <c r="U52">
        <f>D52</f>
        <v>1450.5</v>
      </c>
      <c r="V52">
        <f>U52/T52</f>
        <v>0.13814285714285715</v>
      </c>
      <c r="W52">
        <v>8462.41341377158</v>
      </c>
      <c r="X52">
        <v>0.805944134644913</v>
      </c>
      <c r="Y52">
        <v>8273.65826225643</v>
      </c>
      <c r="Z52">
        <v>0.787967453548231</v>
      </c>
      <c r="AC52">
        <v>41</v>
      </c>
      <c r="AD52" t="str">
        <v>Paket Catering 2</v>
      </c>
      <c r="AF52">
        <v>8605.41341377158</v>
      </c>
      <c r="AG52" t="e">
        <v>#DIV/0!</v>
      </c>
      <c r="AH52">
        <v>8462.41341377158</v>
      </c>
      <c r="AI52" t="e">
        <v>#DIV/0!</v>
      </c>
      <c r="AJ52">
        <v>8273.65826225643</v>
      </c>
      <c r="AK52" t="e">
        <v>#DIV/0!</v>
      </c>
      <c r="AM52">
        <v>41</v>
      </c>
      <c r="AN52" t="str">
        <v>Paket Catering 2</v>
      </c>
      <c r="AP52">
        <v>8605.41341377158</v>
      </c>
      <c r="AQ52" t="e">
        <v>#DIV/0!</v>
      </c>
      <c r="AR52">
        <v>8462.41341377158</v>
      </c>
      <c r="AS52" t="e">
        <v>#DIV/0!</v>
      </c>
      <c r="AT52">
        <v>8273.65826225643</v>
      </c>
      <c r="AU52" t="e">
        <v>#DIV/0!</v>
      </c>
    </row>
    <row r="53">
      <c r="A53">
        <v>42</v>
      </c>
      <c r="B53" t="str">
        <v>Paket Catering 3</v>
      </c>
      <c r="C53">
        <v>12000</v>
      </c>
      <c r="D53">
        <f>'HITUNGAN HPP PRODUK'!AG61</f>
        <v>1392.3444976076555</v>
      </c>
      <c r="E53">
        <f>D53/C53</f>
        <v>0.11602870813397129</v>
      </c>
      <c r="G53">
        <v>42</v>
      </c>
      <c r="H53" t="str">
        <v>Paket Catering 3</v>
      </c>
      <c r="I53">
        <v>12000</v>
      </c>
      <c r="J53">
        <v>10225.4134137716</v>
      </c>
      <c r="K53">
        <v>0.852117784480965</v>
      </c>
      <c r="L53">
        <v>10037.4134137716</v>
      </c>
      <c r="M53">
        <f>L53/I53</f>
        <v>0.8364511178142999</v>
      </c>
      <c r="N53">
        <v>9794.65826225643</v>
      </c>
      <c r="O53">
        <v>0.816221521854703</v>
      </c>
      <c r="R53">
        <v>42</v>
      </c>
      <c r="S53" t="str">
        <v>Paket Catering 3</v>
      </c>
      <c r="T53">
        <v>12000</v>
      </c>
      <c r="U53">
        <f>D53</f>
        <v>1392.3444976076555</v>
      </c>
      <c r="V53">
        <f>U53/T53</f>
        <v>0.11602870813397129</v>
      </c>
      <c r="W53">
        <v>10037.4134137716</v>
      </c>
      <c r="X53">
        <v>0.836451117814299</v>
      </c>
      <c r="Y53">
        <v>9794.65826225643</v>
      </c>
      <c r="Z53">
        <v>0.816221521854703</v>
      </c>
      <c r="AC53">
        <v>42</v>
      </c>
      <c r="AD53" t="str">
        <v>Paket Catering 3</v>
      </c>
      <c r="AF53">
        <v>10225.4134137716</v>
      </c>
      <c r="AG53" t="e">
        <v>#DIV/0!</v>
      </c>
      <c r="AH53">
        <v>10037.4134137716</v>
      </c>
      <c r="AI53" t="e">
        <v>#DIV/0!</v>
      </c>
      <c r="AJ53">
        <v>9794.65826225643</v>
      </c>
      <c r="AK53" t="e">
        <v>#DIV/0!</v>
      </c>
      <c r="AM53">
        <v>42</v>
      </c>
      <c r="AN53" t="str">
        <v>Paket Catering 3</v>
      </c>
      <c r="AP53">
        <v>10225.4134137716</v>
      </c>
      <c r="AQ53" t="e">
        <v>#DIV/0!</v>
      </c>
      <c r="AR53">
        <v>10037.4134137716</v>
      </c>
      <c r="AS53" t="e">
        <v>#DIV/0!</v>
      </c>
      <c r="AT53">
        <v>9794.65826225643</v>
      </c>
      <c r="AU53" t="e">
        <v>#DIV/0!</v>
      </c>
    </row>
    <row r="54">
      <c r="A54">
        <v>43</v>
      </c>
      <c r="G54">
        <v>43</v>
      </c>
      <c r="R54">
        <v>43</v>
      </c>
      <c r="AC54">
        <v>43</v>
      </c>
      <c r="AM54">
        <v>43</v>
      </c>
    </row>
    <row r="55">
      <c r="A55">
        <v>44</v>
      </c>
      <c r="B55" t="str">
        <v>Paket geprek Matah 1</v>
      </c>
      <c r="C55">
        <v>15500</v>
      </c>
      <c r="D55" t="e">
        <f>'HITUNGAN HPP PRODUK'!AG18</f>
        <v>#DIV/0!</v>
      </c>
      <c r="E55" t="e">
        <f>D55/C55</f>
        <v>#DIV/0!</v>
      </c>
      <c r="G55">
        <v>44</v>
      </c>
      <c r="H55" t="str">
        <v>Paket geprek Matah 1</v>
      </c>
      <c r="I55">
        <v>15500</v>
      </c>
      <c r="J55">
        <v>11280.0933503151</v>
      </c>
      <c r="K55">
        <v>0.727747958084843</v>
      </c>
      <c r="L55">
        <v>11147.0933503151</v>
      </c>
      <c r="M55">
        <f>L55/I55</f>
        <v>0.7191673129235548</v>
      </c>
      <c r="N55">
        <v>10965.8381987999</v>
      </c>
      <c r="O55">
        <v>0.70747343218064</v>
      </c>
      <c r="R55">
        <v>44</v>
      </c>
      <c r="S55" t="str">
        <v>Paket geprek Matah 1</v>
      </c>
      <c r="T55">
        <v>19000</v>
      </c>
      <c r="U55" t="e">
        <f>D55</f>
        <v>#DIV/0!</v>
      </c>
      <c r="V55" t="e">
        <f>U55/T55</f>
        <v>#DIV/0!</v>
      </c>
      <c r="W55">
        <v>11147.0933503151</v>
      </c>
      <c r="X55">
        <v>0.586689123700793</v>
      </c>
      <c r="Y55">
        <v>10965.8381987999</v>
      </c>
      <c r="Z55">
        <v>0.577149378884206</v>
      </c>
      <c r="AC55">
        <v>44</v>
      </c>
      <c r="AD55" t="str">
        <v>Paket geprek Matah 1</v>
      </c>
      <c r="AE55">
        <v>18000</v>
      </c>
      <c r="AF55">
        <v>11280.0933503151</v>
      </c>
      <c r="AG55">
        <v>0.626671852795282</v>
      </c>
      <c r="AH55">
        <v>11147.0933503151</v>
      </c>
      <c r="AI55">
        <v>0.619282963906393</v>
      </c>
      <c r="AJ55">
        <v>10965.8381987999</v>
      </c>
      <c r="AK55">
        <v>0.609213233266662</v>
      </c>
      <c r="AM55">
        <v>44</v>
      </c>
      <c r="AN55" t="str">
        <v>Paket geprek Matah 1</v>
      </c>
      <c r="AO55">
        <v>17500</v>
      </c>
      <c r="AP55">
        <v>11280.0933503151</v>
      </c>
      <c r="AQ55">
        <v>0.644576762875147</v>
      </c>
      <c r="AR55">
        <v>11147.0933503151</v>
      </c>
      <c r="AS55">
        <v>0.636976762875147</v>
      </c>
      <c r="AT55">
        <v>10965.8381987999</v>
      </c>
      <c r="AU55">
        <v>0.62661932564571</v>
      </c>
    </row>
    <row r="56">
      <c r="A56">
        <v>45</v>
      </c>
      <c r="B56" t="str">
        <v>Paket geprek Matah 2</v>
      </c>
      <c r="C56">
        <v>16500</v>
      </c>
      <c r="D56" t="e">
        <f>'HITUNGAN HPP PRODUK'!AI18</f>
        <v>#DIV/0!</v>
      </c>
      <c r="E56" t="e">
        <f>D56/C56</f>
        <v>#DIV/0!</v>
      </c>
      <c r="G56">
        <v>45</v>
      </c>
      <c r="H56" t="str">
        <v>Paket geprek Matah 2</v>
      </c>
      <c r="I56">
        <v>16500</v>
      </c>
      <c r="J56">
        <v>11640.0933503151</v>
      </c>
      <c r="K56">
        <v>0.705460203049398</v>
      </c>
      <c r="L56">
        <v>11497.0933503151</v>
      </c>
      <c r="M56">
        <f>L56/I56</f>
        <v>0.6967935363827333</v>
      </c>
      <c r="N56">
        <v>11303.8381987999</v>
      </c>
      <c r="O56">
        <v>0.685081102957571</v>
      </c>
      <c r="R56">
        <v>45</v>
      </c>
      <c r="S56" t="str">
        <v>Paket geprek Matah 2</v>
      </c>
      <c r="T56">
        <v>20000</v>
      </c>
      <c r="U56" t="e">
        <f>D56</f>
        <v>#DIV/0!</v>
      </c>
      <c r="V56" t="e">
        <f>U56/T56</f>
        <v>#DIV/0!</v>
      </c>
      <c r="W56">
        <v>11497.0933503151</v>
      </c>
      <c r="X56">
        <v>0.574854667515754</v>
      </c>
      <c r="Y56">
        <v>11303.8381987999</v>
      </c>
      <c r="Z56">
        <v>0.565191909939996</v>
      </c>
      <c r="AC56">
        <v>45</v>
      </c>
      <c r="AD56" t="str">
        <v>Paket geprek Matah 2</v>
      </c>
      <c r="AE56">
        <v>19000</v>
      </c>
      <c r="AF56">
        <v>11640.0933503151</v>
      </c>
      <c r="AG56">
        <v>0.612636492121846</v>
      </c>
      <c r="AH56">
        <v>11497.0933503151</v>
      </c>
      <c r="AI56">
        <v>0.605110176332372</v>
      </c>
      <c r="AJ56">
        <v>11303.8381987999</v>
      </c>
      <c r="AK56">
        <v>0.594938852568417</v>
      </c>
      <c r="AM56">
        <v>45</v>
      </c>
      <c r="AN56" t="str">
        <v>Paket geprek Matah 2</v>
      </c>
      <c r="AO56">
        <v>18500</v>
      </c>
      <c r="AP56">
        <v>11640.0933503151</v>
      </c>
      <c r="AQ56">
        <v>0.629194235152166</v>
      </c>
      <c r="AR56">
        <v>11497.0933503151</v>
      </c>
      <c r="AS56">
        <v>0.621464505422436</v>
      </c>
      <c r="AT56">
        <v>11303.8381987999</v>
      </c>
      <c r="AU56">
        <v>0.611018281016212</v>
      </c>
    </row>
    <row r="57">
      <c r="A57">
        <v>46</v>
      </c>
      <c r="B57" t="str">
        <v>Paket geprek Matah  3</v>
      </c>
      <c r="C57">
        <v>18500</v>
      </c>
      <c r="D57" t="e">
        <f>'HITUNGAN HPP PRODUK'!AK18</f>
        <v>#DIV/0!</v>
      </c>
      <c r="E57" t="e">
        <f>D57/C57</f>
        <v>#DIV/0!</v>
      </c>
      <c r="G57">
        <v>46</v>
      </c>
      <c r="H57" t="str">
        <v>Paket geprek Matah  3</v>
      </c>
      <c r="I57">
        <v>18500</v>
      </c>
      <c r="J57">
        <v>13080.0933503151</v>
      </c>
      <c r="K57">
        <v>0.707032072990004</v>
      </c>
      <c r="L57">
        <v>12897.0933503151</v>
      </c>
      <c r="M57">
        <f>L57/I57</f>
        <v>0.6971401810981136</v>
      </c>
      <c r="N57">
        <v>12655.8381987999</v>
      </c>
      <c r="O57">
        <v>0.684099362097293</v>
      </c>
      <c r="R57">
        <v>46</v>
      </c>
      <c r="S57" t="str">
        <v>Paket geprek Matah  3</v>
      </c>
      <c r="T57">
        <v>22000</v>
      </c>
      <c r="U57" t="e">
        <f>D57</f>
        <v>#DIV/0!</v>
      </c>
      <c r="V57" t="e">
        <f>U57/T57</f>
        <v>#DIV/0!</v>
      </c>
      <c r="W57">
        <v>12897.0933503151</v>
      </c>
      <c r="X57">
        <v>0.586231515923412</v>
      </c>
      <c r="Y57">
        <v>12655.8381987999</v>
      </c>
      <c r="Z57">
        <v>0.575265372672724</v>
      </c>
      <c r="AC57">
        <v>46</v>
      </c>
      <c r="AD57" t="str">
        <v>Paket geprek Matah  3</v>
      </c>
      <c r="AE57">
        <v>21000</v>
      </c>
      <c r="AF57">
        <v>13080.0933503151</v>
      </c>
      <c r="AG57">
        <v>0.622861588110241</v>
      </c>
      <c r="AH57">
        <v>12897.0933503151</v>
      </c>
      <c r="AI57">
        <v>0.614147302395956</v>
      </c>
      <c r="AJ57">
        <v>12655.8381987999</v>
      </c>
      <c r="AK57">
        <v>0.602658961847615</v>
      </c>
      <c r="AM57">
        <v>46</v>
      </c>
      <c r="AN57" t="str">
        <v>Paket geprek Matah  3</v>
      </c>
      <c r="AO57">
        <v>20500</v>
      </c>
      <c r="AP57">
        <v>13080.0933503151</v>
      </c>
      <c r="AQ57">
        <v>0.638053334161711</v>
      </c>
      <c r="AR57">
        <v>12897.0933503151</v>
      </c>
      <c r="AS57">
        <v>0.629126504893418</v>
      </c>
      <c r="AT57">
        <v>12655.8381987999</v>
      </c>
      <c r="AU57">
        <v>0.617357960917069</v>
      </c>
    </row>
    <row r="59">
      <c r="A59">
        <v>47</v>
      </c>
      <c r="B59" t="str">
        <v>Geprek Matah Sayap</v>
      </c>
      <c r="C59">
        <v>11500</v>
      </c>
      <c r="D59">
        <f>'HITUNGAN HPP PRODUK'!Y71</f>
        <v>0</v>
      </c>
      <c r="E59">
        <f>D59/C59</f>
        <v>0</v>
      </c>
      <c r="G59">
        <v>47</v>
      </c>
      <c r="H59" t="str">
        <v>Geprek Matah Sayap</v>
      </c>
      <c r="I59">
        <v>11500</v>
      </c>
      <c r="J59">
        <v>8434.68972956106</v>
      </c>
      <c r="K59">
        <v>0.733451280831396</v>
      </c>
      <c r="L59">
        <v>8301.68972956106</v>
      </c>
      <c r="M59">
        <f>L59/I59</f>
        <v>0.7218860634400921</v>
      </c>
      <c r="N59">
        <v>8120.43457804591</v>
      </c>
      <c r="O59">
        <v>0.706124745917035</v>
      </c>
      <c r="R59">
        <v>47</v>
      </c>
      <c r="S59" t="str">
        <v>Geprek Matah Sayap</v>
      </c>
      <c r="T59">
        <v>14500</v>
      </c>
      <c r="U59">
        <f>D59</f>
        <v>0</v>
      </c>
      <c r="V59">
        <f>U59/T59</f>
        <v>0</v>
      </c>
      <c r="W59">
        <v>8301.68972956106</v>
      </c>
      <c r="X59">
        <v>0.572530326176625</v>
      </c>
      <c r="Y59">
        <v>8120.43457804591</v>
      </c>
      <c r="Z59">
        <v>0.560029970899718</v>
      </c>
      <c r="AC59">
        <v>47</v>
      </c>
      <c r="AD59" t="str">
        <v>Geprek Matah Sayap</v>
      </c>
      <c r="AE59">
        <v>12000</v>
      </c>
      <c r="AF59">
        <v>8434.68972956106</v>
      </c>
      <c r="AG59">
        <v>0.702890810796755</v>
      </c>
      <c r="AH59">
        <v>8301.68972956106</v>
      </c>
      <c r="AI59">
        <v>0.691807477463421</v>
      </c>
      <c r="AJ59">
        <v>8120.43457804591</v>
      </c>
      <c r="AK59">
        <v>0.676702881503825</v>
      </c>
      <c r="AM59">
        <v>47</v>
      </c>
      <c r="AN59" t="str">
        <v>Geprek Matah Sayap</v>
      </c>
      <c r="AO59">
        <v>12000</v>
      </c>
      <c r="AP59">
        <v>8434.68972956106</v>
      </c>
      <c r="AQ59">
        <v>0.702890810796755</v>
      </c>
      <c r="AR59">
        <v>8301.68972956106</v>
      </c>
      <c r="AS59">
        <v>0.691807477463421</v>
      </c>
      <c r="AT59">
        <v>8120.43457804591</v>
      </c>
      <c r="AU59">
        <v>0.676702881503825</v>
      </c>
    </row>
    <row r="60">
      <c r="A60">
        <v>48</v>
      </c>
      <c r="B60" t="str">
        <v>Geprek Matah Paha Bawah</v>
      </c>
      <c r="C60">
        <v>12500</v>
      </c>
      <c r="D60">
        <f>'HITUNGAN HPP PRODUK'!W71</f>
        <v>0</v>
      </c>
      <c r="E60">
        <f>D60/C60</f>
        <v>0</v>
      </c>
      <c r="G60">
        <v>48</v>
      </c>
      <c r="H60" t="str">
        <v>Geprek Matah Paha Bawah</v>
      </c>
      <c r="I60">
        <v>12500</v>
      </c>
      <c r="J60">
        <v>8794.68972956106</v>
      </c>
      <c r="K60">
        <v>0.703575178364884</v>
      </c>
      <c r="L60">
        <v>8651.68972956106</v>
      </c>
      <c r="M60">
        <f>L60/I60</f>
        <v>0.6921351783648848</v>
      </c>
      <c r="N60">
        <v>8458.4345780459</v>
      </c>
      <c r="O60">
        <v>0.676674766243672</v>
      </c>
      <c r="R60">
        <v>48</v>
      </c>
      <c r="S60" t="str">
        <v>Geprek Matah Paha Bawah</v>
      </c>
      <c r="T60">
        <v>13500</v>
      </c>
      <c r="U60">
        <f>D60</f>
        <v>0</v>
      </c>
      <c r="V60">
        <f>U60/T60</f>
        <v>0</v>
      </c>
      <c r="W60">
        <v>8651.68972956106</v>
      </c>
      <c r="X60">
        <v>0.640865905893412</v>
      </c>
      <c r="Y60">
        <v>8458.4345780459</v>
      </c>
      <c r="Z60">
        <v>0.626550709484882</v>
      </c>
      <c r="AC60">
        <v>48</v>
      </c>
      <c r="AD60" t="str">
        <v>Geprek Matah Paha Bawah</v>
      </c>
      <c r="AE60">
        <v>13000</v>
      </c>
      <c r="AF60">
        <v>8794.68972956106</v>
      </c>
      <c r="AG60">
        <v>0.67651459458162</v>
      </c>
      <c r="AH60">
        <v>8651.68972956106</v>
      </c>
      <c r="AI60">
        <v>0.66551459458162</v>
      </c>
      <c r="AJ60">
        <v>8458.4345780459</v>
      </c>
      <c r="AK60">
        <v>0.650648813695839</v>
      </c>
      <c r="AM60">
        <v>48</v>
      </c>
      <c r="AN60" t="str">
        <v>Geprek Matah Paha Bawah</v>
      </c>
      <c r="AO60">
        <v>13000</v>
      </c>
      <c r="AP60">
        <v>8794.68972956106</v>
      </c>
      <c r="AQ60">
        <v>0.67651459458162</v>
      </c>
      <c r="AR60">
        <v>8651.68972956106</v>
      </c>
      <c r="AS60">
        <v>0.66551459458162</v>
      </c>
      <c r="AT60">
        <v>8458.4345780459</v>
      </c>
      <c r="AU60">
        <v>0.650648813695839</v>
      </c>
    </row>
    <row r="61">
      <c r="A61">
        <v>49</v>
      </c>
      <c r="B61" t="str">
        <v>Geprek Matah Paha Atas / Dada</v>
      </c>
      <c r="C61">
        <v>13000</v>
      </c>
      <c r="D61">
        <f>'HITUNGAN HPP PRODUK'!U71</f>
        <v>0</v>
      </c>
      <c r="E61">
        <f>D61/C61</f>
        <v>0</v>
      </c>
      <c r="G61">
        <v>49</v>
      </c>
      <c r="H61" t="str">
        <v>Geprek Matah Paha Atas / Dada</v>
      </c>
      <c r="I61">
        <v>13000</v>
      </c>
      <c r="J61">
        <v>10414.6897295611</v>
      </c>
      <c r="K61">
        <v>0.801129979197004</v>
      </c>
      <c r="L61">
        <v>10226.6897295611</v>
      </c>
      <c r="M61">
        <f>L61/I61</f>
        <v>0.7866684407354693</v>
      </c>
      <c r="N61">
        <v>9979.4345780459</v>
      </c>
      <c r="O61">
        <v>0.767648813695839</v>
      </c>
      <c r="R61">
        <v>49</v>
      </c>
      <c r="S61" t="str">
        <v>Geprek Matah Paha Atas / Dada</v>
      </c>
      <c r="T61">
        <v>12500</v>
      </c>
      <c r="U61">
        <v>10226.6897295611</v>
      </c>
      <c r="V61">
        <f>U61/T61</f>
        <v>0.818135178364888</v>
      </c>
      <c r="W61">
        <v>10226.6897295611</v>
      </c>
      <c r="X61">
        <v>0.818135178364884</v>
      </c>
      <c r="Y61">
        <v>10226.6897295611</v>
      </c>
      <c r="Z61">
        <v>0.818135178364884</v>
      </c>
      <c r="AC61">
        <v>49</v>
      </c>
      <c r="AD61" t="str">
        <v>Geprek Matah Paha Atas / Dada</v>
      </c>
      <c r="AE61">
        <v>14000</v>
      </c>
      <c r="AF61">
        <v>10414.6897295611</v>
      </c>
      <c r="AG61">
        <v>0.743906409254361</v>
      </c>
      <c r="AH61">
        <v>10226.6897295611</v>
      </c>
      <c r="AI61">
        <v>0.73047783782579</v>
      </c>
      <c r="AJ61">
        <v>9979.4345780459</v>
      </c>
      <c r="AK61">
        <v>0.712816755574707</v>
      </c>
      <c r="AM61">
        <v>49</v>
      </c>
      <c r="AN61" t="str">
        <v>Geprek Matah Paha Atas / Dada</v>
      </c>
      <c r="AO61">
        <v>13500</v>
      </c>
      <c r="AP61">
        <v>10414.6897295611</v>
      </c>
      <c r="AQ61">
        <v>0.771458498486004</v>
      </c>
      <c r="AR61">
        <v>10226.6897295611</v>
      </c>
      <c r="AS61">
        <v>0.757532572560078</v>
      </c>
      <c r="AT61">
        <v>9979.4345780459</v>
      </c>
      <c r="AU61">
        <v>0.739217376151548</v>
      </c>
    </row>
    <row r="62">
      <c r="A62">
        <v>50</v>
      </c>
      <c r="G62">
        <v>50</v>
      </c>
      <c r="R62">
        <v>50</v>
      </c>
      <c r="AC62">
        <v>50</v>
      </c>
      <c r="AM62">
        <v>50</v>
      </c>
    </row>
    <row r="63">
      <c r="A63">
        <v>51</v>
      </c>
      <c r="B63" t="str">
        <v>Paket Geprek Terasi 1</v>
      </c>
      <c r="C63">
        <v>14500</v>
      </c>
      <c r="D63" t="e">
        <f>'HITUNGAN HPP PRODUK'!AM18</f>
        <v>#DIV/0!</v>
      </c>
      <c r="E63" t="e">
        <f>D63/C63</f>
        <v>#DIV/0!</v>
      </c>
      <c r="G63">
        <v>51</v>
      </c>
      <c r="H63" t="str">
        <v>Paket Geprek Terasi 1</v>
      </c>
      <c r="I63">
        <v>14500</v>
      </c>
      <c r="J63">
        <v>11312.724302696</v>
      </c>
      <c r="K63">
        <v>0.780187882944553</v>
      </c>
      <c r="L63">
        <v>11179.724302696</v>
      </c>
      <c r="M63">
        <f>L63/I63</f>
        <v>0.7710154691514483</v>
      </c>
      <c r="N63">
        <v>11002.6834368952</v>
      </c>
      <c r="O63">
        <v>0.758805754268632</v>
      </c>
      <c r="R63">
        <v>51</v>
      </c>
      <c r="S63" t="str">
        <v>Paket Geprek Terasi 1</v>
      </c>
      <c r="T63">
        <v>18000</v>
      </c>
      <c r="U63">
        <f>'HITUNGAN HPP PRODUK'!AO71+1875+'HITUNGAN HPP PRODUK'!H63</f>
        <v>2896.0526315789475</v>
      </c>
      <c r="V63">
        <f>U63/T63</f>
        <v>0.16089181286549709</v>
      </c>
      <c r="W63">
        <v>11093.7943661525</v>
      </c>
      <c r="X63">
        <v>0.616321909230696</v>
      </c>
      <c r="Y63">
        <v>10916.7535003517</v>
      </c>
      <c r="Z63">
        <v>0.606486305575093</v>
      </c>
      <c r="AC63">
        <v>51</v>
      </c>
      <c r="AD63" t="str">
        <v>Paket Geprek Terasi 1</v>
      </c>
      <c r="AE63">
        <v>17000</v>
      </c>
      <c r="AF63">
        <v>11312.724302696</v>
      </c>
      <c r="AG63">
        <v>0.665454370746825</v>
      </c>
      <c r="AH63">
        <v>11179.724302696</v>
      </c>
      <c r="AI63">
        <v>0.65763084133506</v>
      </c>
      <c r="AJ63">
        <v>11002.6834368952</v>
      </c>
      <c r="AK63">
        <v>0.647216672758539</v>
      </c>
      <c r="AM63">
        <v>51</v>
      </c>
      <c r="AN63" t="str">
        <v>Paket Geprek Terasi 1</v>
      </c>
      <c r="AO63">
        <v>16000</v>
      </c>
      <c r="AP63">
        <v>11312.724302696</v>
      </c>
      <c r="AQ63">
        <v>0.707045268918501</v>
      </c>
      <c r="AR63">
        <v>11179.724302696</v>
      </c>
      <c r="AS63">
        <v>0.698732768918501</v>
      </c>
      <c r="AT63">
        <v>11002.6834368952</v>
      </c>
      <c r="AU63">
        <v>0.687667714805947</v>
      </c>
    </row>
    <row r="64">
      <c r="A64">
        <v>52</v>
      </c>
      <c r="B64" t="str">
        <v>Paket Geprek Terasi 2</v>
      </c>
      <c r="C64">
        <v>15500</v>
      </c>
      <c r="D64" t="e">
        <f>'HITUNGAN HPP PRODUK'!AO18</f>
        <v>#DIV/0!</v>
      </c>
      <c r="E64" t="e">
        <f>D64/C64</f>
        <v>#DIV/0!</v>
      </c>
      <c r="G64">
        <v>52</v>
      </c>
      <c r="H64" t="str">
        <v>Paket Geprek Terasi 2</v>
      </c>
      <c r="I64">
        <v>15500</v>
      </c>
      <c r="J64">
        <v>11672.724302696</v>
      </c>
      <c r="K64">
        <v>0.753078987270711</v>
      </c>
      <c r="L64">
        <v>11529.724302696</v>
      </c>
      <c r="M64">
        <f>L64/I64</f>
        <v>0.7438531808190968</v>
      </c>
      <c r="N64">
        <v>11340.6834368952</v>
      </c>
      <c r="O64">
        <v>0.73165699592872</v>
      </c>
      <c r="R64">
        <v>52</v>
      </c>
      <c r="S64" t="str">
        <v>Paket Geprek Terasi 2</v>
      </c>
      <c r="T64">
        <v>19000</v>
      </c>
      <c r="U64">
        <f>'HITUNGAN HPP PRODUK'!H63+1875+'HITUNGAN HPP PRODUK'!AM71</f>
        <v>2896.0526315789475</v>
      </c>
      <c r="V64">
        <f>U64/T64</f>
        <v>0.15242382271468144</v>
      </c>
      <c r="W64">
        <v>11443.7943661525</v>
      </c>
      <c r="X64">
        <v>0.602304966639607</v>
      </c>
      <c r="Y64">
        <v>11254.7535003517</v>
      </c>
      <c r="Z64">
        <v>0.59235544738693</v>
      </c>
      <c r="AC64">
        <v>52</v>
      </c>
      <c r="AD64" t="str">
        <v>Paket Geprek Terasi 2</v>
      </c>
      <c r="AE64">
        <v>18000</v>
      </c>
      <c r="AF64">
        <v>11672.724302696</v>
      </c>
      <c r="AG64">
        <v>0.648484683483112</v>
      </c>
      <c r="AH64">
        <v>11529.724302696</v>
      </c>
      <c r="AI64">
        <v>0.640540239038668</v>
      </c>
      <c r="AJ64">
        <v>11340.6834368952</v>
      </c>
      <c r="AK64">
        <v>0.630037968716398</v>
      </c>
      <c r="AM64">
        <v>52</v>
      </c>
      <c r="AN64" t="str">
        <v>Paket Geprek Terasi 2</v>
      </c>
      <c r="AO64">
        <v>17000</v>
      </c>
      <c r="AP64">
        <v>11672.724302696</v>
      </c>
      <c r="AQ64">
        <v>0.68663084133506</v>
      </c>
      <c r="AR64">
        <v>11529.724302696</v>
      </c>
      <c r="AS64">
        <v>0.678219076629178</v>
      </c>
      <c r="AT64">
        <v>11340.6834368952</v>
      </c>
      <c r="AU64">
        <v>0.667099025699715</v>
      </c>
    </row>
    <row r="65">
      <c r="A65">
        <v>53</v>
      </c>
      <c r="B65" t="str">
        <v>Paket Geprek Terasi 3</v>
      </c>
      <c r="C65">
        <v>17500</v>
      </c>
      <c r="D65" t="e">
        <f>'HITUNGAN HPP PRODUK'!AQ18</f>
        <v>#DIV/0!</v>
      </c>
      <c r="E65" t="e">
        <f>D65/C65</f>
        <v>#DIV/0!</v>
      </c>
      <c r="G65">
        <v>53</v>
      </c>
      <c r="H65" t="str">
        <v>Paket Geprek Terasi 3</v>
      </c>
      <c r="I65">
        <v>17500</v>
      </c>
      <c r="J65">
        <v>13112.724302696</v>
      </c>
      <c r="K65">
        <v>0.74929853158263</v>
      </c>
      <c r="L65">
        <v>12929.724302696</v>
      </c>
      <c r="M65">
        <f>L65/I65</f>
        <v>0.7388413887254858</v>
      </c>
      <c r="N65">
        <v>12692.6834368952</v>
      </c>
      <c r="O65">
        <v>0.725296196394009</v>
      </c>
      <c r="R65">
        <v>53</v>
      </c>
      <c r="S65" t="str">
        <v>Paket Geprek Terasi 3</v>
      </c>
      <c r="T65">
        <v>21000</v>
      </c>
      <c r="U65">
        <f>'HITUNGAN HPP PRODUK'!AK71+'HITUNGAN HPP PRODUK'!H63+1875</f>
        <v>2896.0526315789475</v>
      </c>
      <c r="V65">
        <f>U65/T65</f>
        <v>0.13790726817042606</v>
      </c>
      <c r="W65">
        <v>13018.7943661525</v>
      </c>
      <c r="X65">
        <v>0.619942588864406</v>
      </c>
      <c r="Y65">
        <v>12775.7535003517</v>
      </c>
      <c r="Z65">
        <v>0.60836921430246</v>
      </c>
      <c r="AC65">
        <v>53</v>
      </c>
      <c r="AD65" t="str">
        <v>Paket Geprek Terasi 3</v>
      </c>
      <c r="AE65">
        <v>20000</v>
      </c>
      <c r="AF65">
        <v>13112.724302696</v>
      </c>
      <c r="AG65">
        <v>0.655636215134801</v>
      </c>
      <c r="AH65">
        <v>12929.724302696</v>
      </c>
      <c r="AI65">
        <v>0.646486215134801</v>
      </c>
      <c r="AJ65">
        <v>12692.6834368952</v>
      </c>
      <c r="AK65">
        <v>0.634634171844758</v>
      </c>
      <c r="AM65">
        <v>53</v>
      </c>
      <c r="AN65" t="str">
        <v>Paket Geprek Terasi 3</v>
      </c>
      <c r="AO65">
        <v>19000</v>
      </c>
      <c r="AP65">
        <v>13112.724302696</v>
      </c>
      <c r="AQ65">
        <v>0.690143384352422</v>
      </c>
      <c r="AR65">
        <v>12929.724302696</v>
      </c>
      <c r="AS65">
        <v>0.680511805405054</v>
      </c>
      <c r="AT65">
        <v>12692.6834368952</v>
      </c>
      <c r="AU65">
        <v>0.668035970362903</v>
      </c>
    </row>
    <row r="66">
      <c r="A66">
        <v>54</v>
      </c>
      <c r="B66" t="str">
        <v>Geprek Terasi Sayap</v>
      </c>
      <c r="C66">
        <v>11500</v>
      </c>
      <c r="D66">
        <f>'HITUNGAN HPP PRODUK'!AO71</f>
        <v>0</v>
      </c>
      <c r="E66">
        <f>D66/C66</f>
        <v>0</v>
      </c>
      <c r="G66">
        <v>54</v>
      </c>
      <c r="H66" t="str">
        <v>Geprek Terasi Sayap</v>
      </c>
      <c r="I66">
        <v>11500</v>
      </c>
      <c r="J66">
        <v>8467.32068194201</v>
      </c>
      <c r="K66">
        <v>0.736288754951479</v>
      </c>
      <c r="L66">
        <v>8334.32068194201</v>
      </c>
      <c r="M66">
        <f>L66/I66</f>
        <v>0.7247235375601748</v>
      </c>
      <c r="N66">
        <v>8157.27981614114</v>
      </c>
      <c r="O66">
        <v>0.709328679664447</v>
      </c>
      <c r="R66">
        <v>54</v>
      </c>
      <c r="S66" t="str">
        <v>Geprek Terasi Sayap</v>
      </c>
      <c r="T66">
        <v>14500</v>
      </c>
      <c r="U66">
        <f>D66</f>
        <v>0</v>
      </c>
      <c r="V66">
        <f>U66/T66</f>
        <v>0</v>
      </c>
      <c r="W66">
        <v>8334.32068194201</v>
      </c>
      <c r="X66">
        <v>0.574780736685656</v>
      </c>
      <c r="Y66">
        <v>8157.27981614114</v>
      </c>
      <c r="Z66">
        <v>0.562571021802837</v>
      </c>
      <c r="AC66">
        <v>54</v>
      </c>
      <c r="AD66" t="str">
        <v>Geprek Terasi Sayap</v>
      </c>
      <c r="AE66">
        <v>12000</v>
      </c>
      <c r="AF66">
        <v>8467.32068194201</v>
      </c>
      <c r="AG66">
        <v>0.705610056828501</v>
      </c>
      <c r="AH66">
        <v>8334.32068194201</v>
      </c>
      <c r="AI66">
        <v>0.694526723495167</v>
      </c>
      <c r="AJ66">
        <v>8157.27981614114</v>
      </c>
      <c r="AK66">
        <v>0.679773318011762</v>
      </c>
      <c r="AM66">
        <v>54</v>
      </c>
      <c r="AN66" t="str">
        <v>Geprek Terasi Sayap</v>
      </c>
      <c r="AO66">
        <v>12000</v>
      </c>
      <c r="AP66">
        <v>8467.32068194201</v>
      </c>
      <c r="AQ66">
        <v>0.705610056828501</v>
      </c>
      <c r="AR66">
        <v>8334.32068194201</v>
      </c>
      <c r="AS66">
        <v>0.694526723495167</v>
      </c>
      <c r="AT66">
        <v>8157.27981614114</v>
      </c>
      <c r="AU66">
        <v>0.679773318011762</v>
      </c>
    </row>
    <row r="67">
      <c r="A67">
        <v>55</v>
      </c>
      <c r="B67" t="str">
        <v>Geprek Terasi Paha Bawah</v>
      </c>
      <c r="C67">
        <v>12500</v>
      </c>
      <c r="D67">
        <f>'HITUNGAN HPP PRODUK'!AM71</f>
        <v>0</v>
      </c>
      <c r="E67">
        <f>D67/C67</f>
        <v>0</v>
      </c>
      <c r="G67">
        <v>55</v>
      </c>
      <c r="H67" t="str">
        <v>Geprek Terasi Paha Bawah</v>
      </c>
      <c r="I67">
        <v>12500</v>
      </c>
      <c r="J67">
        <v>8827.32068194201</v>
      </c>
      <c r="K67">
        <v>0.706185654555361</v>
      </c>
      <c r="L67">
        <v>8684.32068194201</v>
      </c>
      <c r="M67">
        <f>L67/I67</f>
        <v>0.6947456545553609</v>
      </c>
      <c r="N67">
        <v>8495.27981614114</v>
      </c>
      <c r="O67">
        <v>0.679622385291291</v>
      </c>
      <c r="R67">
        <v>55</v>
      </c>
      <c r="S67" t="str">
        <v>Geprek Terasi Paha Bawah</v>
      </c>
      <c r="T67">
        <v>13500</v>
      </c>
      <c r="U67">
        <f>D67</f>
        <v>0</v>
      </c>
      <c r="V67">
        <f>U67/T67</f>
        <v>0</v>
      </c>
      <c r="W67">
        <v>8684.32068194201</v>
      </c>
      <c r="X67">
        <v>0.643283013477186</v>
      </c>
      <c r="Y67">
        <v>8495.27981614114</v>
      </c>
      <c r="Z67">
        <v>0.629279986380825</v>
      </c>
      <c r="AC67">
        <v>55</v>
      </c>
      <c r="AD67" t="str">
        <v>Geprek Terasi Paha Bawah</v>
      </c>
      <c r="AE67">
        <v>13000</v>
      </c>
      <c r="AF67">
        <v>8827.32068194201</v>
      </c>
      <c r="AG67">
        <v>0.679024667841693</v>
      </c>
      <c r="AH67">
        <v>8684.32068194201</v>
      </c>
      <c r="AI67">
        <v>0.668024667841693</v>
      </c>
      <c r="AJ67">
        <v>8495.27981614114</v>
      </c>
      <c r="AK67">
        <v>0.653483062780088</v>
      </c>
      <c r="AM67">
        <v>55</v>
      </c>
      <c r="AN67" t="str">
        <v>Geprek Terasi Paha Bawah</v>
      </c>
      <c r="AO67">
        <v>13000</v>
      </c>
      <c r="AP67">
        <v>8827.32068194201</v>
      </c>
      <c r="AQ67">
        <v>0.679024667841693</v>
      </c>
      <c r="AR67">
        <v>8684.32068194201</v>
      </c>
      <c r="AS67">
        <v>0.668024667841693</v>
      </c>
      <c r="AT67">
        <v>8495.27981614114</v>
      </c>
      <c r="AU67">
        <v>0.653483062780088</v>
      </c>
    </row>
    <row r="68">
      <c r="A68">
        <v>56</v>
      </c>
      <c r="B68" t="str">
        <v>Geprek Terasi Paha Atas / Dada</v>
      </c>
      <c r="C68">
        <v>13000</v>
      </c>
      <c r="D68">
        <f>'HITUNGAN HPP PRODUK'!AK71</f>
        <v>0</v>
      </c>
      <c r="E68">
        <f>D68/C68</f>
        <v>0</v>
      </c>
      <c r="G68">
        <v>56</v>
      </c>
      <c r="H68" t="str">
        <v>Geprek Terasi Paha Atas / Dada</v>
      </c>
      <c r="I68">
        <v>13000</v>
      </c>
      <c r="J68">
        <v>10447.320681942</v>
      </c>
      <c r="K68">
        <v>0.803640052457078</v>
      </c>
      <c r="L68">
        <v>10259.320681942</v>
      </c>
      <c r="M68">
        <f>L68/I68</f>
        <v>0.7891785139955384</v>
      </c>
      <c r="N68">
        <v>10016.2798161411</v>
      </c>
      <c r="O68">
        <v>0.770483062780088</v>
      </c>
      <c r="R68">
        <v>56</v>
      </c>
      <c r="S68" t="str">
        <v>Geprek Terasi Paha Atas / Dada</v>
      </c>
      <c r="T68">
        <v>12500</v>
      </c>
      <c r="U68">
        <f>D68</f>
        <v>0</v>
      </c>
      <c r="V68">
        <f>U68/T68</f>
        <v>0</v>
      </c>
      <c r="W68">
        <v>10259.320681942</v>
      </c>
      <c r="X68">
        <v>0.820745654555361</v>
      </c>
      <c r="Y68">
        <v>10016.2798161411</v>
      </c>
      <c r="Z68">
        <v>0.801302385291291</v>
      </c>
      <c r="AC68">
        <v>56</v>
      </c>
      <c r="AD68" t="str">
        <v>Geprek Terasi Paha Atas / Dada</v>
      </c>
      <c r="AE68">
        <v>14000</v>
      </c>
      <c r="AF68">
        <v>10447.320681942</v>
      </c>
      <c r="AG68">
        <v>0.746237191567286</v>
      </c>
      <c r="AH68">
        <v>10259.320681942</v>
      </c>
      <c r="AI68">
        <v>0.732808620138715</v>
      </c>
      <c r="AJ68">
        <v>10016.2798161411</v>
      </c>
      <c r="AK68">
        <v>0.715448558295796</v>
      </c>
      <c r="AM68">
        <v>56</v>
      </c>
      <c r="AN68" t="str">
        <v>Geprek Terasi Paha Atas / Dada</v>
      </c>
      <c r="AO68">
        <v>14000</v>
      </c>
      <c r="AP68">
        <v>10447.320681942</v>
      </c>
      <c r="AQ68">
        <v>0.746237191567286</v>
      </c>
      <c r="AR68">
        <v>10259.320681942</v>
      </c>
      <c r="AS68">
        <v>0.732808620138715</v>
      </c>
      <c r="AT68">
        <v>10016.2798161411</v>
      </c>
      <c r="AU68">
        <v>0.715448558295796</v>
      </c>
    </row>
    <row r="69">
      <c r="A69">
        <v>57</v>
      </c>
      <c r="G69">
        <v>57</v>
      </c>
      <c r="R69">
        <v>57</v>
      </c>
      <c r="AC69">
        <v>57</v>
      </c>
      <c r="AM69">
        <v>57</v>
      </c>
    </row>
    <row r="70">
      <c r="A70">
        <v>63</v>
      </c>
      <c r="B70" t="str">
        <v>Paket level 1</v>
      </c>
      <c r="C70">
        <v>13500</v>
      </c>
      <c r="D70">
        <f>'HITUNGAN HPP PRODUK'!AI62</f>
        <v>11332.227641717105</v>
      </c>
      <c r="E70">
        <f>D70/C70</f>
        <v>0.8394242697568226</v>
      </c>
      <c r="G70">
        <v>63</v>
      </c>
      <c r="H70" t="str">
        <v>Paket level 1</v>
      </c>
      <c r="I70">
        <v>13500</v>
      </c>
      <c r="J70">
        <v>11063.0544225435</v>
      </c>
      <c r="K70">
        <v>0.819485512781001</v>
      </c>
      <c r="L70">
        <v>10930.0544225435</v>
      </c>
      <c r="M70">
        <f>L70/I70</f>
        <v>0.8096336609291482</v>
      </c>
      <c r="N70">
        <v>10753.2992710284</v>
      </c>
      <c r="O70">
        <v>0.796540686742842</v>
      </c>
      <c r="R70">
        <v>63</v>
      </c>
      <c r="S70" t="str">
        <v>Paket level 1</v>
      </c>
      <c r="T70">
        <v>18000</v>
      </c>
      <c r="U70">
        <f>D70</f>
        <v>11332.227641717105</v>
      </c>
      <c r="V70">
        <f>U70/T70</f>
        <v>0.6295682023176169</v>
      </c>
      <c r="W70">
        <v>10930.0544225435</v>
      </c>
      <c r="X70">
        <v>0.607225245696862</v>
      </c>
      <c r="Y70">
        <v>10753.2992710284</v>
      </c>
      <c r="Z70">
        <v>0.597405515057131</v>
      </c>
      <c r="AC70">
        <v>63</v>
      </c>
      <c r="AD70" t="str">
        <v>Paket level 1</v>
      </c>
      <c r="AE70">
        <v>17000</v>
      </c>
      <c r="AF70">
        <v>11063.0544225435</v>
      </c>
      <c r="AG70">
        <v>0.650767907208442</v>
      </c>
      <c r="AH70">
        <v>10930.0544225435</v>
      </c>
      <c r="AI70">
        <v>0.642944377796677</v>
      </c>
      <c r="AJ70">
        <v>10753.2992710284</v>
      </c>
      <c r="AK70">
        <v>0.632547015942845</v>
      </c>
      <c r="AM70">
        <v>63</v>
      </c>
      <c r="AN70" t="str">
        <v>Paket level 1</v>
      </c>
      <c r="AO70">
        <v>16000</v>
      </c>
      <c r="AP70">
        <v>11063.0544225435</v>
      </c>
      <c r="AQ70">
        <v>0.69144090140897</v>
      </c>
      <c r="AR70">
        <v>10930.0544225435</v>
      </c>
      <c r="AS70">
        <v>0.683128401408969</v>
      </c>
      <c r="AT70">
        <v>10753.2992710284</v>
      </c>
      <c r="AU70">
        <v>0.672081204439273</v>
      </c>
    </row>
    <row r="71">
      <c r="A71">
        <v>64</v>
      </c>
      <c r="B71" t="str">
        <v>Paket level 2</v>
      </c>
      <c r="C71">
        <v>14500</v>
      </c>
      <c r="D71">
        <f>'HITUNGAN HPP PRODUK'!AK61</f>
        <v>1555.3600000000001</v>
      </c>
      <c r="E71">
        <f>D71/C71</f>
        <v>0.10726620689655174</v>
      </c>
      <c r="G71">
        <v>64</v>
      </c>
      <c r="H71" t="str">
        <v>Paket level 2</v>
      </c>
      <c r="I71">
        <v>14500</v>
      </c>
      <c r="J71">
        <v>11423.0544225435</v>
      </c>
      <c r="K71">
        <v>0.787796856727139</v>
      </c>
      <c r="L71">
        <v>11280.0544225435</v>
      </c>
      <c r="M71">
        <f>L71/I71</f>
        <v>0.7779347877616207</v>
      </c>
      <c r="N71">
        <v>11091.2992710284</v>
      </c>
      <c r="O71">
        <v>0.764917191105404</v>
      </c>
      <c r="R71">
        <v>64</v>
      </c>
      <c r="S71" t="str">
        <v>Paket level 2</v>
      </c>
      <c r="T71">
        <v>19000</v>
      </c>
      <c r="U71">
        <f>D71</f>
        <v>1555.3600000000001</v>
      </c>
      <c r="V71">
        <f>U71/T71</f>
        <v>0.08186105263157896</v>
      </c>
      <c r="W71">
        <v>11280.0544225435</v>
      </c>
      <c r="X71">
        <v>0.593687074870711</v>
      </c>
      <c r="Y71">
        <v>11091.2992710284</v>
      </c>
      <c r="Z71">
        <v>0.583752593212019</v>
      </c>
      <c r="AC71">
        <v>64</v>
      </c>
      <c r="AD71" t="str">
        <v>Paket level 2</v>
      </c>
      <c r="AE71">
        <v>18000</v>
      </c>
      <c r="AF71">
        <v>11423.0544225435</v>
      </c>
      <c r="AG71">
        <v>0.634614134585751</v>
      </c>
      <c r="AH71">
        <v>11280.0544225435</v>
      </c>
      <c r="AI71">
        <v>0.626669690141306</v>
      </c>
      <c r="AJ71">
        <v>11091.2992710284</v>
      </c>
      <c r="AK71">
        <v>0.616183292834909</v>
      </c>
      <c r="AM71">
        <v>64</v>
      </c>
      <c r="AN71" t="str">
        <v>Paket level 2</v>
      </c>
      <c r="AO71">
        <v>17000</v>
      </c>
      <c r="AP71">
        <v>11423.0544225435</v>
      </c>
      <c r="AQ71">
        <v>0.671944377796677</v>
      </c>
      <c r="AR71">
        <v>11280.0544225435</v>
      </c>
      <c r="AS71">
        <v>0.663532613090795</v>
      </c>
      <c r="AT71">
        <v>11091.2992710284</v>
      </c>
      <c r="AU71">
        <v>0.652429368884021</v>
      </c>
    </row>
    <row r="72">
      <c r="A72">
        <v>65</v>
      </c>
      <c r="B72" t="str">
        <v>Paket level 3</v>
      </c>
      <c r="C72">
        <v>16500</v>
      </c>
      <c r="D72">
        <f>'HITUNGAN HPP PRODUK'!AM61</f>
        <v>3140.042674253201</v>
      </c>
      <c r="E72">
        <f>D72/C72</f>
        <v>0.1903056166214061</v>
      </c>
      <c r="G72">
        <v>65</v>
      </c>
      <c r="H72" t="str">
        <v>Paket level 3</v>
      </c>
      <c r="I72">
        <v>16500</v>
      </c>
      <c r="J72">
        <v>13043.0544225435</v>
      </c>
      <c r="K72">
        <v>0.790488146820819</v>
      </c>
      <c r="L72">
        <v>12855.0544225435</v>
      </c>
      <c r="M72">
        <f>L72/I72</f>
        <v>0.7790942074268788</v>
      </c>
      <c r="N72">
        <v>12612.2992710284</v>
      </c>
      <c r="O72">
        <v>0.764381774001719</v>
      </c>
      <c r="R72">
        <v>65</v>
      </c>
      <c r="S72" t="str">
        <v>Paket level 3</v>
      </c>
      <c r="T72">
        <v>21000</v>
      </c>
      <c r="U72">
        <f>D72</f>
        <v>3140.042674253201</v>
      </c>
      <c r="V72">
        <f>U72/T72</f>
        <v>0.1495258416311048</v>
      </c>
      <c r="W72">
        <v>12855.0544225435</v>
      </c>
      <c r="X72">
        <v>0.612145448692548</v>
      </c>
      <c r="Y72">
        <v>12612.2992710284</v>
      </c>
      <c r="Z72">
        <v>0.600585679572779</v>
      </c>
      <c r="AC72">
        <v>65</v>
      </c>
      <c r="AD72" t="str">
        <v>Paket level 3</v>
      </c>
      <c r="AE72">
        <v>20000</v>
      </c>
      <c r="AF72">
        <v>13043.0544225435</v>
      </c>
      <c r="AG72">
        <v>0.652152721127176</v>
      </c>
      <c r="AH72">
        <v>12855.0544225435</v>
      </c>
      <c r="AI72">
        <v>0.642752721127176</v>
      </c>
      <c r="AJ72">
        <v>12612.2992710284</v>
      </c>
      <c r="AK72">
        <v>0.630614963551418</v>
      </c>
      <c r="AM72">
        <v>65</v>
      </c>
      <c r="AN72" t="str">
        <v>Paket level 3</v>
      </c>
      <c r="AO72">
        <v>18500</v>
      </c>
      <c r="AP72">
        <v>13043.0544225435</v>
      </c>
      <c r="AQ72">
        <v>0.705029968786136</v>
      </c>
      <c r="AR72">
        <v>12855.0544225435</v>
      </c>
      <c r="AS72">
        <v>0.694867806623974</v>
      </c>
      <c r="AT72">
        <v>12612.2992710284</v>
      </c>
      <c r="AU72">
        <v>0.681745906542074</v>
      </c>
    </row>
    <row r="73">
      <c r="A73">
        <v>66</v>
      </c>
      <c r="G73">
        <v>66</v>
      </c>
      <c r="R73">
        <v>66</v>
      </c>
      <c r="AC73">
        <v>66</v>
      </c>
      <c r="AM73">
        <v>66</v>
      </c>
    </row>
    <row r="74">
      <c r="A74">
        <v>67</v>
      </c>
      <c r="B74" t="str">
        <v>Sayap level</v>
      </c>
      <c r="C74">
        <v>9500</v>
      </c>
      <c r="D74">
        <f>'HITUNGAN HPP PRODUK'!AG72</f>
        <v>0</v>
      </c>
      <c r="E74">
        <f>D74/C74</f>
        <v>0</v>
      </c>
      <c r="G74">
        <v>67</v>
      </c>
      <c r="H74" t="str">
        <v>Sayap level</v>
      </c>
      <c r="I74">
        <v>9500</v>
      </c>
      <c r="J74">
        <v>8647.68008043825</v>
      </c>
      <c r="K74">
        <v>0.910282113730342</v>
      </c>
      <c r="L74">
        <v>8514.68008043825</v>
      </c>
      <c r="M74">
        <f>L74/I74</f>
        <v>0.8962821137303421</v>
      </c>
      <c r="N74">
        <v>8337.9249289231</v>
      </c>
      <c r="O74">
        <v>0.877676308307694</v>
      </c>
      <c r="R74">
        <v>67</v>
      </c>
      <c r="S74" t="str">
        <v>Sayap level</v>
      </c>
      <c r="T74">
        <v>11500</v>
      </c>
      <c r="U74">
        <f>D74</f>
        <v>0</v>
      </c>
      <c r="V74">
        <f>U74/T74</f>
        <v>0</v>
      </c>
      <c r="W74">
        <v>8514.68008043825</v>
      </c>
      <c r="X74">
        <v>0.740406963516369</v>
      </c>
      <c r="Y74">
        <v>8337.9249289231</v>
      </c>
      <c r="Z74">
        <v>0.725036950341139</v>
      </c>
      <c r="AC74">
        <v>67</v>
      </c>
      <c r="AD74" t="str">
        <v>Sayap level</v>
      </c>
      <c r="AE74">
        <v>11000</v>
      </c>
      <c r="AF74">
        <v>8647.68008043825</v>
      </c>
      <c r="AG74">
        <v>0.786152734585295</v>
      </c>
      <c r="AH74">
        <v>8514.68008043825</v>
      </c>
      <c r="AI74">
        <v>0.774061825494386</v>
      </c>
      <c r="AJ74">
        <v>8337.9249289231</v>
      </c>
      <c r="AK74">
        <v>0.757993175356645</v>
      </c>
      <c r="AM74">
        <v>67</v>
      </c>
      <c r="AN74" t="str">
        <v>Sayap level</v>
      </c>
      <c r="AO74">
        <v>11000</v>
      </c>
      <c r="AP74">
        <v>8647.68008043825</v>
      </c>
      <c r="AQ74">
        <v>0.786152734585295</v>
      </c>
      <c r="AR74">
        <v>8514.68008043825</v>
      </c>
      <c r="AS74">
        <v>0.774061825494386</v>
      </c>
      <c r="AT74">
        <v>8337.9249289231</v>
      </c>
      <c r="AU74">
        <v>0.757993175356645</v>
      </c>
    </row>
    <row r="75">
      <c r="A75">
        <v>68</v>
      </c>
      <c r="B75" t="str">
        <v>P.bawah level</v>
      </c>
      <c r="C75">
        <v>10500</v>
      </c>
      <c r="D75">
        <f>'HITUNGAN HPP PRODUK'!AE72</f>
        <v>943</v>
      </c>
      <c r="E75">
        <f>D75/C75</f>
        <v>0.08980952380952381</v>
      </c>
      <c r="G75">
        <v>68</v>
      </c>
      <c r="H75" t="str">
        <v>P.bawah level</v>
      </c>
      <c r="I75">
        <v>10500</v>
      </c>
      <c r="J75">
        <v>9007.68008043825</v>
      </c>
      <c r="K75">
        <v>0.857874293375071</v>
      </c>
      <c r="L75">
        <v>8864.68008043825</v>
      </c>
      <c r="M75">
        <f>L75/I75</f>
        <v>0.8442552457560237</v>
      </c>
      <c r="N75">
        <v>8675.9249289231</v>
      </c>
      <c r="O75">
        <v>0.826278564659343</v>
      </c>
      <c r="R75">
        <v>68</v>
      </c>
      <c r="S75" t="str">
        <v>P.bawah level</v>
      </c>
      <c r="T75">
        <v>12500</v>
      </c>
      <c r="U75">
        <f>D75</f>
        <v>943</v>
      </c>
      <c r="V75">
        <f>U75/T75</f>
        <v>0.07544</v>
      </c>
      <c r="W75">
        <v>8864.68008043825</v>
      </c>
      <c r="X75">
        <v>0.70917440643506</v>
      </c>
      <c r="Y75">
        <v>8675.9249289231</v>
      </c>
      <c r="Z75">
        <v>0.694073994313848</v>
      </c>
      <c r="AC75">
        <v>68</v>
      </c>
      <c r="AD75" t="str">
        <v>P.bawah level</v>
      </c>
      <c r="AE75">
        <v>12000</v>
      </c>
      <c r="AF75">
        <v>9007.68008043825</v>
      </c>
      <c r="AG75">
        <v>0.750640006703187</v>
      </c>
      <c r="AH75">
        <v>8864.68008043825</v>
      </c>
      <c r="AI75">
        <v>0.738723340036521</v>
      </c>
      <c r="AJ75">
        <v>8675.9249289231</v>
      </c>
      <c r="AK75">
        <v>0.722993744076925</v>
      </c>
      <c r="AM75">
        <v>68</v>
      </c>
      <c r="AN75" t="str">
        <v>P.bawah level</v>
      </c>
      <c r="AO75">
        <v>12000</v>
      </c>
      <c r="AP75">
        <v>9007.68008043825</v>
      </c>
      <c r="AQ75">
        <v>0.750640006703187</v>
      </c>
      <c r="AR75">
        <v>8864.68008043825</v>
      </c>
      <c r="AS75">
        <v>0.738723340036521</v>
      </c>
      <c r="AT75">
        <v>8675.9249289231</v>
      </c>
      <c r="AU75">
        <v>0.722993744076925</v>
      </c>
    </row>
    <row r="76">
      <c r="A76">
        <v>69</v>
      </c>
      <c r="B76" t="str">
        <v>Dada level</v>
      </c>
      <c r="C76">
        <v>12000</v>
      </c>
      <c r="D76">
        <f>'HITUNGAN HPP PRODUK'!AA71</f>
        <v>0</v>
      </c>
      <c r="E76">
        <f>D76/C76</f>
        <v>0</v>
      </c>
      <c r="G76">
        <v>69</v>
      </c>
      <c r="H76" t="str">
        <v>Dada level</v>
      </c>
      <c r="I76">
        <v>12000</v>
      </c>
      <c r="J76">
        <v>10447.6800804383</v>
      </c>
      <c r="K76">
        <v>0.870640006703188</v>
      </c>
      <c r="L76">
        <v>10264.6800804383</v>
      </c>
      <c r="M76">
        <f>L76/I76</f>
        <v>0.8553900067031917</v>
      </c>
      <c r="N76">
        <v>10027.9249289231</v>
      </c>
      <c r="O76">
        <v>0.835660410743592</v>
      </c>
      <c r="R76">
        <v>69</v>
      </c>
      <c r="S76" t="str">
        <v>Dada level</v>
      </c>
      <c r="T76">
        <v>14500</v>
      </c>
      <c r="U76">
        <f>D76</f>
        <v>0</v>
      </c>
      <c r="V76">
        <f>U76/T76</f>
        <v>0</v>
      </c>
      <c r="W76">
        <v>10264.6800804383</v>
      </c>
      <c r="X76">
        <v>0.707908971064707</v>
      </c>
      <c r="Y76">
        <v>10027.9249289231</v>
      </c>
      <c r="Z76">
        <v>0.691581029580903</v>
      </c>
      <c r="AC76">
        <v>69</v>
      </c>
      <c r="AD76" t="str">
        <v>Dada level</v>
      </c>
      <c r="AE76">
        <v>13000</v>
      </c>
      <c r="AF76">
        <v>10447.6800804383</v>
      </c>
      <c r="AG76">
        <v>0.80366769849525</v>
      </c>
      <c r="AH76">
        <v>10264.6800804383</v>
      </c>
      <c r="AI76">
        <v>0.789590775418327</v>
      </c>
      <c r="AJ76">
        <v>10027.9249289231</v>
      </c>
      <c r="AK76">
        <v>0.771378840686392</v>
      </c>
      <c r="AM76">
        <v>69</v>
      </c>
      <c r="AN76" t="str">
        <v>Dada level</v>
      </c>
      <c r="AO76">
        <v>13000</v>
      </c>
      <c r="AP76">
        <v>10447.6800804383</v>
      </c>
      <c r="AQ76">
        <v>0.80366769849525</v>
      </c>
      <c r="AR76">
        <v>10264.6800804383</v>
      </c>
      <c r="AS76">
        <v>0.789590775418327</v>
      </c>
      <c r="AT76">
        <v>10027.9249289231</v>
      </c>
      <c r="AU76">
        <v>0.771378840686392</v>
      </c>
    </row>
    <row r="77">
      <c r="A77">
        <v>70</v>
      </c>
      <c r="B77" t="str">
        <v>P.atas Level</v>
      </c>
      <c r="C77">
        <v>12000</v>
      </c>
      <c r="D77">
        <f>'HITUNGAN HPP PRODUK'!AC71</f>
        <v>0</v>
      </c>
      <c r="E77">
        <f>D77/C77</f>
        <v>0</v>
      </c>
      <c r="G77">
        <v>70</v>
      </c>
      <c r="H77" t="str">
        <v>P.atas Level</v>
      </c>
      <c r="I77">
        <v>12000</v>
      </c>
      <c r="J77">
        <v>10627.6800804382</v>
      </c>
      <c r="K77">
        <v>0.885640006703187</v>
      </c>
      <c r="L77">
        <v>10439.6800804382</v>
      </c>
      <c r="M77">
        <f>L77/I77</f>
        <v>0.8699733400365167</v>
      </c>
      <c r="N77">
        <v>10196.9249289231</v>
      </c>
      <c r="O77">
        <v>0.849743744076925</v>
      </c>
      <c r="R77">
        <v>70</v>
      </c>
      <c r="S77" t="str">
        <v>P.atas Level</v>
      </c>
      <c r="T77">
        <v>14500</v>
      </c>
      <c r="U77">
        <f>D77</f>
        <v>0</v>
      </c>
      <c r="V77">
        <f>U77/T77</f>
        <v>0</v>
      </c>
      <c r="W77">
        <v>10439.6800804382</v>
      </c>
      <c r="X77">
        <v>0.719977936581948</v>
      </c>
      <c r="Y77">
        <v>10196.9249289231</v>
      </c>
      <c r="Z77">
        <v>0.703236201994696</v>
      </c>
      <c r="AC77">
        <v>70</v>
      </c>
      <c r="AD77" t="str">
        <v>P.atas Level</v>
      </c>
      <c r="AE77">
        <v>13000</v>
      </c>
      <c r="AF77">
        <v>10627.6800804382</v>
      </c>
      <c r="AG77">
        <v>0.817513852341404</v>
      </c>
      <c r="AH77">
        <v>10439.6800804382</v>
      </c>
      <c r="AI77">
        <v>0.803052313879865</v>
      </c>
      <c r="AJ77">
        <v>10196.9249289231</v>
      </c>
      <c r="AK77">
        <v>0.784378840686392</v>
      </c>
      <c r="AM77">
        <v>70</v>
      </c>
      <c r="AN77" t="str">
        <v>P.atas Level</v>
      </c>
      <c r="AO77">
        <v>13000</v>
      </c>
      <c r="AP77">
        <v>10627.6800804382</v>
      </c>
      <c r="AQ77">
        <v>0.817513852341404</v>
      </c>
      <c r="AR77">
        <v>10439.6800804382</v>
      </c>
      <c r="AS77">
        <v>0.803052313879865</v>
      </c>
      <c r="AT77">
        <v>10196.9249289231</v>
      </c>
      <c r="AU77">
        <v>0.784378840686392</v>
      </c>
    </row>
    <row r="78">
      <c r="A78">
        <v>71</v>
      </c>
      <c r="G78">
        <v>71</v>
      </c>
      <c r="R78">
        <v>71</v>
      </c>
      <c r="AC78">
        <v>71</v>
      </c>
      <c r="AM78">
        <v>71</v>
      </c>
    </row>
    <row r="79">
      <c r="A79">
        <v>72</v>
      </c>
      <c r="B79" t="str">
        <v>Sehat 1</v>
      </c>
      <c r="C79">
        <v>13000</v>
      </c>
      <c r="D79">
        <f>'HITUNGAN HPP PRODUK'!U58</f>
        <v>1583.97</v>
      </c>
      <c r="E79">
        <f>D79/C79</f>
        <v>0.12184384615384615</v>
      </c>
      <c r="G79">
        <v>72</v>
      </c>
      <c r="H79" t="str">
        <v>Sehat 1</v>
      </c>
      <c r="I79">
        <v>13000</v>
      </c>
      <c r="J79">
        <v>8599.95052631579</v>
      </c>
      <c r="K79">
        <v>0.661534655870445</v>
      </c>
      <c r="L79">
        <v>8511.2362406015</v>
      </c>
      <c r="M79">
        <f>L79/I79</f>
        <v>0.6547104800462692</v>
      </c>
      <c r="N79">
        <v>8405.17195488722</v>
      </c>
      <c r="O79">
        <v>0.646551688837478</v>
      </c>
      <c r="R79">
        <v>72</v>
      </c>
      <c r="AC79">
        <v>72</v>
      </c>
      <c r="AD79" t="str">
        <v>Sehat 1</v>
      </c>
      <c r="AE79">
        <v>14500</v>
      </c>
      <c r="AF79">
        <v>8599.95052631579</v>
      </c>
      <c r="AG79">
        <v>0.593100036297641</v>
      </c>
      <c r="AH79">
        <v>8511.2362406015</v>
      </c>
      <c r="AI79">
        <v>0.586981809696655</v>
      </c>
      <c r="AJ79">
        <v>8405.17195488722</v>
      </c>
      <c r="AK79">
        <v>0.579667031371532</v>
      </c>
      <c r="AM79">
        <v>72</v>
      </c>
      <c r="AN79" t="str">
        <v>Sehat 1</v>
      </c>
      <c r="AO79">
        <v>15000</v>
      </c>
      <c r="AP79">
        <v>8599.95052631579</v>
      </c>
      <c r="AQ79">
        <v>0.573330035087719</v>
      </c>
      <c r="AR79">
        <v>8511.2362406015</v>
      </c>
      <c r="AS79">
        <v>0.567415749373434</v>
      </c>
      <c r="AT79">
        <v>8405.17195488722</v>
      </c>
      <c r="AU79">
        <v>0.560344796992481</v>
      </c>
    </row>
    <row r="80">
      <c r="A80">
        <v>73</v>
      </c>
      <c r="B80" t="str">
        <v>Sehat 2</v>
      </c>
      <c r="C80">
        <v>15000</v>
      </c>
      <c r="D80">
        <f>'HITUNGAN HPP PRODUK'!W57</f>
        <v>0</v>
      </c>
      <c r="E80">
        <f>D80/C80</f>
        <v>0</v>
      </c>
      <c r="G80">
        <v>73</v>
      </c>
      <c r="H80" t="str">
        <v>Sehat 2</v>
      </c>
      <c r="I80">
        <v>15000</v>
      </c>
      <c r="J80">
        <v>9859.5920267335</v>
      </c>
      <c r="K80">
        <v>0.657306135115567</v>
      </c>
      <c r="L80">
        <v>9859.5920267335</v>
      </c>
      <c r="M80">
        <f>L80/I80</f>
        <v>0.6573061351155667</v>
      </c>
      <c r="N80">
        <v>9859.5920267335</v>
      </c>
      <c r="O80">
        <v>0.657306135115567</v>
      </c>
      <c r="R80">
        <v>73</v>
      </c>
      <c r="AC80">
        <v>73</v>
      </c>
      <c r="AD80" t="str">
        <v>Sehat 2</v>
      </c>
      <c r="AE80">
        <v>18000</v>
      </c>
      <c r="AF80">
        <v>9859.5920267335</v>
      </c>
      <c r="AG80" t="e">
        <v>#DIV/0!</v>
      </c>
      <c r="AH80">
        <v>9859.5920267335</v>
      </c>
      <c r="AI80" t="e">
        <v>#DIV/0!</v>
      </c>
      <c r="AJ80">
        <v>9859.5920267335</v>
      </c>
      <c r="AK80" t="e">
        <v>#DIV/0!</v>
      </c>
      <c r="AM80">
        <v>73</v>
      </c>
      <c r="AN80" t="str">
        <v>Sehat 2</v>
      </c>
      <c r="AO80">
        <v>17000</v>
      </c>
      <c r="AP80">
        <v>9859.5920267335</v>
      </c>
      <c r="AQ80">
        <v>0.579976001572559</v>
      </c>
      <c r="AR80">
        <v>9859.5920267335</v>
      </c>
      <c r="AS80">
        <v>0.579976001572559</v>
      </c>
      <c r="AT80">
        <v>9859.5920267335</v>
      </c>
      <c r="AU80">
        <v>0.579976001572559</v>
      </c>
    </row>
    <row r="81">
      <c r="A81">
        <v>74</v>
      </c>
      <c r="B81" t="str">
        <v>Sehat 3</v>
      </c>
      <c r="C81">
        <v>16000</v>
      </c>
      <c r="D81">
        <f>'HITUNGAN HPP PRODUK'!Y58</f>
        <v>1392.3444976076555</v>
      </c>
      <c r="E81">
        <f>D81/C81</f>
        <v>0.08702153110047847</v>
      </c>
      <c r="G81">
        <v>74</v>
      </c>
      <c r="H81" t="str">
        <v>Sehat 3</v>
      </c>
      <c r="I81">
        <v>16000</v>
      </c>
      <c r="J81">
        <v>10822.3590278067</v>
      </c>
      <c r="K81">
        <v>0.676397439237917</v>
      </c>
      <c r="L81">
        <v>10679.3590278067</v>
      </c>
      <c r="M81">
        <f>L81/I81</f>
        <v>0.6674599392379188</v>
      </c>
      <c r="N81">
        <v>10490.6038762915</v>
      </c>
      <c r="O81">
        <v>0.65566274226822</v>
      </c>
      <c r="R81">
        <v>74</v>
      </c>
      <c r="AC81">
        <v>74</v>
      </c>
      <c r="AD81" t="str">
        <v>Sehat 3</v>
      </c>
      <c r="AE81">
        <v>18000</v>
      </c>
      <c r="AF81">
        <v>10822.3590278067</v>
      </c>
      <c r="AG81">
        <v>0.601242168211482</v>
      </c>
      <c r="AH81">
        <v>10679.3590278067</v>
      </c>
      <c r="AI81">
        <v>0.593297723767037</v>
      </c>
      <c r="AJ81">
        <v>10490.6038762915</v>
      </c>
      <c r="AK81">
        <v>0.58281132646064</v>
      </c>
      <c r="AM81">
        <v>74</v>
      </c>
      <c r="AN81" t="str">
        <v>Sehat 3</v>
      </c>
      <c r="AO81">
        <v>18000</v>
      </c>
      <c r="AP81">
        <v>10822.3590278067</v>
      </c>
      <c r="AQ81">
        <v>0.601242168211482</v>
      </c>
      <c r="AR81">
        <v>10679.3590278067</v>
      </c>
      <c r="AS81">
        <v>0.593297723767037</v>
      </c>
      <c r="AT81">
        <v>10490.6038762915</v>
      </c>
      <c r="AU81">
        <v>0.58281132646064</v>
      </c>
    </row>
    <row r="82">
      <c r="A82">
        <v>75</v>
      </c>
      <c r="B82" t="str">
        <v>Sehat 4</v>
      </c>
      <c r="C82">
        <v>15000</v>
      </c>
      <c r="D82">
        <f>'HITUNGAN HPP PRODUK'!AA58</f>
        <v>1392.3444976076555</v>
      </c>
      <c r="E82">
        <f>D82/C82</f>
        <v>0.09282296650717703</v>
      </c>
      <c r="G82">
        <v>75</v>
      </c>
      <c r="H82" t="str">
        <v>Sehat 4</v>
      </c>
      <c r="I82">
        <v>15000</v>
      </c>
      <c r="J82">
        <v>8599.95052631579</v>
      </c>
      <c r="K82">
        <v>0.573330035087719</v>
      </c>
      <c r="L82">
        <v>8511.2362406015</v>
      </c>
      <c r="M82">
        <f>L82/I82</f>
        <v>0.5674157493734333</v>
      </c>
      <c r="N82">
        <v>8405.17195488722</v>
      </c>
      <c r="O82">
        <v>0.560344796992481</v>
      </c>
      <c r="R82">
        <v>75</v>
      </c>
      <c r="AC82">
        <v>75</v>
      </c>
      <c r="AD82" t="str">
        <v>Sehat 4</v>
      </c>
      <c r="AE82">
        <v>18000</v>
      </c>
      <c r="AF82">
        <v>8599.95052631579</v>
      </c>
      <c r="AG82">
        <v>0.477775029239766</v>
      </c>
      <c r="AH82">
        <v>8511.2362406015</v>
      </c>
      <c r="AI82">
        <v>0.472846457811195</v>
      </c>
      <c r="AJ82">
        <v>8405.17195488722</v>
      </c>
      <c r="AK82">
        <v>0.466953997493734</v>
      </c>
      <c r="AM82">
        <v>75</v>
      </c>
      <c r="AN82" t="str">
        <v>Sehat 4</v>
      </c>
      <c r="AO82">
        <v>18000</v>
      </c>
      <c r="AP82">
        <v>8599.95052631579</v>
      </c>
      <c r="AQ82">
        <v>0.477775029239766</v>
      </c>
      <c r="AR82">
        <v>8511.2362406015</v>
      </c>
      <c r="AS82">
        <v>0.472846457811195</v>
      </c>
      <c r="AT82">
        <v>8405.17195488722</v>
      </c>
      <c r="AU82">
        <v>0.466953997493734</v>
      </c>
    </row>
    <row r="84">
      <c r="H84" t="str">
        <v>HARGA BAHAN BAKU</v>
      </c>
      <c r="S84" t="str">
        <v>HARGA BAHAN BAKU</v>
      </c>
    </row>
    <row r="85">
      <c r="H85" t="str">
        <v>TEPUNG 10.400/ KG (260.000)</v>
      </c>
      <c r="S85" t="str">
        <v>TEPUNG 10.400/ KG (260.000)</v>
      </c>
    </row>
    <row r="86">
      <c r="H86" t="str">
        <v>AYAM 36.000/ KG</v>
      </c>
      <c r="S86" t="str">
        <v>AYAM 36.000/ KG</v>
      </c>
    </row>
    <row r="87">
      <c r="H87" t="str">
        <v>MINYAK 24.000/ LITER</v>
      </c>
      <c r="S87" t="str">
        <v>MINYAK 24.000/ LITER</v>
      </c>
      <c r="AD87" t="str">
        <v>HARGA BAHAN BAKU</v>
      </c>
      <c r="AN87" t="str">
        <v>HARGA BAHAN BAKU</v>
      </c>
    </row>
    <row r="88">
      <c r="AD88" t="str">
        <v>TEPUNG 10.400/ KG (260.000)</v>
      </c>
      <c r="AN88" t="str">
        <v>TEPUNG 10.400/ KG (260.000)</v>
      </c>
    </row>
    <row r="89">
      <c r="AD89" t="str">
        <v>AYAM 36.000/ KG</v>
      </c>
      <c r="AN89" t="str">
        <v>AYAM 36.000/ KG</v>
      </c>
    </row>
    <row r="90">
      <c r="H90" t="str">
        <v>HARGA BAHAN BAKU</v>
      </c>
      <c r="S90" t="str">
        <v>HARGA BAHAN BAKU</v>
      </c>
      <c r="AD90" t="str">
        <v>MINYAK 24.000/ LITER</v>
      </c>
      <c r="AN90" t="str">
        <v>MINYAK 24.000/ LITER</v>
      </c>
    </row>
    <row r="91">
      <c r="H91" t="str">
        <v>TEPUNG 9.800/ KG (245.000)</v>
      </c>
      <c r="S91" t="str">
        <v>TEPUNG 9.800/ KG (245.000)</v>
      </c>
    </row>
    <row r="92">
      <c r="H92" t="str">
        <v>AYAM 35.000/ KG</v>
      </c>
      <c r="S92" t="str">
        <v>AYAM 35.000/ KG</v>
      </c>
    </row>
    <row r="93">
      <c r="H93" t="str">
        <v>MINYAK 24.000/ LITER</v>
      </c>
      <c r="S93" t="str">
        <v>MINYAK 24.000/ LITER</v>
      </c>
      <c r="AD93" t="str">
        <v>HARGA BAHAN BAKU</v>
      </c>
      <c r="AN93" t="str">
        <v>HARGA BAHAN BAKU</v>
      </c>
    </row>
    <row r="94">
      <c r="AD94" t="str">
        <v>TEPUNG 9.800/ KG (245.000)</v>
      </c>
      <c r="AN94" t="str">
        <v>TEPUNG 9.800/ KG (245.000)</v>
      </c>
    </row>
    <row r="95">
      <c r="H95" t="str">
        <v>HARGA BAHAN BAKU</v>
      </c>
      <c r="S95" t="str">
        <v>HARGA BAHAN BAKU</v>
      </c>
      <c r="T95" t="str">
        <v>UP DATE STORE</v>
      </c>
      <c r="AD95" t="str">
        <v>AYAM 35.000/ KG</v>
      </c>
      <c r="AN95" t="str">
        <v>AYAM 35.000/ KG</v>
      </c>
    </row>
    <row r="96">
      <c r="H96" t="str">
        <v>TEPUNG 9.102 / KG  ( 227.550 )</v>
      </c>
      <c r="S96" t="str">
        <v>TEPUNG 9.102 / KG  ( 227.550 )</v>
      </c>
      <c r="AD96" t="str">
        <v>MINYAK 24.000/ LITER</v>
      </c>
      <c r="AN96" t="str">
        <v>MINYAK 24.000/ LITER</v>
      </c>
    </row>
    <row r="97">
      <c r="H97" t="str">
        <v xml:space="preserve">AYAM 33.800 / KG </v>
      </c>
      <c r="S97" t="str">
        <v xml:space="preserve">AYAM 33.800 / KG </v>
      </c>
    </row>
    <row r="98">
      <c r="H98" t="str">
        <v>MINYAK 23.400/ LITER</v>
      </c>
      <c r="S98" t="str">
        <v>MINYAK 23.400/ LITER</v>
      </c>
      <c r="AD98" t="str">
        <v>HARGA BAHAN BAKU</v>
      </c>
      <c r="AN98" t="str">
        <v>HARGA BAHAN BAKU</v>
      </c>
    </row>
    <row r="99">
      <c r="AD99" t="str">
        <v>TEPUNG 9.102 / KG  ( 227.550 )</v>
      </c>
      <c r="AN99" t="str">
        <v>TEPUNG 9.102 / KG  ( 227.550 )</v>
      </c>
    </row>
    <row r="100">
      <c r="AD100" t="str">
        <v xml:space="preserve">AYAM 33.800 / KG </v>
      </c>
      <c r="AN100" t="str">
        <v xml:space="preserve">AYAM 33.800 / KG </v>
      </c>
    </row>
    <row r="101">
      <c r="AD101" t="str">
        <v>MINYAK 23.400/ LITER</v>
      </c>
      <c r="AN101" t="str">
        <v>MINYAK 23.400/ LITER</v>
      </c>
    </row>
  </sheetData>
  <mergeCells count="5">
    <mergeCell ref="L5:M5"/>
    <mergeCell ref="AN3:AU4"/>
    <mergeCell ref="AD3:AK4"/>
    <mergeCell ref="H2:O3"/>
    <mergeCell ref="S2:Y4"/>
  </mergeCells>
  <pageMargins left="0.7" right="0.7" top="0.75" bottom="0.75" header="0.3" footer="0.3"/>
  <ignoredErrors>
    <ignoredError numberStoredAsText="1" sqref="A2:AV101"/>
  </ignoredErrors>
</worksheet>
</file>

<file path=xl/worksheets/sheet23.xml><?xml version="1.0" encoding="utf-8"?>
<worksheet xmlns="http://schemas.openxmlformats.org/spreadsheetml/2006/main" xmlns:r="http://schemas.openxmlformats.org/officeDocument/2006/relationships">
  <dimension ref="A2:G140"/>
  <sheetViews>
    <sheetView workbookViewId="0" rightToLeft="0"/>
  </sheetViews>
  <sheetData>
    <row r="2">
      <c r="D2" t="str">
        <v xml:space="preserve">FOOD COST ITEM KELAS 2 </v>
      </c>
    </row>
    <row r="6">
      <c r="B6" t="str">
        <v>ITEM</v>
      </c>
      <c r="C6" t="str">
        <f>B6</f>
        <v>ITEM</v>
      </c>
      <c r="D6" t="str">
        <v>KOMPOSISI PAKET</v>
      </c>
      <c r="E6" t="str">
        <v>HARGA</v>
      </c>
      <c r="F6" t="str">
        <v xml:space="preserve">HPP </v>
      </c>
      <c r="G6" t="str">
        <v>%</v>
      </c>
    </row>
    <row r="7">
      <c r="A7">
        <v>1</v>
      </c>
      <c r="B7" t="str">
        <v>Dada</v>
      </c>
      <c r="C7" t="str">
        <f>B7</f>
        <v>Dada</v>
      </c>
      <c r="E7">
        <f>'LAP TAMBAHAN '!S8</f>
        <v>32100</v>
      </c>
      <c r="F7" t="e">
        <f>'HITUNGAN HPP PRODUK'!E17</f>
        <v>#DIV/0!</v>
      </c>
      <c r="G7" t="e">
        <f>F7/E7</f>
        <v>#DIV/0!</v>
      </c>
    </row>
    <row r="8">
      <c r="A8">
        <v>2</v>
      </c>
      <c r="B8" t="str">
        <v>Paha Atas</v>
      </c>
      <c r="C8" t="str">
        <f>B8</f>
        <v>Paha Atas</v>
      </c>
      <c r="E8">
        <f>'LAP TAMBAHAN '!S9</f>
        <v>0</v>
      </c>
      <c r="F8" t="e">
        <f>'HITUNGAN HPP PRODUK'!E30</f>
        <v>#DIV/0!</v>
      </c>
      <c r="G8" t="e">
        <f>F8/E8</f>
        <v>#DIV/0!</v>
      </c>
    </row>
    <row r="9">
      <c r="A9">
        <v>3</v>
      </c>
      <c r="B9" t="str">
        <v>Paha Bawah</v>
      </c>
      <c r="C9" t="str">
        <f>B9</f>
        <v>Paha Bawah</v>
      </c>
      <c r="E9">
        <f>'LAP TAMBAHAN '!S10</f>
        <v>0</v>
      </c>
      <c r="F9" t="e">
        <f>'HITUNGAN HPP PRODUK'!E43</f>
        <v>#DIV/0!</v>
      </c>
      <c r="G9" t="e">
        <f>F9/E9</f>
        <v>#DIV/0!</v>
      </c>
    </row>
    <row r="10">
      <c r="A10">
        <v>4</v>
      </c>
      <c r="B10" t="str">
        <v>Sayap</v>
      </c>
      <c r="C10" t="str">
        <f>B10</f>
        <v>Sayap</v>
      </c>
      <c r="E10">
        <f>'LAP TAMBAHAN '!S11</f>
        <v>0</v>
      </c>
      <c r="F10" t="e">
        <f>'HITUNGAN HPP PRODUK'!E56</f>
        <v>#DIV/0!</v>
      </c>
      <c r="G10" t="e">
        <f>F10/E10</f>
        <v>#DIV/0!</v>
      </c>
    </row>
    <row r="11">
      <c r="A11">
        <v>5</v>
      </c>
      <c r="B11" t="str">
        <v>Chicken Strip</v>
      </c>
      <c r="C11" t="str">
        <f>B11</f>
        <v>Chicken Strip</v>
      </c>
      <c r="E11">
        <f>'LAP TAMBAHAN '!S12</f>
        <v>0</v>
      </c>
      <c r="F11" t="e">
        <f>'HITUNGAN HPP PRODUK'!E119</f>
        <v>#DIV/0!</v>
      </c>
      <c r="G11" t="e">
        <f>F11/E11</f>
        <v>#DIV/0!</v>
      </c>
    </row>
    <row r="12">
      <c r="A12">
        <v>6</v>
      </c>
      <c r="B12" t="str">
        <v>Chicken Steak</v>
      </c>
      <c r="C12" t="str">
        <f>B12</f>
        <v>Chicken Steak</v>
      </c>
      <c r="E12">
        <f>'LAP TAMBAHAN '!S13</f>
        <v>0</v>
      </c>
      <c r="F12" t="e">
        <f>'HITUNGAN HPP PRODUK'!E85</f>
        <v>#DIV/0!</v>
      </c>
      <c r="G12" t="e">
        <f>F12/E12</f>
        <v>#DIV/0!</v>
      </c>
    </row>
    <row r="13">
      <c r="A13">
        <v>7</v>
      </c>
    </row>
    <row r="14">
      <c r="A14">
        <v>8</v>
      </c>
      <c r="B14" t="str">
        <v xml:space="preserve">French Fries </v>
      </c>
      <c r="C14" t="str">
        <f>B14</f>
        <v xml:space="preserve">French Fries </v>
      </c>
      <c r="E14">
        <f>'LAP TAMBAHAN '!S15</f>
        <v>0</v>
      </c>
      <c r="F14">
        <f>'HITUNGAN HPP PRODUK'!H72</f>
        <v>3901.797138047138</v>
      </c>
      <c r="G14" t="e">
        <f>F14/E14</f>
        <v>#DIV/0!</v>
      </c>
    </row>
    <row r="15">
      <c r="A15">
        <v>9</v>
      </c>
      <c r="B15" t="str">
        <v>Nasi</v>
      </c>
      <c r="C15" t="str">
        <f>B15</f>
        <v>Nasi</v>
      </c>
      <c r="E15">
        <f>'LAP TAMBAHAN '!S16</f>
        <v>0</v>
      </c>
      <c r="F15">
        <f>'HITUNGAN HPP PRODUK'!H63</f>
        <v>1021.0526315789473</v>
      </c>
      <c r="G15" t="e">
        <f>F15/E15</f>
        <v>#DIV/0!</v>
      </c>
    </row>
    <row r="16">
      <c r="A16">
        <v>10</v>
      </c>
      <c r="B16" t="str">
        <v>Perkedel</v>
      </c>
      <c r="C16" t="str">
        <f>B16</f>
        <v>Perkedel</v>
      </c>
      <c r="E16">
        <f>'LAP TAMBAHAN '!S17</f>
        <v>0</v>
      </c>
      <c r="F16" t="e">
        <f>'HITUNGAN HPP PRODUK'!H197</f>
        <v>#DIV/0!</v>
      </c>
      <c r="G16" t="e">
        <f>F16/E16</f>
        <v>#DIV/0!</v>
      </c>
    </row>
    <row r="17">
      <c r="A17">
        <v>11</v>
      </c>
      <c r="B17" t="str">
        <v>Chicken Burger</v>
      </c>
      <c r="C17" t="str">
        <f>B17</f>
        <v>Chicken Burger</v>
      </c>
      <c r="E17">
        <f>'LAP TAMBAHAN '!S18</f>
        <v>0</v>
      </c>
      <c r="F17">
        <f>'HITUNGAN HPP PRODUK'!H138</f>
        <v>7916.184967463905</v>
      </c>
      <c r="G17" t="e">
        <f>F17/E17</f>
        <v>#DIV/0!</v>
      </c>
    </row>
    <row r="18">
      <c r="A18">
        <v>12</v>
      </c>
      <c r="B18" t="str">
        <v>Cheese Burger</v>
      </c>
      <c r="C18" t="str">
        <f>B18</f>
        <v>Cheese Burger</v>
      </c>
      <c r="E18">
        <f>'LAP TAMBAHAN '!S19</f>
        <v>0</v>
      </c>
      <c r="F18">
        <f>'HITUNGAN HPP PRODUK'!H154</f>
        <v>8858.184967463905</v>
      </c>
      <c r="G18" t="e">
        <f>F18/E18</f>
        <v>#DIV/0!</v>
      </c>
    </row>
    <row r="19">
      <c r="A19">
        <v>13</v>
      </c>
    </row>
    <row r="20">
      <c r="A20">
        <v>14</v>
      </c>
      <c r="B20" t="str">
        <v>Nasi Goreng</v>
      </c>
      <c r="C20" t="str">
        <f>B20</f>
        <v>Nasi Goreng</v>
      </c>
      <c r="G20" t="e">
        <f>F20/E20</f>
        <v>#DIV/0!</v>
      </c>
    </row>
    <row r="21">
      <c r="A21">
        <v>15</v>
      </c>
      <c r="B21" t="str">
        <v>NASPLOK</v>
      </c>
      <c r="C21" t="str">
        <v>Nasi Goreng Telor Ceplok</v>
      </c>
      <c r="E21">
        <f>'LAP TAMBAHAN '!S22</f>
        <v>0</v>
      </c>
      <c r="F21">
        <f>'HITUNGAN HPP PRODUK'!H99</f>
        <v>6653.09753968254</v>
      </c>
      <c r="G21" t="e">
        <f>F21/E21</f>
        <v>#DIV/0!</v>
      </c>
    </row>
    <row r="22">
      <c r="A22">
        <v>16</v>
      </c>
      <c r="G22" t="e">
        <f>F22/E22</f>
        <v>#DIV/0!</v>
      </c>
    </row>
    <row r="23">
      <c r="A23">
        <v>17</v>
      </c>
      <c r="B23" t="str">
        <v>Telur Ceplok</v>
      </c>
      <c r="C23" t="str">
        <f>B23</f>
        <v>Telur Ceplok</v>
      </c>
      <c r="G23" t="e">
        <f>F23/E23</f>
        <v>#DIV/0!</v>
      </c>
    </row>
    <row r="24">
      <c r="A24">
        <v>18</v>
      </c>
      <c r="G24" t="e">
        <f>F24/E24</f>
        <v>#DIV/0!</v>
      </c>
    </row>
    <row r="25">
      <c r="A25">
        <v>19</v>
      </c>
      <c r="B25" t="str">
        <v>Paket Rocket 1</v>
      </c>
      <c r="C25" t="str">
        <f>'LAP. PENJUALAN SHOPEE FOOD'!C24</f>
        <v>Paket Segar 1 Dine In (Es Teh / S-tee)</v>
      </c>
      <c r="D25" t="str">
        <v>SAYAP , NASI , ES THE</v>
      </c>
      <c r="E25">
        <f>'LAP TAMBAHAN '!S34</f>
        <v>0</v>
      </c>
      <c r="F25" t="e">
        <f>'HITUNGAN HPP PRODUK'!#REF!</f>
        <v>#REF!</v>
      </c>
      <c r="G25" t="e">
        <f>F25/E25</f>
        <v>#REF!</v>
      </c>
    </row>
    <row r="26">
      <c r="A26">
        <v>20</v>
      </c>
      <c r="B26" t="str">
        <v>Paket Rocket 2</v>
      </c>
      <c r="C26" t="str">
        <f>'LAP. PENJUALAN SHOPEE FOOD'!C25</f>
        <v>Paket Segar 1 Take Away (Es Teh / S-tee)</v>
      </c>
      <c r="D26" t="str">
        <v>CHICKEN STEAK , NASI ,ES THE</v>
      </c>
      <c r="E26">
        <f>'LAP TAMBAHAN '!S35</f>
        <v>0</v>
      </c>
      <c r="F26">
        <f>'HITUNGAN HPP PRODUK'!M85</f>
        <v>0</v>
      </c>
      <c r="G26" t="e">
        <f>F26/E26</f>
        <v>#DIV/0!</v>
      </c>
    </row>
    <row r="27">
      <c r="A27">
        <v>21</v>
      </c>
      <c r="B27" t="str">
        <v>Paket Rocket 3</v>
      </c>
      <c r="C27" t="str">
        <f>'LAP. PENJUALAN SHOPEE FOOD'!C26</f>
        <v>Paket Segar 2 (Es Teh / S-tee)</v>
      </c>
      <c r="D27" t="str">
        <v>CHICKEN BURGER, ES THE</v>
      </c>
      <c r="E27">
        <f>'LAP TAMBAHAN '!S36</f>
        <v>0</v>
      </c>
      <c r="F27">
        <f>'HITUNGAN HPP PRODUK'!O85</f>
        <v>0</v>
      </c>
      <c r="G27" t="e">
        <f>F27/E27</f>
        <v>#DIV/0!</v>
      </c>
    </row>
    <row r="28">
      <c r="A28">
        <v>22</v>
      </c>
      <c r="B28" t="str">
        <v>Paket Rocket 4</v>
      </c>
      <c r="C28" t="str">
        <f>'LAP. PENJUALAN SHOPEE FOOD'!C27</f>
        <v>Paket Segar 3 (Es Teh / S-tee)</v>
      </c>
      <c r="D28" t="str">
        <v>PAHA BAWAH , NASI , ES THE</v>
      </c>
      <c r="E28">
        <f>'LAP TAMBAHAN '!S37</f>
        <v>0</v>
      </c>
      <c r="F28">
        <f>'HITUNGAN HPP PRODUK'!Q83</f>
        <v>0</v>
      </c>
      <c r="G28" t="e">
        <f>F28/E28</f>
        <v>#DIV/0!</v>
      </c>
    </row>
    <row r="29">
      <c r="A29">
        <v>23</v>
      </c>
      <c r="B29" t="str">
        <v>Paket Rocket 5</v>
      </c>
      <c r="C29" t="str">
        <f>'LAP. PENJUALAN SHOPEE FOOD'!C28</f>
        <v>Paket Segar 4 (Es Teh / S-tee)</v>
      </c>
      <c r="D29" t="str">
        <v>NASI GORENG  TELUR CEPLOK, ES THE</v>
      </c>
      <c r="E29">
        <f>'LAP TAMBAHAN '!S38</f>
        <v>0</v>
      </c>
      <c r="F29">
        <f>'HITUNGAN HPP PRODUK'!S85</f>
        <v>0</v>
      </c>
      <c r="G29" t="e">
        <f>F29/E29</f>
        <v>#DIV/0!</v>
      </c>
    </row>
    <row r="30">
      <c r="A30">
        <v>24</v>
      </c>
      <c r="B30" t="str">
        <v>Paket Rocket 6</v>
      </c>
      <c r="C30" t="str">
        <f>'LAP. PENJUALAN SHOPEE FOOD'!C29</f>
        <v>Paket Segar 5 (Es Teh / S-tee)</v>
      </c>
      <c r="D30" t="str">
        <v>CHICKEN STRIP 3 PCS, ES THE</v>
      </c>
      <c r="E30">
        <f>'LAP TAMBAHAN '!S39</f>
        <v>0</v>
      </c>
      <c r="F30">
        <f>'HITUNGAN HPP PRODUK'!U82</f>
        <v>0</v>
      </c>
      <c r="G30" t="e">
        <f>F30/E30</f>
        <v>#DIV/0!</v>
      </c>
    </row>
    <row r="31">
      <c r="A31">
        <v>25</v>
      </c>
      <c r="B31" t="str">
        <v>Paket Rocket 7</v>
      </c>
      <c r="C31" t="str">
        <f>'LAP. PENJUALAN SHOPEE FOOD'!C30</f>
        <v>Paket Segar 6 (Es Teh / S-tee)</v>
      </c>
      <c r="D31" t="str">
        <v>DADA / PAHA ATAS , NASI, ES THE</v>
      </c>
      <c r="E31">
        <f>'LAP TAMBAHAN '!S40</f>
        <v>0</v>
      </c>
      <c r="F31">
        <f>'HITUNGAN HPP PRODUK'!W84</f>
        <v>0</v>
      </c>
      <c r="G31" t="e">
        <f>F31/E31</f>
        <v>#DIV/0!</v>
      </c>
    </row>
    <row r="32">
      <c r="A32">
        <v>26</v>
      </c>
      <c r="B32" t="str">
        <v>Paket Rocket 8</v>
      </c>
      <c r="C32" t="str">
        <f>'LAP. PENJUALAN SHOPEE FOOD'!C31</f>
        <v>Paket Segar 7 (Es Teh / S-tee)</v>
      </c>
      <c r="E32">
        <f>'LAP TAMBAHAN '!S41</f>
        <v>0</v>
      </c>
      <c r="F32">
        <f>'HITUNGAN HPP PRODUK'!Y84</f>
        <v>0</v>
      </c>
      <c r="G32" t="e">
        <f>F32/E32</f>
        <v>#DIV/0!</v>
      </c>
    </row>
    <row r="33">
      <c r="A33">
        <v>27</v>
      </c>
      <c r="B33" t="str">
        <v>Paket Rocket 9</v>
      </c>
      <c r="C33">
        <f>'LAP. PENJUALAN SHOPEE FOOD'!C32</f>
        <v>0</v>
      </c>
      <c r="E33">
        <f>'LAP TAMBAHAN '!S43</f>
        <v>0</v>
      </c>
      <c r="F33">
        <f>'HITUNGAN HPP PRODUK'!AA83</f>
        <v>0</v>
      </c>
      <c r="G33" t="e">
        <f>F33/E33</f>
        <v>#DIV/0!</v>
      </c>
    </row>
    <row r="34">
      <c r="A34">
        <v>28</v>
      </c>
      <c r="B34" t="str">
        <v>Paket Rocket 10</v>
      </c>
      <c r="C34" t="str">
        <f>'LAP. PENJUALAN SHOPEE FOOD'!C33</f>
        <v>Paket Rocket 1 Dine In</v>
      </c>
      <c r="D34" t="str">
        <v xml:space="preserve">SAYAP , NASI , L TEA </v>
      </c>
      <c r="E34">
        <f>'LAP TAMBAHAN '!S43</f>
        <v>0</v>
      </c>
      <c r="F34">
        <f>'HITUNGAN HPP PRODUK'!AC84</f>
        <v>0</v>
      </c>
      <c r="G34" t="e">
        <f>F34/E34</f>
        <v>#DIV/0!</v>
      </c>
    </row>
    <row r="35">
      <c r="A35">
        <v>29</v>
      </c>
      <c r="C35" t="str">
        <f>'LAP. PENJUALAN SHOPEE FOOD'!C34</f>
        <v>Paket Rocket 1 Take Away</v>
      </c>
      <c r="D35" t="str">
        <v xml:space="preserve">CHICKEN STEAK , NASI L TEA </v>
      </c>
      <c r="E35">
        <f>'LAP TAMBAHAN '!S44</f>
        <v>0</v>
      </c>
    </row>
    <row r="36">
      <c r="A36">
        <v>30</v>
      </c>
      <c r="B36" t="str">
        <v>Paket Roma 1</v>
      </c>
      <c r="C36" t="str">
        <f>'LAP. PENJUALAN SHOPEE FOOD'!C35</f>
        <v>Paket Rocket 2</v>
      </c>
      <c r="D36" t="str">
        <v xml:space="preserve">CHICKEN BURGER,L TEA </v>
      </c>
      <c r="E36">
        <f>'LAP TAMBAHAN '!S45</f>
        <v>0</v>
      </c>
      <c r="F36">
        <f>'HITUNGAN HPP PRODUK'!K95</f>
        <v>8</v>
      </c>
      <c r="G36" t="e">
        <f>F36/E36</f>
        <v>#DIV/0!</v>
      </c>
    </row>
    <row r="37">
      <c r="A37">
        <v>31</v>
      </c>
      <c r="B37" t="str">
        <v>Paket Roma 2</v>
      </c>
      <c r="C37" t="str">
        <f>'LAP. PENJUALAN SHOPEE FOOD'!C36</f>
        <v>Paket Rocket 3</v>
      </c>
      <c r="D37" t="str">
        <v xml:space="preserve">PAHA BAWAH , NASI , L TEA </v>
      </c>
      <c r="E37">
        <f>'LAP TAMBAHAN '!S46</f>
        <v>0</v>
      </c>
      <c r="F37">
        <f>'HITUNGAN HPP PRODUK'!M97</f>
        <v>0</v>
      </c>
      <c r="G37" t="e">
        <f>F37/E37</f>
        <v>#DIV/0!</v>
      </c>
    </row>
    <row r="38">
      <c r="A38">
        <v>32</v>
      </c>
      <c r="B38" t="str">
        <v>Paket Roma 3</v>
      </c>
      <c r="C38" t="str">
        <f>'LAP. PENJUALAN SHOPEE FOOD'!C37</f>
        <v>Paket Rocket 4</v>
      </c>
      <c r="D38" t="str">
        <v xml:space="preserve">NASI GORENG  TELUR CEPLOK,L TEA </v>
      </c>
      <c r="E38">
        <f>'LAP TAMBAHAN '!S47</f>
        <v>0</v>
      </c>
      <c r="F38">
        <f>'HITUNGAN HPP PRODUK'!O97</f>
        <v>30</v>
      </c>
      <c r="G38" t="e">
        <f>F38/E38</f>
        <v>#DIV/0!</v>
      </c>
    </row>
    <row r="39">
      <c r="A39">
        <v>33</v>
      </c>
      <c r="B39" t="str">
        <v>Paket Roma 4</v>
      </c>
      <c r="C39" t="str">
        <f>'LAP. PENJUALAN SHOPEE FOOD'!C38</f>
        <v>Paket Rocket 5</v>
      </c>
      <c r="D39" t="str">
        <v xml:space="preserve">CHICKEN STRIP 3 PCS,L TEA </v>
      </c>
      <c r="E39">
        <f>'LAP TAMBAHAN '!S48</f>
        <v>0</v>
      </c>
      <c r="F39">
        <f>'HITUNGAN HPP PRODUK'!Q97</f>
        <v>3140.042674253201</v>
      </c>
      <c r="G39" t="e">
        <f>F39/E39</f>
        <v>#DIV/0!</v>
      </c>
    </row>
    <row r="40">
      <c r="A40">
        <v>34</v>
      </c>
      <c r="B40" t="str">
        <v>Paket Roma 5</v>
      </c>
      <c r="C40" t="str">
        <f>'LAP. PENJUALAN SHOPEE FOOD'!C39</f>
        <v>Paket Rocket 6</v>
      </c>
      <c r="D40" t="str">
        <v xml:space="preserve">DADA / PAHA ATAS , NASI, L TEA </v>
      </c>
      <c r="E40">
        <f>'LAP TAMBAHAN '!S49</f>
        <v>0</v>
      </c>
      <c r="F40">
        <f>'HITUNGAN HPP PRODUK'!S97</f>
        <v>0</v>
      </c>
      <c r="G40" t="e">
        <f>F40/E40</f>
        <v>#DIV/0!</v>
      </c>
    </row>
    <row r="41">
      <c r="A41">
        <v>35</v>
      </c>
      <c r="C41" t="str">
        <f>'LAP. PENJUALAN SHOPEE FOOD'!C43</f>
        <v>Paket Rocket 10</v>
      </c>
      <c r="E41">
        <f>'LAP TAMBAHAN '!S53</f>
        <v>0</v>
      </c>
    </row>
    <row r="42">
      <c r="A42">
        <v>36</v>
      </c>
      <c r="B42" t="str">
        <v>Paket geprek 1</v>
      </c>
      <c r="C42">
        <f>'LAP. PENJUALAN SHOPEE FOOD'!C44</f>
        <v>0</v>
      </c>
      <c r="D42" t="str">
        <v xml:space="preserve">NASI GORENG . TEH BOTOL </v>
      </c>
      <c r="E42">
        <f>'LAP TAMBAHAN '!S54</f>
        <v>0</v>
      </c>
      <c r="F42">
        <f>'HITUNGAN HPP PRODUK'!AE86</f>
        <v>0</v>
      </c>
      <c r="G42" t="e">
        <f>F42/E42</f>
        <v>#DIV/0!</v>
      </c>
    </row>
    <row r="43">
      <c r="A43">
        <v>37</v>
      </c>
      <c r="B43" t="str">
        <v>Paket geprek 2</v>
      </c>
      <c r="C43" t="str">
        <f>'LAP. PENJUALAN SHOPEE FOOD'!C45</f>
        <v>Paket Roma 1</v>
      </c>
      <c r="D43" t="str">
        <v>PAHA BAWAH , NASI, TEH BOTOL</v>
      </c>
      <c r="E43">
        <f>'LAP TAMBAHAN '!S55</f>
        <v>0</v>
      </c>
      <c r="F43">
        <f>'HITUNGAN HPP PRODUK'!AG86</f>
        <v>0</v>
      </c>
      <c r="G43" t="e">
        <f>F43/E43</f>
        <v>#DIV/0!</v>
      </c>
    </row>
    <row r="44">
      <c r="A44">
        <v>38</v>
      </c>
      <c r="B44" t="str">
        <v>Paket geprek 3</v>
      </c>
      <c r="C44" t="str">
        <f>'LAP. PENJUALAN SHOPEE FOOD'!C46</f>
        <v>Paket Roma 2</v>
      </c>
      <c r="D44" t="str">
        <v xml:space="preserve">CHICKEN STEAK , NASI , TEH BOTOL </v>
      </c>
      <c r="E44">
        <f>'LAP TAMBAHAN '!S56</f>
        <v>0</v>
      </c>
      <c r="F44">
        <f>'HITUNGAN HPP PRODUK'!AI86</f>
        <v>0</v>
      </c>
      <c r="G44" t="e">
        <f>F44/E44</f>
        <v>#DIV/0!</v>
      </c>
    </row>
    <row r="45">
      <c r="A45">
        <v>39</v>
      </c>
      <c r="C45" t="str">
        <f>'LAP. PENJUALAN SHOPEE FOOD'!C47</f>
        <v>Paket Roma 3</v>
      </c>
      <c r="D45" t="str">
        <v xml:space="preserve">DADA / PH ATAS , NASI TEH BOTOL </v>
      </c>
      <c r="E45">
        <f>'LAP TAMBAHAN '!S57</f>
        <v>0</v>
      </c>
    </row>
    <row r="46">
      <c r="A46">
        <v>40</v>
      </c>
      <c r="B46" t="str">
        <v>Paket Catering 1</v>
      </c>
      <c r="C46" t="str">
        <f>'LAP. PENJUALAN SHOPEE FOOD'!C48</f>
        <v>Paket Roma 4</v>
      </c>
      <c r="D46" t="str">
        <v xml:space="preserve">CHICKEN STRIP 4 PCS , NASI , TEH BOTOL </v>
      </c>
      <c r="E46">
        <f>'LAP TAMBAHAN '!S58</f>
        <v>0</v>
      </c>
      <c r="G46" t="e">
        <f>F46/E46</f>
        <v>#DIV/0!</v>
      </c>
    </row>
    <row r="47">
      <c r="A47">
        <v>41</v>
      </c>
      <c r="B47" t="str">
        <v>Paket Catering 2</v>
      </c>
      <c r="C47" t="str">
        <f>'LAP. PENJUALAN SHOPEE FOOD'!C49</f>
        <v>Paket Roma 5</v>
      </c>
      <c r="E47">
        <f>'LAP TAMBAHAN '!S59</f>
        <v>0</v>
      </c>
      <c r="G47" t="e">
        <f>F47/E47</f>
        <v>#DIV/0!</v>
      </c>
    </row>
    <row r="48">
      <c r="A48">
        <v>42</v>
      </c>
      <c r="B48" t="str">
        <v>Paket Catering 3</v>
      </c>
      <c r="C48">
        <f>'LAP. PENJUALAN SHOPEE FOOD'!C50</f>
        <v>0</v>
      </c>
      <c r="D48" t="str">
        <v>SAYAP GEPREK , NASI , ES THE</v>
      </c>
      <c r="E48">
        <f>'LAP TAMBAHAN '!S63</f>
        <v>0</v>
      </c>
      <c r="G48" t="e">
        <f>F48/E48</f>
        <v>#DIV/0!</v>
      </c>
    </row>
    <row r="49">
      <c r="A49">
        <v>43</v>
      </c>
      <c r="C49" t="str">
        <f>'LAP. PENJUALAN SHOPEE FOOD'!C51</f>
        <v>Paket Geprek Bawang 1 (Es Teh / S-tee / Lemon Tea)</v>
      </c>
      <c r="D49" t="str">
        <v>PAHA BAWAH GEPREK , NASI ,ES THE</v>
      </c>
      <c r="E49">
        <f>'LAP TAMBAHAN '!S64</f>
        <v>0</v>
      </c>
    </row>
    <row r="50">
      <c r="A50">
        <v>44</v>
      </c>
      <c r="B50" t="str">
        <v>Paket geprek Matah 1</v>
      </c>
      <c r="C50" t="str">
        <f>'LAP. PENJUALAN SHOPEE FOOD'!C52</f>
        <v>Paket Geprek Bawang 2 (Es Teh / S-tee / Lemon Tea)</v>
      </c>
      <c r="D50" t="str">
        <v>DADA / PH ATAS GEPREK , NASI , ES THE</v>
      </c>
      <c r="E50">
        <f>'LAP TAMBAHAN '!S65</f>
        <v>0</v>
      </c>
      <c r="G50" t="e">
        <f>F50/E50</f>
        <v>#DIV/0!</v>
      </c>
    </row>
    <row r="51">
      <c r="A51">
        <v>45</v>
      </c>
      <c r="B51" t="str">
        <v>Paket geprek Matah 2</v>
      </c>
      <c r="C51" t="str">
        <f>'LAP. PENJUALAN SHOPEE FOOD'!C53</f>
        <v>Paket Geprek Bawang 3 (Es Teh / S-tee / Lemon Tea)</v>
      </c>
      <c r="E51">
        <f>'LAP TAMBAHAN '!S66</f>
        <v>0</v>
      </c>
      <c r="G51" t="e">
        <f>F51/E51</f>
        <v>#DIV/0!</v>
      </c>
    </row>
    <row r="52">
      <c r="A52">
        <v>46</v>
      </c>
      <c r="B52" t="str">
        <v>Paket geprek Matah  3</v>
      </c>
      <c r="C52" t="str">
        <f>'LAP. PENJUALAN SHOPEE FOOD'!C54</f>
        <v>Sayap Geprek Bawang</v>
      </c>
      <c r="E52">
        <f>'LAP TAMBAHAN '!S67</f>
        <v>0</v>
      </c>
      <c r="G52" t="e">
        <f>F52/E52</f>
        <v>#DIV/0!</v>
      </c>
    </row>
    <row r="53">
      <c r="A53">
        <v>47</v>
      </c>
      <c r="B53" t="str">
        <v>Geprek Matah Sayap</v>
      </c>
      <c r="C53" t="str">
        <f>'LAP. PENJUALAN SHOPEE FOOD'!C55</f>
        <v>Paha Bawah Geprek Bawang</v>
      </c>
      <c r="E53">
        <f>'LAP TAMBAHAN '!S68</f>
        <v>0</v>
      </c>
      <c r="G53" t="e">
        <f>F53/E53</f>
        <v>#DIV/0!</v>
      </c>
    </row>
    <row r="54">
      <c r="A54">
        <v>48</v>
      </c>
      <c r="B54" t="str">
        <v>Geprek Matah Paha Bawah</v>
      </c>
      <c r="C54" t="str">
        <f>'LAP. PENJUALAN SHOPEE FOOD'!C56</f>
        <v>Paha Atas / Dada Geprek Bawang</v>
      </c>
      <c r="E54">
        <f>'LAP TAMBAHAN '!S69</f>
        <v>0</v>
      </c>
      <c r="G54" t="e">
        <f>F54/E54</f>
        <v>#DIV/0!</v>
      </c>
    </row>
    <row r="55">
      <c r="A55">
        <v>49</v>
      </c>
      <c r="B55" t="str">
        <v>Geprek Matah Paha Atas / Dada</v>
      </c>
      <c r="C55" t="str">
        <f>'LAP. PENJUALAN SHOPEE FOOD'!C57</f>
        <v>Sambal Geprek Bawang</v>
      </c>
      <c r="E55">
        <f>'LAP TAMBAHAN '!S70</f>
        <v>0</v>
      </c>
      <c r="G55" t="e">
        <f>F55/E55</f>
        <v>#DIV/0!</v>
      </c>
    </row>
    <row r="56">
      <c r="A56">
        <v>50</v>
      </c>
      <c r="C56">
        <f>'LAP. PENJUALAN SHOPEE FOOD'!C58</f>
        <v>0</v>
      </c>
      <c r="D56" t="str">
        <v>SAYAP MATAH , NASI , ES TEH</v>
      </c>
      <c r="E56">
        <f>'LAP TAMBAHAN '!S74</f>
        <v>0</v>
      </c>
    </row>
    <row r="57">
      <c r="A57">
        <v>51</v>
      </c>
      <c r="B57" t="str">
        <v>Paket Geprek Terasi 1</v>
      </c>
      <c r="C57" t="str">
        <f>'LAP. PENJUALAN SHOPEE FOOD'!C59</f>
        <v>Paket Matah 1 (Es Teh / S-tee / Lemon Tea)</v>
      </c>
      <c r="D57" t="str">
        <v>PAHA BAWAH MATAH , NASI  ES THE</v>
      </c>
      <c r="E57">
        <f>'LAP TAMBAHAN '!S75</f>
        <v>0</v>
      </c>
      <c r="G57" t="e">
        <f>F57/E57</f>
        <v>#DIV/0!</v>
      </c>
    </row>
    <row r="58">
      <c r="A58">
        <v>52</v>
      </c>
      <c r="B58" t="str">
        <v>Paket Geprek Terasi 2</v>
      </c>
      <c r="C58" t="str">
        <f>'LAP. PENJUALAN SHOPEE FOOD'!C60</f>
        <v>Paket Matah 2 (Es Teh / S-tee / Lemon Tea)</v>
      </c>
      <c r="D58" t="str">
        <v>DADA/PH ATAS , NASI ,  ES THE</v>
      </c>
      <c r="E58">
        <f>'LAP TAMBAHAN '!S76</f>
        <v>0</v>
      </c>
      <c r="G58" t="e">
        <f>F58/E58</f>
        <v>#DIV/0!</v>
      </c>
    </row>
    <row r="59">
      <c r="A59">
        <v>53</v>
      </c>
      <c r="B59" t="str">
        <v>Paket Geprek Terasi 3</v>
      </c>
      <c r="C59" t="str">
        <f>'LAP. PENJUALAN SHOPEE FOOD'!C61</f>
        <v>Paket Matah 3 (Es Teh / S-tee / Lemon Tea)</v>
      </c>
      <c r="E59">
        <f>'LAP TAMBAHAN '!S77</f>
        <v>0</v>
      </c>
      <c r="G59" t="e">
        <f>F59/E59</f>
        <v>#DIV/0!</v>
      </c>
    </row>
    <row r="60">
      <c r="A60">
        <v>54</v>
      </c>
      <c r="B60" t="str">
        <v>Geprek Terasi Sayap</v>
      </c>
      <c r="C60" t="str">
        <f>'LAP. PENJUALAN SHOPEE FOOD'!C62</f>
        <v>Sayap Matah</v>
      </c>
      <c r="E60">
        <f>'LAP TAMBAHAN '!S78</f>
        <v>0</v>
      </c>
      <c r="G60" t="e">
        <f>F60/E60</f>
        <v>#DIV/0!</v>
      </c>
    </row>
    <row r="61">
      <c r="A61">
        <v>55</v>
      </c>
      <c r="B61" t="str">
        <v>Geprek Terasi Paha Bawah</v>
      </c>
      <c r="C61" t="str">
        <f>'LAP. PENJUALAN SHOPEE FOOD'!C63</f>
        <v>Paha Bawah Matah</v>
      </c>
      <c r="E61">
        <f>'LAP TAMBAHAN '!S79</f>
        <v>0</v>
      </c>
      <c r="G61" t="e">
        <f>F61/E61</f>
        <v>#DIV/0!</v>
      </c>
    </row>
    <row r="62">
      <c r="A62">
        <v>56</v>
      </c>
      <c r="B62" t="str">
        <v>Geprek Terasi Paha Atas / Dada</v>
      </c>
      <c r="C62" t="str">
        <f>'LAP. PENJUALAN SHOPEE FOOD'!C64</f>
        <v>Paha Atas / Dada  Matah</v>
      </c>
      <c r="E62">
        <f>'LAP TAMBAHAN '!S80</f>
        <v>0</v>
      </c>
      <c r="G62" t="e">
        <f>F62/E62</f>
        <v>#DIV/0!</v>
      </c>
    </row>
    <row r="63">
      <c r="A63">
        <v>57</v>
      </c>
      <c r="C63" t="str">
        <f>'LAP. PENJUALAN SHOPEE FOOD'!C65</f>
        <v>Sambal Matah</v>
      </c>
      <c r="E63">
        <f>'LAP TAMBAHAN '!S81</f>
        <v>0</v>
      </c>
    </row>
    <row r="64">
      <c r="A64">
        <v>58</v>
      </c>
      <c r="B64" t="str">
        <v>Paket level 1</v>
      </c>
      <c r="C64">
        <f>'LAP. PENJUALAN SHOPEE FOOD'!C66</f>
        <v>0</v>
      </c>
      <c r="D64" t="str">
        <v>PAHA BAWAH TERASI , NASI , ES THE</v>
      </c>
      <c r="E64">
        <f>'LAP TAMBAHAN '!S85</f>
        <v>0</v>
      </c>
      <c r="G64" t="e">
        <f>F64/E64</f>
        <v>#DIV/0!</v>
      </c>
    </row>
    <row r="65">
      <c r="A65">
        <v>59</v>
      </c>
      <c r="B65" t="str">
        <v>Paket level 2</v>
      </c>
      <c r="C65" t="str">
        <f>'LAP. PENJUALAN SHOPEE FOOD'!C67</f>
        <v>Paket Terasi 1 (Es Teh / S-tee / Lemon Tea)</v>
      </c>
      <c r="D65" t="str">
        <v>DADA/PH ATAS TERASI , NASI , ES THE</v>
      </c>
      <c r="E65">
        <f>'LAP TAMBAHAN '!S86</f>
        <v>0</v>
      </c>
      <c r="G65" t="e">
        <f>F65/E65</f>
        <v>#DIV/0!</v>
      </c>
    </row>
    <row r="66">
      <c r="A66">
        <v>60</v>
      </c>
      <c r="B66" t="str">
        <v>Paket level 3</v>
      </c>
      <c r="C66" t="str">
        <f>'LAP. PENJUALAN SHOPEE FOOD'!C68</f>
        <v>Paket Terasi 2 (Es Teh / S-tee / Lemon Tea)</v>
      </c>
      <c r="D66" t="str">
        <v>SAYAP TERASI , NASI ,  ES THE</v>
      </c>
      <c r="E66">
        <f>'LAP TAMBAHAN '!S87</f>
        <v>0</v>
      </c>
      <c r="G66" t="e">
        <f>F66/E66</f>
        <v>#DIV/0!</v>
      </c>
    </row>
    <row r="67">
      <c r="A67">
        <v>61</v>
      </c>
      <c r="C67" t="str">
        <f>'LAP. PENJUALAN SHOPEE FOOD'!C69</f>
        <v>Paket Terasi 3 (Es Teh / S-tee / Lemon Tea)</v>
      </c>
      <c r="E67">
        <f>'LAP TAMBAHAN '!S88</f>
        <v>0</v>
      </c>
    </row>
    <row r="68">
      <c r="A68">
        <v>62</v>
      </c>
      <c r="B68" t="str">
        <v>Sayap level</v>
      </c>
      <c r="C68" t="str">
        <f>'LAP. PENJUALAN SHOPEE FOOD'!C70</f>
        <v xml:space="preserve">Sayap Terasi  </v>
      </c>
      <c r="E68">
        <f>'LAP TAMBAHAN '!S89</f>
        <v>0</v>
      </c>
      <c r="G68" t="e">
        <f>F68/E68</f>
        <v>#DIV/0!</v>
      </c>
    </row>
    <row r="69">
      <c r="A69">
        <v>63</v>
      </c>
      <c r="B69" t="str">
        <v>P.bawah level</v>
      </c>
      <c r="C69" t="str">
        <f>'LAP. PENJUALAN SHOPEE FOOD'!C71</f>
        <v xml:space="preserve">Paha Bawah Terasi </v>
      </c>
      <c r="E69">
        <f>'LAP TAMBAHAN '!S90</f>
        <v>0</v>
      </c>
      <c r="G69" t="e">
        <f>F69/E69</f>
        <v>#DIV/0!</v>
      </c>
    </row>
    <row r="70">
      <c r="A70">
        <v>64</v>
      </c>
      <c r="B70" t="str">
        <v>Dada level</v>
      </c>
      <c r="C70" t="str">
        <f>'LAP. PENJUALAN SHOPEE FOOD'!C72</f>
        <v xml:space="preserve">Paha Atas / Dada Terasi </v>
      </c>
      <c r="E70">
        <f>'LAP TAMBAHAN '!S91</f>
        <v>0</v>
      </c>
      <c r="G70" t="e">
        <f>F70/E70</f>
        <v>#DIV/0!</v>
      </c>
    </row>
    <row r="71">
      <c r="A71">
        <v>65</v>
      </c>
      <c r="B71" t="str">
        <v>P.atas Level</v>
      </c>
      <c r="C71" t="str">
        <f>'LAP. PENJUALAN SHOPEE FOOD'!C73</f>
        <v>Sambal  Terasi</v>
      </c>
      <c r="E71">
        <f>'LAP TAMBAHAN '!S92</f>
        <v>0</v>
      </c>
      <c r="G71" t="e">
        <f>F71/E71</f>
        <v>#DIV/0!</v>
      </c>
    </row>
    <row r="72">
      <c r="A72">
        <v>66</v>
      </c>
      <c r="C72">
        <f>'LAP. PENJUALAN SHOPEE FOOD'!C74</f>
        <v>0</v>
      </c>
      <c r="E72">
        <f>'LAP TAMBAHAN '!S96</f>
        <v>0</v>
      </c>
    </row>
    <row r="73">
      <c r="A73">
        <v>67</v>
      </c>
      <c r="C73" t="str">
        <f>'LAP. PENJUALAN SHOPEE FOOD'!C75</f>
        <v>Paket 1 Hot Cheesy (Es Teh / S-tee / Lemon Tea)</v>
      </c>
      <c r="D73" t="str">
        <v>SAYAP LEVEL, NASI , ES THE</v>
      </c>
      <c r="E73">
        <f>'LAP TAMBAHAN '!S97</f>
        <v>0</v>
      </c>
    </row>
    <row r="74">
      <c r="A74">
        <v>68</v>
      </c>
      <c r="C74" t="str">
        <f>'LAP. PENJUALAN SHOPEE FOOD'!C76</f>
        <v>Paket 2 Hot Cheesy (Es Teh / S-tee / Lemon Tea)</v>
      </c>
      <c r="D74" t="str">
        <v>PAHA BAWAH LEVEL , NASI , ES THE</v>
      </c>
      <c r="E74">
        <f>'LAP TAMBAHAN '!S98</f>
        <v>0</v>
      </c>
    </row>
    <row r="75">
      <c r="A75">
        <v>69</v>
      </c>
      <c r="C75" t="str">
        <f>'LAP. PENJUALAN SHOPEE FOOD'!C77</f>
        <v>Paket 3 Hot Cheesy (Es Teh / S-tee / Lemon Tea)</v>
      </c>
      <c r="D75" t="str">
        <v>DADA/PH ATAS LEVEL , NASI ,  ES THE</v>
      </c>
      <c r="E75">
        <f>'LAP TAMBAHAN '!S99</f>
        <v>0</v>
      </c>
    </row>
    <row r="76">
      <c r="A76">
        <v>70</v>
      </c>
      <c r="C76" t="str">
        <f>'LAP. PENJUALAN SHOPEE FOOD'!C78</f>
        <v>Sayap Hot Cheesy</v>
      </c>
      <c r="E76">
        <f>'LAP TAMBAHAN '!S100</f>
        <v>0</v>
      </c>
    </row>
    <row r="77">
      <c r="A77">
        <v>71</v>
      </c>
      <c r="C77" t="str">
        <f>'LAP. PENJUALAN SHOPEE FOOD'!C79</f>
        <v>Paha Bawah Hot Cheesy</v>
      </c>
      <c r="E77">
        <f>'LAP TAMBAHAN '!S101</f>
        <v>0</v>
      </c>
    </row>
    <row r="78">
      <c r="A78">
        <v>72</v>
      </c>
      <c r="C78" t="str">
        <f>'LAP. PENJUALAN SHOPEE FOOD'!C80</f>
        <v>Paha Atas / Dada Hot Cheesy</v>
      </c>
      <c r="E78">
        <f>'LAP TAMBAHAN '!S102</f>
        <v>0</v>
      </c>
    </row>
    <row r="79">
      <c r="A79">
        <v>73</v>
      </c>
      <c r="C79" t="str">
        <f>'LAP. PENJUALAN SHOPEE FOOD'!C81</f>
        <v>Saos  Hot Cheesy</v>
      </c>
      <c r="E79">
        <f>'LAP TAMBAHAN '!S103</f>
        <v>0</v>
      </c>
    </row>
    <row r="80">
      <c r="A80">
        <v>74</v>
      </c>
      <c r="C80">
        <f>'LAP. PENJUALAN SHOPEE FOOD'!C82</f>
        <v>0</v>
      </c>
      <c r="E80">
        <f>'LAP TAMBAHAN '!S104</f>
        <v>0</v>
      </c>
    </row>
    <row r="81">
      <c r="A81">
        <v>75</v>
      </c>
      <c r="C81" t="str">
        <f>'LAP. PENJUALAN SHOPEE FOOD'!C83</f>
        <v>Paket Sehat 1</v>
      </c>
      <c r="E81">
        <f>'LAP TAMBAHAN '!S105</f>
        <v>0</v>
      </c>
    </row>
    <row r="82">
      <c r="A82">
        <v>76</v>
      </c>
      <c r="C82" t="str">
        <f>'LAP. PENJUALAN SHOPEE FOOD'!C84</f>
        <v>Paket Sehat 2</v>
      </c>
      <c r="E82">
        <f>'LAP TAMBAHAN '!S106</f>
        <v>0</v>
      </c>
    </row>
    <row r="83">
      <c r="A83">
        <v>77</v>
      </c>
      <c r="C83" t="str">
        <f>'LAP. PENJUALAN SHOPEE FOOD'!C85</f>
        <v>Paket Sehat 3</v>
      </c>
      <c r="E83">
        <f>'LAP TAMBAHAN '!S107</f>
        <v>0</v>
      </c>
    </row>
    <row r="84">
      <c r="A84">
        <v>78</v>
      </c>
      <c r="C84" t="str">
        <f>'LAP. PENJUALAN SHOPEE FOOD'!C86</f>
        <v>Paket Sehat 4</v>
      </c>
      <c r="E84">
        <f>'LAP TAMBAHAN '!S108</f>
        <v>0</v>
      </c>
    </row>
    <row r="85">
      <c r="A85">
        <v>79</v>
      </c>
      <c r="C85">
        <f>'LAP. PENJUALAN SHOPEE FOOD'!C87</f>
        <v>0</v>
      </c>
      <c r="E85">
        <f>'LAP TAMBAHAN '!S109</f>
        <v>0</v>
      </c>
    </row>
    <row r="86">
      <c r="A86">
        <v>80</v>
      </c>
      <c r="C86" t="str">
        <f>'LAP. PENJUALAN SHOPEE FOOD'!C88</f>
        <v>Paket Catering 1</v>
      </c>
      <c r="E86">
        <f>'LAP TAMBAHAN '!S110</f>
        <v>0</v>
      </c>
    </row>
    <row r="87">
      <c r="A87">
        <v>81</v>
      </c>
      <c r="C87" t="str">
        <f>'LAP. PENJUALAN SHOPEE FOOD'!C89</f>
        <v>Paket Catering 2</v>
      </c>
      <c r="E87">
        <f>'LAP TAMBAHAN '!S111</f>
        <v>0</v>
      </c>
    </row>
    <row r="88">
      <c r="A88">
        <v>82</v>
      </c>
      <c r="C88" t="str">
        <f>'LAP. PENJUALAN SHOPEE FOOD'!C90</f>
        <v>Paket Catering 3</v>
      </c>
      <c r="E88">
        <f>'LAP TAMBAHAN '!S112</f>
        <v>0</v>
      </c>
    </row>
    <row r="89">
      <c r="A89">
        <v>83</v>
      </c>
      <c r="C89" t="str">
        <f>'LAP. PENJUALAN SHOPEE FOOD'!C91</f>
        <v>Paket Catering 4</v>
      </c>
      <c r="E89">
        <f>'LAP TAMBAHAN '!S113</f>
        <v>0</v>
      </c>
    </row>
    <row r="90">
      <c r="A90">
        <v>84</v>
      </c>
      <c r="C90">
        <f>'LAP. PENJUALAN SHOPEE FOOD'!C92</f>
        <v>0</v>
      </c>
      <c r="E90">
        <f>'LAP TAMBAHAN '!S114</f>
        <v>0</v>
      </c>
    </row>
    <row r="91">
      <c r="A91">
        <v>85</v>
      </c>
      <c r="C91" t="str">
        <f>'LAP. PENJUALAN SHOPEE FOOD'!C93</f>
        <v>Paket Takjil 1</v>
      </c>
      <c r="E91">
        <f>'LAP TAMBAHAN '!S115</f>
        <v>0</v>
      </c>
    </row>
    <row r="92">
      <c r="A92">
        <v>86</v>
      </c>
      <c r="C92" t="str">
        <f>'LAP. PENJUALAN SHOPEE FOOD'!C94</f>
        <v>Paket Takjil 2</v>
      </c>
      <c r="E92">
        <f>'LAP TAMBAHAN '!S116</f>
        <v>0</v>
      </c>
    </row>
    <row r="93">
      <c r="A93">
        <v>87</v>
      </c>
      <c r="C93" t="str">
        <f>'LAP. PENJUALAN SHOPEE FOOD'!C95</f>
        <v>Paket Takjil 3</v>
      </c>
      <c r="E93">
        <f>'LAP TAMBAHAN '!S117</f>
        <v>0</v>
      </c>
    </row>
    <row r="94">
      <c r="A94">
        <v>88</v>
      </c>
      <c r="C94" t="str">
        <f>'LAP. PENJUALAN SHOPEE FOOD'!C96</f>
        <v>Paket Takjil 4</v>
      </c>
      <c r="E94">
        <f>'LAP TAMBAHAN '!S118</f>
        <v>0</v>
      </c>
    </row>
    <row r="95">
      <c r="A95">
        <v>89</v>
      </c>
      <c r="C95" t="str">
        <f>'LAP. PENJUALAN SHOPEE FOOD'!C97</f>
        <v>Paket Takjil 5</v>
      </c>
      <c r="E95">
        <f>'LAP TAMBAHAN '!S119</f>
        <v>0</v>
      </c>
    </row>
    <row r="96">
      <c r="A96">
        <v>90</v>
      </c>
      <c r="C96" t="str">
        <f>'LAP. PENJUALAN SHOPEE FOOD'!C98</f>
        <v>Paket Takjil 6</v>
      </c>
      <c r="E96">
        <f>'LAP TAMBAHAN '!S120</f>
        <v>0</v>
      </c>
    </row>
    <row r="97">
      <c r="A97">
        <v>91</v>
      </c>
      <c r="C97" t="str">
        <f>'LAP. PENJUALAN SHOPEE FOOD'!C99</f>
        <v>Paket Takjil 7</v>
      </c>
      <c r="E97">
        <f>'LAP TAMBAHAN '!S121</f>
        <v>0</v>
      </c>
    </row>
    <row r="98">
      <c r="A98">
        <v>92</v>
      </c>
      <c r="C98" t="str">
        <f>'LAP. PENJUALAN SHOPEE FOOD'!C100</f>
        <v>Paket Takjil 8</v>
      </c>
      <c r="E98">
        <f>'LAP TAMBAHAN '!S122</f>
        <v>0</v>
      </c>
    </row>
    <row r="99">
      <c r="A99">
        <v>93</v>
      </c>
      <c r="C99">
        <f>'LAP. PENJUALAN SHOPEE FOOD'!C101</f>
        <v>0</v>
      </c>
      <c r="E99">
        <f>'LAP TAMBAHAN '!S123</f>
        <v>70000</v>
      </c>
    </row>
    <row r="100">
      <c r="A100">
        <v>94</v>
      </c>
      <c r="C100" t="str">
        <f>'LAP. PENJUALAN SHOPEE FOOD'!C102</f>
        <v>Ayam Utuh Original</v>
      </c>
      <c r="E100">
        <f>'LAP TAMBAHAN '!S124</f>
        <v>80000</v>
      </c>
    </row>
    <row r="101">
      <c r="A101">
        <v>95</v>
      </c>
      <c r="C101" t="str">
        <f>'LAP. PENJUALAN SHOPEE FOOD'!C103</f>
        <v xml:space="preserve">Ayam Utuh Hot Cheesy </v>
      </c>
      <c r="E101">
        <f>'LAP TAMBAHAN '!S125</f>
        <v>82000</v>
      </c>
    </row>
    <row r="102">
      <c r="A102">
        <v>96</v>
      </c>
      <c r="C102" t="str">
        <f>'LAP. PENJUALAN SHOPEE FOOD'!C104</f>
        <v>Ayam Utuh Geprek</v>
      </c>
      <c r="E102">
        <f>'LAP TAMBAHAN '!S126</f>
        <v>0</v>
      </c>
    </row>
    <row r="103">
      <c r="A103">
        <v>97</v>
      </c>
      <c r="C103" t="str">
        <f>'LAP. PENJUALAN SHOPEE FOOD'!C105</f>
        <v>P. Ayam Utuh Original</v>
      </c>
      <c r="E103">
        <f>'LAP TAMBAHAN '!S127</f>
        <v>0</v>
      </c>
    </row>
    <row r="104">
      <c r="A104">
        <v>98</v>
      </c>
      <c r="C104" t="str">
        <f>'LAP. PENJUALAN SHOPEE FOOD'!C106</f>
        <v>P. Ayam Utuh Hot Cheesy</v>
      </c>
      <c r="E104">
        <f>'LAP TAMBAHAN '!S128</f>
        <v>0</v>
      </c>
    </row>
    <row r="105">
      <c r="A105">
        <v>99</v>
      </c>
      <c r="C105" t="str">
        <f>'LAP. PENJUALAN SHOPEE FOOD'!C107</f>
        <v>P. Ayam Utuh Geprek</v>
      </c>
      <c r="E105">
        <f>'LAP TAMBAHAN '!S129</f>
        <v>0</v>
      </c>
    </row>
    <row r="106">
      <c r="A106" t="str">
        <f>'FC ITEM KELAS 3A'!A96</f>
        <v>II</v>
      </c>
      <c r="B106" t="str">
        <v>MINUMAN</v>
      </c>
      <c r="C106" t="str">
        <f>B106</f>
        <v>MINUMAN</v>
      </c>
    </row>
    <row r="107">
      <c r="A107">
        <f>'FC ITEM KELAS 3A'!A97</f>
        <v>1</v>
      </c>
      <c r="B107" t="str">
        <v xml:space="preserve">ES TEH </v>
      </c>
      <c r="C107" t="str">
        <f>B107</f>
        <v xml:space="preserve">ES TEH </v>
      </c>
      <c r="G107" t="e">
        <f>'FC ITEM KELAS 3A'!G97</f>
        <v>#DIV/0!</v>
      </c>
    </row>
    <row r="108">
      <c r="A108">
        <f>'FC ITEM KELAS 3A'!A98</f>
        <v>2</v>
      </c>
      <c r="B108" t="str">
        <v xml:space="preserve">MILO </v>
      </c>
      <c r="C108" t="str">
        <f>B108</f>
        <v xml:space="preserve">MILO </v>
      </c>
      <c r="G108" t="e">
        <f>'FC ITEM KELAS 3A'!G98</f>
        <v>#DIV/0!</v>
      </c>
    </row>
    <row r="109">
      <c r="A109">
        <f>'FC ITEM KELAS 3A'!A99</f>
        <v>3</v>
      </c>
      <c r="B109" t="str">
        <v xml:space="preserve">LEMON TEA </v>
      </c>
      <c r="C109" t="str">
        <f>B109</f>
        <v xml:space="preserve">LEMON TEA </v>
      </c>
      <c r="G109" t="e">
        <f>'FC ITEM KELAS 3A'!G99</f>
        <v>#DIV/0!</v>
      </c>
    </row>
    <row r="110">
      <c r="A110">
        <f>'FC ITEM KELAS 3A'!A100</f>
        <v>4</v>
      </c>
      <c r="B110" t="str">
        <v xml:space="preserve">NESTLE ORANGE </v>
      </c>
      <c r="C110" t="str">
        <f>B110</f>
        <v xml:space="preserve">NESTLE ORANGE </v>
      </c>
      <c r="G110" t="e">
        <f>'FC ITEM KELAS 3A'!G100</f>
        <v>#DIV/0!</v>
      </c>
    </row>
    <row r="111">
      <c r="A111">
        <f>'FC ITEM KELAS 3A'!A101</f>
        <v>5</v>
      </c>
      <c r="B111" t="str">
        <v xml:space="preserve">AMB </v>
      </c>
      <c r="C111" t="str">
        <f>B111</f>
        <v xml:space="preserve">AMB </v>
      </c>
      <c r="G111" t="e">
        <f>'FC ITEM KELAS 3A'!G101</f>
        <v>#DIV/0!</v>
      </c>
    </row>
    <row r="112">
      <c r="A112">
        <f>'FC ITEM KELAS 3A'!A102</f>
        <v>6</v>
      </c>
      <c r="B112" t="str">
        <v xml:space="preserve">AMC </v>
      </c>
      <c r="C112" t="str">
        <f>B112</f>
        <v xml:space="preserve">AMC </v>
      </c>
      <c r="G112" t="e">
        <f>'FC ITEM KELAS 3A'!G102</f>
        <v>#DIV/0!</v>
      </c>
    </row>
    <row r="113">
      <c r="A113">
        <f>'FC ITEM KELAS 3A'!A103</f>
        <v>7</v>
      </c>
      <c r="B113" t="str">
        <v xml:space="preserve">MILKSHAKE COKLAT </v>
      </c>
      <c r="C113" t="str">
        <f>B113</f>
        <v xml:space="preserve">MILKSHAKE COKLAT </v>
      </c>
      <c r="G113" t="e">
        <f>'FC ITEM KELAS 3A'!G103</f>
        <v>#DIV/0!</v>
      </c>
    </row>
    <row r="114">
      <c r="A114">
        <f>'FC ITEM KELAS 3A'!A104</f>
        <v>8</v>
      </c>
      <c r="B114" t="str">
        <v>MILKSHAKE CAPUCINO</v>
      </c>
      <c r="C114" t="str">
        <f>B114</f>
        <v>MILKSHAKE CAPUCINO</v>
      </c>
      <c r="G114" t="e">
        <f>'FC ITEM KELAS 3A'!G104</f>
        <v>#DIV/0!</v>
      </c>
    </row>
    <row r="115">
      <c r="A115">
        <f>'FC ITEM KELAS 3A'!A105</f>
        <v>9</v>
      </c>
      <c r="B115" t="str">
        <v>MILKSHAKE MANGGA</v>
      </c>
      <c r="C115" t="str">
        <f>B115</f>
        <v>MILKSHAKE MANGGA</v>
      </c>
      <c r="G115" t="e">
        <f>'FC ITEM KELAS 3A'!G105</f>
        <v>#DIV/0!</v>
      </c>
    </row>
    <row r="116">
      <c r="A116">
        <f>'FC ITEM KELAS 3A'!A106</f>
        <v>10</v>
      </c>
      <c r="B116" t="str">
        <v>MILKSHAKE STRAWBERY</v>
      </c>
      <c r="C116" t="str">
        <f>B116</f>
        <v>MILKSHAKE STRAWBERY</v>
      </c>
      <c r="G116" t="e">
        <f>'FC ITEM KELAS 3A'!G106</f>
        <v>#DIV/0!</v>
      </c>
    </row>
    <row r="117">
      <c r="A117">
        <f>'FC ITEM KELAS 3A'!A107</f>
        <v>11</v>
      </c>
      <c r="B117" t="str">
        <v>MILKSHAKE COKLAT FLOAT</v>
      </c>
      <c r="C117" t="str">
        <f>B117</f>
        <v>MILKSHAKE COKLAT FLOAT</v>
      </c>
      <c r="G117" t="e">
        <f>'FC ITEM KELAS 3A'!G107</f>
        <v>#DIV/0!</v>
      </c>
    </row>
    <row r="118">
      <c r="A118">
        <f>'FC ITEM KELAS 3A'!A108</f>
        <v>12</v>
      </c>
      <c r="B118" t="str">
        <v>MILKSHAKE CAPUCINO FLOAT</v>
      </c>
      <c r="C118" t="str">
        <f>B118</f>
        <v>MILKSHAKE CAPUCINO FLOAT</v>
      </c>
      <c r="G118" t="e">
        <f>'FC ITEM KELAS 3A'!G108</f>
        <v>#DIV/0!</v>
      </c>
    </row>
    <row r="119">
      <c r="A119">
        <f>'FC ITEM KELAS 3A'!A109</f>
        <v>13</v>
      </c>
      <c r="B119" t="str">
        <v>MILKSHAKE MANGGA FLOAT</v>
      </c>
      <c r="C119" t="str">
        <f>B119</f>
        <v>MILKSHAKE MANGGA FLOAT</v>
      </c>
      <c r="G119" t="e">
        <f>'FC ITEM KELAS 3A'!G109</f>
        <v>#DIV/0!</v>
      </c>
    </row>
    <row r="120">
      <c r="A120">
        <f>'FC ITEM KELAS 3A'!A110</f>
        <v>14</v>
      </c>
      <c r="B120" t="str">
        <v>MILKSHAKE STRAWBERY FLOAT</v>
      </c>
      <c r="C120" t="str">
        <f>B120</f>
        <v>MILKSHAKE STRAWBERY FLOAT</v>
      </c>
      <c r="G120" t="e">
        <f>'FC ITEM KELAS 3A'!G110</f>
        <v>#DIV/0!</v>
      </c>
    </row>
    <row r="121">
      <c r="A121">
        <f>'FC ITEM KELAS 3A'!A111</f>
        <v>15</v>
      </c>
      <c r="B121" t="str">
        <v xml:space="preserve">TBS </v>
      </c>
      <c r="C121" t="str">
        <f>B121</f>
        <v xml:space="preserve">TBS </v>
      </c>
      <c r="G121" t="e">
        <f>'FC ITEM KELAS 3A'!G111</f>
        <v>#DIV/0!</v>
      </c>
    </row>
    <row r="122">
      <c r="A122">
        <f>'FC ITEM KELAS 3A'!A112</f>
        <v>16</v>
      </c>
      <c r="B122" t="str">
        <v xml:space="preserve">TEBS </v>
      </c>
      <c r="C122" t="str">
        <f>B122</f>
        <v xml:space="preserve">TEBS </v>
      </c>
      <c r="G122" t="e">
        <f>'FC ITEM KELAS 3A'!G112</f>
        <v>#DIV/0!</v>
      </c>
    </row>
    <row r="123">
      <c r="A123">
        <f>'FC ITEM KELAS 3A'!A113</f>
        <v>17</v>
      </c>
      <c r="B123" t="str">
        <v xml:space="preserve">FRUITEA </v>
      </c>
      <c r="C123" t="str">
        <f>B123</f>
        <v xml:space="preserve">FRUITEA </v>
      </c>
      <c r="G123" t="e">
        <f>'FC ITEM KELAS 3A'!G113</f>
        <v>#DIV/0!</v>
      </c>
    </row>
    <row r="124">
      <c r="A124">
        <f>'FC ITEM KELAS 3A'!A114</f>
        <v>18</v>
      </c>
      <c r="B124" t="str">
        <v>TBO/FTO</v>
      </c>
      <c r="C124" t="str">
        <f>B124</f>
        <v>TBO/FTO</v>
      </c>
      <c r="G124" t="e">
        <f>'FC ITEM KELAS 3A'!G114</f>
        <v>#DIV/0!</v>
      </c>
    </row>
    <row r="125">
      <c r="A125">
        <f>'FC ITEM KELAS 3A'!A115</f>
        <v>19</v>
      </c>
      <c r="B125" t="str">
        <v xml:space="preserve">TEH KOTAK </v>
      </c>
      <c r="C125" t="str">
        <f>B125</f>
        <v xml:space="preserve">TEH KOTAK </v>
      </c>
      <c r="G125" t="e">
        <f>'FC ITEM KELAS 3A'!G115</f>
        <v>#DIV/0!</v>
      </c>
    </row>
    <row r="126">
      <c r="A126">
        <f>'FC ITEM KELAS 3A'!A116</f>
        <v>20</v>
      </c>
      <c r="B126" t="str">
        <v xml:space="preserve">STEE </v>
      </c>
      <c r="C126" t="str">
        <f>B126</f>
        <v xml:space="preserve">STEE </v>
      </c>
      <c r="G126" t="e">
        <f>'FC ITEM KELAS 3A'!G116</f>
        <v>#DIV/0!</v>
      </c>
    </row>
    <row r="127">
      <c r="A127">
        <f>'FC ITEM KELAS 3A'!A117</f>
        <v>21</v>
      </c>
      <c r="B127" t="str">
        <v xml:space="preserve">JUICE DURIAN </v>
      </c>
      <c r="C127" t="str">
        <f>B127</f>
        <v xml:space="preserve">JUICE DURIAN </v>
      </c>
      <c r="G127" t="e">
        <f>'FC ITEM KELAS 3A'!G117</f>
        <v>#DIV/0!</v>
      </c>
    </row>
    <row r="128">
      <c r="A128">
        <f>'FC ITEM KELAS 3A'!A118</f>
        <v>22</v>
      </c>
      <c r="B128" t="str">
        <v>JUICE DURIAN FLOAT</v>
      </c>
      <c r="C128" t="str">
        <f>B128</f>
        <v>JUICE DURIAN FLOAT</v>
      </c>
      <c r="G128" t="e">
        <f>'FC ITEM KELAS 3A'!G118</f>
        <v>#DIV/0!</v>
      </c>
    </row>
    <row r="129">
      <c r="A129">
        <f>'FC ITEM KELAS 3A'!A119</f>
        <v>23</v>
      </c>
      <c r="B129" t="str">
        <v>JUICE  SIRSAK</v>
      </c>
      <c r="C129" t="str">
        <f>B129</f>
        <v>JUICE  SIRSAK</v>
      </c>
      <c r="G129" t="e">
        <f>'FC ITEM KELAS 3A'!G119</f>
        <v>#DIV/0!</v>
      </c>
    </row>
    <row r="130">
      <c r="A130">
        <f>'FC ITEM KELAS 3A'!A120</f>
        <v>24</v>
      </c>
      <c r="B130" t="str">
        <v xml:space="preserve">JUICE MELON </v>
      </c>
      <c r="C130" t="str">
        <f>B130</f>
        <v xml:space="preserve">JUICE MELON </v>
      </c>
      <c r="G130" t="e">
        <f>'FC ITEM KELAS 3A'!G120</f>
        <v>#DIV/0!</v>
      </c>
    </row>
    <row r="131">
      <c r="A131">
        <f>'FC ITEM KELAS 3A'!A121</f>
        <v>25</v>
      </c>
      <c r="B131" t="str">
        <v xml:space="preserve">JUICE STRAWBERRI </v>
      </c>
      <c r="C131" t="str">
        <f>B131</f>
        <v xml:space="preserve">JUICE STRAWBERRI </v>
      </c>
      <c r="G131" t="e">
        <f>'FC ITEM KELAS 3A'!G121</f>
        <v>#DIV/0!</v>
      </c>
    </row>
    <row r="132">
      <c r="A132">
        <f>'FC ITEM KELAS 3A'!A122</f>
        <v>26</v>
      </c>
      <c r="B132" t="str">
        <v xml:space="preserve">JUICE MANGGA </v>
      </c>
      <c r="C132" t="str">
        <f>B132</f>
        <v xml:space="preserve">JUICE MANGGA </v>
      </c>
      <c r="G132" t="e">
        <f>'FC ITEM KELAS 3A'!G122</f>
        <v>#DIV/0!</v>
      </c>
    </row>
    <row r="133">
      <c r="A133">
        <f>'FC ITEM KELAS 3A'!A123</f>
        <v>27</v>
      </c>
      <c r="B133" t="str">
        <v xml:space="preserve">JUICE JAMBU </v>
      </c>
      <c r="C133" t="str">
        <f>B133</f>
        <v xml:space="preserve">JUICE JAMBU </v>
      </c>
      <c r="G133" t="e">
        <f>'FC ITEM KELAS 3A'!G123</f>
        <v>#DIV/0!</v>
      </c>
    </row>
    <row r="134">
      <c r="A134">
        <f>'FC ITEM KELAS 3A'!A124</f>
        <v>28</v>
      </c>
      <c r="B134" t="str">
        <v xml:space="preserve">ES CREAM </v>
      </c>
      <c r="C134" t="str">
        <f>B134</f>
        <v xml:space="preserve">ES CREAM </v>
      </c>
      <c r="G134">
        <f>'FC ITEM KELAS 3A'!G124</f>
        <v>0</v>
      </c>
    </row>
    <row r="135">
      <c r="A135">
        <f>'FC ITEM KELAS 3A'!A125</f>
        <v>29</v>
      </c>
      <c r="G135" t="e">
        <f>'FC ITEM KELAS 3A'!G125</f>
        <v>#DIV/0!</v>
      </c>
    </row>
    <row r="136">
      <c r="A136">
        <f>'FC ITEM KELAS 3A'!A126</f>
        <v>30</v>
      </c>
      <c r="G136" t="e">
        <f>'FC ITEM KELAS 3A'!G126</f>
        <v>#DIV/0!</v>
      </c>
    </row>
    <row r="137">
      <c r="A137">
        <f>'FC ITEM KELAS 3A'!A127</f>
        <v>31</v>
      </c>
      <c r="G137" t="e">
        <f>'FC ITEM KELAS 3A'!G127</f>
        <v>#DIV/0!</v>
      </c>
    </row>
    <row r="140">
      <c r="B140" t="str">
        <v>HPP DI ISI MANUAL/ DI BUAT RUMUS SENDIRI  DENGAN MENJUMLAHKAN PADA HITUNGAN FC ITEM .</v>
      </c>
    </row>
  </sheetData>
  <mergeCells count="3">
    <mergeCell ref="B139:G139"/>
    <mergeCell ref="B140:G140"/>
    <mergeCell ref="D2:D3"/>
  </mergeCells>
  <pageMargins left="0.7" right="0.7" top="0.75" bottom="0.75" header="0.3" footer="0.3"/>
  <ignoredErrors>
    <ignoredError numberStoredAsText="1" sqref="A2:G140"/>
  </ignoredErrors>
</worksheet>
</file>

<file path=xl/worksheets/sheet24.xml><?xml version="1.0" encoding="utf-8"?>
<worksheet xmlns="http://schemas.openxmlformats.org/spreadsheetml/2006/main" xmlns:r="http://schemas.openxmlformats.org/officeDocument/2006/relationships">
  <dimension ref="A2:G127"/>
  <sheetViews>
    <sheetView workbookViewId="0" rightToLeft="0"/>
  </sheetViews>
  <sheetData>
    <row r="2">
      <c r="D2" t="str">
        <v>FOOD COST ITEM KELAS 3A</v>
      </c>
    </row>
    <row r="6">
      <c r="B6" t="str">
        <v>ITEM</v>
      </c>
      <c r="C6" t="str">
        <f>B6</f>
        <v>ITEM</v>
      </c>
      <c r="D6" t="str">
        <v>KOMPOSISI PAKET</v>
      </c>
      <c r="E6" t="str">
        <v>HARGA</v>
      </c>
      <c r="F6" t="str">
        <v xml:space="preserve">HPP </v>
      </c>
      <c r="G6" t="str">
        <v>%</v>
      </c>
    </row>
    <row r="7">
      <c r="A7">
        <v>1</v>
      </c>
      <c r="B7" t="str">
        <v>Dada</v>
      </c>
      <c r="C7" t="str">
        <f>B7</f>
        <v>Dada</v>
      </c>
      <c r="E7">
        <v>12000</v>
      </c>
      <c r="F7" t="e">
        <f>'HITUNGAN HPP PRODUK'!E17</f>
        <v>#DIV/0!</v>
      </c>
      <c r="G7" t="e">
        <f>F7/E7</f>
        <v>#DIV/0!</v>
      </c>
    </row>
    <row r="8">
      <c r="A8">
        <v>2</v>
      </c>
      <c r="B8" t="str">
        <v>Paha Atas</v>
      </c>
      <c r="C8" t="str">
        <f>B8</f>
        <v>Paha Atas</v>
      </c>
      <c r="E8">
        <v>12000</v>
      </c>
      <c r="F8" t="e">
        <f>'HITUNGAN HPP PRODUK'!E30</f>
        <v>#DIV/0!</v>
      </c>
      <c r="G8" t="e">
        <f>F8/E8</f>
        <v>#DIV/0!</v>
      </c>
    </row>
    <row r="9">
      <c r="A9">
        <v>3</v>
      </c>
      <c r="B9" t="str">
        <v>Paha Bawah</v>
      </c>
      <c r="C9" t="str">
        <f>B9</f>
        <v>Paha Bawah</v>
      </c>
      <c r="E9">
        <v>10000</v>
      </c>
      <c r="G9">
        <f>F9/E9</f>
        <v>0</v>
      </c>
    </row>
    <row r="10">
      <c r="A10">
        <v>4</v>
      </c>
      <c r="B10" t="str">
        <v>Sayap</v>
      </c>
      <c r="C10" t="str">
        <f>B10</f>
        <v>Sayap</v>
      </c>
      <c r="E10">
        <v>9000</v>
      </c>
      <c r="G10">
        <f>F10/E10</f>
        <v>0</v>
      </c>
    </row>
    <row r="11">
      <c r="A11">
        <v>5</v>
      </c>
      <c r="B11" t="str">
        <v>Chicken Strip</v>
      </c>
      <c r="C11" t="str">
        <f>B11</f>
        <v>Chicken Strip</v>
      </c>
      <c r="E11">
        <v>10000</v>
      </c>
      <c r="G11">
        <f>F11/E11</f>
        <v>0</v>
      </c>
    </row>
    <row r="12">
      <c r="A12">
        <v>6</v>
      </c>
      <c r="B12" t="str">
        <v>Chicken Steak</v>
      </c>
      <c r="C12" t="str">
        <f>B12</f>
        <v>Chicken Steak</v>
      </c>
      <c r="E12">
        <v>12000</v>
      </c>
      <c r="G12">
        <f>F12/E12</f>
        <v>0</v>
      </c>
    </row>
    <row r="13">
      <c r="A13">
        <v>7</v>
      </c>
    </row>
    <row r="14">
      <c r="A14">
        <v>8</v>
      </c>
      <c r="B14" t="str">
        <v xml:space="preserve">French Fries </v>
      </c>
      <c r="C14" t="str">
        <f>B14</f>
        <v xml:space="preserve">French Fries </v>
      </c>
      <c r="E14">
        <v>7000</v>
      </c>
      <c r="G14">
        <f>F14/E14</f>
        <v>0</v>
      </c>
    </row>
    <row r="15">
      <c r="A15">
        <v>9</v>
      </c>
      <c r="B15" t="str">
        <v>Nasi</v>
      </c>
      <c r="C15" t="str">
        <f>B15</f>
        <v>Nasi</v>
      </c>
      <c r="E15">
        <v>3000</v>
      </c>
      <c r="G15">
        <f>F15/E15</f>
        <v>0</v>
      </c>
    </row>
    <row r="16">
      <c r="A16">
        <v>10</v>
      </c>
      <c r="B16" t="str">
        <v>Perkedel</v>
      </c>
      <c r="C16" t="str">
        <f>B16</f>
        <v>Perkedel</v>
      </c>
      <c r="E16">
        <v>3000</v>
      </c>
      <c r="G16">
        <f>F16/E16</f>
        <v>0</v>
      </c>
    </row>
    <row r="17">
      <c r="A17">
        <v>11</v>
      </c>
      <c r="B17" t="str">
        <v>Chicken Burger</v>
      </c>
      <c r="C17" t="str">
        <f>B17</f>
        <v>Chicken Burger</v>
      </c>
      <c r="E17">
        <v>13000</v>
      </c>
      <c r="G17">
        <f>F17/E17</f>
        <v>0</v>
      </c>
    </row>
    <row r="18">
      <c r="A18">
        <v>12</v>
      </c>
      <c r="B18" t="str">
        <v>Cheese Burger</v>
      </c>
      <c r="C18" t="str">
        <f>B18</f>
        <v>Cheese Burger</v>
      </c>
      <c r="E18">
        <v>15000</v>
      </c>
      <c r="G18">
        <f>F18/E18</f>
        <v>0</v>
      </c>
    </row>
    <row r="19">
      <c r="A19">
        <v>13</v>
      </c>
    </row>
    <row r="20">
      <c r="A20">
        <v>14</v>
      </c>
      <c r="B20" t="str">
        <v>Nasi Goreng</v>
      </c>
      <c r="C20" t="str">
        <f>B20</f>
        <v>Nasi Goreng</v>
      </c>
      <c r="E20">
        <v>12000</v>
      </c>
      <c r="G20">
        <f>F20/E20</f>
        <v>0</v>
      </c>
    </row>
    <row r="21">
      <c r="A21">
        <v>15</v>
      </c>
      <c r="B21" t="str">
        <v>Nasgor telor ceplok</v>
      </c>
      <c r="C21" t="str">
        <f>B21</f>
        <v>Nasgor telor ceplok</v>
      </c>
      <c r="G21" t="e">
        <f>F21/E21</f>
        <v>#DIV/0!</v>
      </c>
    </row>
    <row r="22">
      <c r="A22">
        <v>16</v>
      </c>
      <c r="G22" t="e">
        <f>F22/E22</f>
        <v>#DIV/0!</v>
      </c>
    </row>
    <row r="23">
      <c r="A23">
        <v>17</v>
      </c>
      <c r="B23" t="str">
        <v>Telur Ceplok</v>
      </c>
      <c r="C23" t="str">
        <f>B23</f>
        <v>Telur Ceplok</v>
      </c>
      <c r="G23" t="e">
        <f>F23/E23</f>
        <v>#DIV/0!</v>
      </c>
    </row>
    <row r="24">
      <c r="A24">
        <v>18</v>
      </c>
      <c r="G24" t="e">
        <f>F24/E24</f>
        <v>#DIV/0!</v>
      </c>
    </row>
    <row r="25">
      <c r="A25">
        <v>19</v>
      </c>
      <c r="B25" t="str">
        <v>Paket Rocket 1</v>
      </c>
      <c r="C25" t="str">
        <f>B25</f>
        <v>Paket Rocket 1</v>
      </c>
      <c r="D25" t="str">
        <v xml:space="preserve">SAYAP , NASI , ES TEH </v>
      </c>
      <c r="E25">
        <v>9500</v>
      </c>
      <c r="F25" t="e">
        <f>'HITUNGAN HPP PRODUK'!K17</f>
        <v>#DIV/0!</v>
      </c>
      <c r="G25" t="e">
        <f>F25/E25</f>
        <v>#DIV/0!</v>
      </c>
    </row>
    <row r="26">
      <c r="A26">
        <v>20</v>
      </c>
      <c r="B26" t="str">
        <v>Paket Rocket 2</v>
      </c>
      <c r="C26" t="str">
        <f>B26</f>
        <v>Paket Rocket 2</v>
      </c>
      <c r="D26" t="str">
        <v xml:space="preserve">CHICKEN STEAK , NASI , ES TEH </v>
      </c>
      <c r="E26">
        <v>15500</v>
      </c>
      <c r="F26" t="e">
        <f>'HITUNGAN HPP PRODUK'!M17</f>
        <v>#DIV/0!</v>
      </c>
      <c r="G26" t="e">
        <f>F26/E26</f>
        <v>#DIV/0!</v>
      </c>
    </row>
    <row r="27">
      <c r="A27">
        <v>21</v>
      </c>
      <c r="B27" t="str">
        <v>Paket Rocket 3</v>
      </c>
      <c r="C27" t="str">
        <f>B27</f>
        <v>Paket Rocket 3</v>
      </c>
      <c r="D27" t="str">
        <v xml:space="preserve">CHICKEN BURGER , ES TEH </v>
      </c>
      <c r="E27">
        <v>14000</v>
      </c>
      <c r="F27">
        <f>'HITUNGAN HPP PRODUK'!O15</f>
        <v>1130</v>
      </c>
      <c r="G27">
        <f>F27/E27</f>
        <v>0.08071428571428571</v>
      </c>
    </row>
    <row r="28">
      <c r="A28">
        <v>22</v>
      </c>
      <c r="B28" t="str">
        <v>Paket Rocket 4</v>
      </c>
      <c r="C28" t="str">
        <f>B28</f>
        <v>Paket Rocket 4</v>
      </c>
      <c r="D28" t="str">
        <v xml:space="preserve">PAHA BAWAH , NASI , ES TEH </v>
      </c>
      <c r="E28">
        <v>16000</v>
      </c>
      <c r="G28">
        <f>F28/E28</f>
        <v>0</v>
      </c>
    </row>
    <row r="29">
      <c r="A29">
        <v>23</v>
      </c>
      <c r="B29" t="str">
        <v>Paket Rocket 5</v>
      </c>
      <c r="C29" t="str">
        <f>B29</f>
        <v>Paket Rocket 5</v>
      </c>
      <c r="D29" t="str">
        <v xml:space="preserve">NASI GORENG TELOR CEPLOK , ES TEH </v>
      </c>
      <c r="E29">
        <v>16000</v>
      </c>
      <c r="G29">
        <f>F29/E29</f>
        <v>0</v>
      </c>
    </row>
    <row r="30">
      <c r="A30">
        <v>24</v>
      </c>
      <c r="B30" t="str">
        <v>Paket Rocket 6</v>
      </c>
      <c r="C30" t="str">
        <f>B30</f>
        <v>Paket Rocket 6</v>
      </c>
      <c r="D30" t="str">
        <v xml:space="preserve">CHICKEN STRIP 3 PCS , NASI , NESTEA </v>
      </c>
      <c r="E30">
        <v>18000</v>
      </c>
      <c r="G30">
        <f>F30/E30</f>
        <v>0</v>
      </c>
    </row>
    <row r="31">
      <c r="A31">
        <v>25</v>
      </c>
      <c r="B31" t="str">
        <v>Paket Rocket 7</v>
      </c>
      <c r="C31" t="str">
        <f>B31</f>
        <v>Paket Rocket 7</v>
      </c>
      <c r="D31" t="str">
        <v xml:space="preserve">DADA/PH ATAS , NASI ,NESTEA </v>
      </c>
      <c r="E31">
        <v>18000</v>
      </c>
      <c r="G31">
        <f>F31/E31</f>
        <v>0</v>
      </c>
    </row>
    <row r="32">
      <c r="A32">
        <v>26</v>
      </c>
      <c r="B32" t="str">
        <v>Paket Rocket 8</v>
      </c>
      <c r="C32" t="str">
        <f>B32</f>
        <v>Paket Rocket 8</v>
      </c>
      <c r="D32" t="str">
        <v xml:space="preserve">PAHA BAWAH , NASI , MILO </v>
      </c>
      <c r="E32">
        <v>18000</v>
      </c>
      <c r="G32">
        <f>F32/E32</f>
        <v>0</v>
      </c>
    </row>
    <row r="33">
      <c r="A33">
        <v>27</v>
      </c>
      <c r="B33" t="str">
        <v>Paket Rocket 9</v>
      </c>
      <c r="C33" t="str">
        <f>B33</f>
        <v>Paket Rocket 9</v>
      </c>
      <c r="D33" t="str">
        <v xml:space="preserve">CHICKEN STEAK , NASI , NESTEA </v>
      </c>
      <c r="E33">
        <v>19000</v>
      </c>
      <c r="G33">
        <f>F33/E33</f>
        <v>0</v>
      </c>
    </row>
    <row r="34">
      <c r="A34">
        <v>28</v>
      </c>
      <c r="B34" t="str">
        <v>Paket Rocket 10</v>
      </c>
      <c r="C34" t="str">
        <f>B34</f>
        <v>Paket Rocket 10</v>
      </c>
      <c r="D34" t="str">
        <v xml:space="preserve">DADA/PH ATAS , NASI , NESTLE ORANGE </v>
      </c>
      <c r="E34">
        <v>17000</v>
      </c>
      <c r="G34">
        <f>F34/E34</f>
        <v>0</v>
      </c>
    </row>
    <row r="35">
      <c r="A35">
        <v>29</v>
      </c>
    </row>
    <row r="36">
      <c r="A36">
        <v>30</v>
      </c>
      <c r="B36" t="str">
        <v>Paket Roma 1</v>
      </c>
      <c r="C36" t="str">
        <f>B36</f>
        <v>Paket Roma 1</v>
      </c>
      <c r="D36" t="str">
        <v xml:space="preserve">NASI GORENG . TEH BOTOL </v>
      </c>
      <c r="E36">
        <v>16000</v>
      </c>
      <c r="G36">
        <f>F36/E36</f>
        <v>0</v>
      </c>
    </row>
    <row r="37">
      <c r="A37">
        <v>31</v>
      </c>
      <c r="B37" t="str">
        <v>Paket Roma 2</v>
      </c>
      <c r="C37" t="str">
        <f>B37</f>
        <v>Paket Roma 2</v>
      </c>
      <c r="D37" t="str">
        <v>PAHA BAWAH , NASI, TEH BOTOL</v>
      </c>
      <c r="E37">
        <v>17000</v>
      </c>
      <c r="G37">
        <f>F37/E37</f>
        <v>0</v>
      </c>
    </row>
    <row r="38">
      <c r="A38">
        <v>32</v>
      </c>
      <c r="B38" t="str">
        <v>Paket Roma 3</v>
      </c>
      <c r="C38" t="str">
        <f>B38</f>
        <v>Paket Roma 3</v>
      </c>
      <c r="D38" t="str">
        <v xml:space="preserve">CHICKEN STEAK , NASI , TEH BOTOL </v>
      </c>
      <c r="E38">
        <v>18000</v>
      </c>
      <c r="G38">
        <f>F38/E38</f>
        <v>0</v>
      </c>
    </row>
    <row r="39">
      <c r="A39">
        <v>33</v>
      </c>
      <c r="B39" t="str">
        <v>Paket Roma 4</v>
      </c>
      <c r="C39" t="str">
        <f>B39</f>
        <v>Paket Roma 4</v>
      </c>
      <c r="D39" t="str">
        <v xml:space="preserve">DADA / PH ATAS , NASI TEH BOTOL </v>
      </c>
      <c r="E39">
        <v>19000</v>
      </c>
      <c r="G39">
        <f>F39/E39</f>
        <v>0</v>
      </c>
    </row>
    <row r="40">
      <c r="A40">
        <v>34</v>
      </c>
      <c r="B40" t="str">
        <v>Paket Roma 5</v>
      </c>
      <c r="C40" t="str">
        <f>B40</f>
        <v>Paket Roma 5</v>
      </c>
      <c r="D40" t="str">
        <v xml:space="preserve">CHICKEN STRIP 3 PCS , NASI , TEH BOTOL </v>
      </c>
      <c r="E40">
        <v>19000</v>
      </c>
      <c r="G40">
        <f>F40/E40</f>
        <v>0</v>
      </c>
    </row>
    <row r="41">
      <c r="A41">
        <v>35</v>
      </c>
    </row>
    <row r="42">
      <c r="A42">
        <v>36</v>
      </c>
      <c r="B42" t="str">
        <v>Paket geprek 1</v>
      </c>
      <c r="C42" t="str">
        <f>B42</f>
        <v>Paket geprek 1</v>
      </c>
      <c r="D42" t="str">
        <v xml:space="preserve">SAYAP GEPREK , NASI , LEMON TEA </v>
      </c>
      <c r="E42">
        <v>16000</v>
      </c>
      <c r="G42">
        <f>F42/E42</f>
        <v>0</v>
      </c>
    </row>
    <row r="43">
      <c r="A43">
        <v>37</v>
      </c>
      <c r="B43" t="str">
        <v>Paket geprek 2</v>
      </c>
      <c r="C43" t="str">
        <f>B43</f>
        <v>Paket geprek 2</v>
      </c>
      <c r="D43" t="str">
        <v xml:space="preserve">PAHA BAWAH GEPREK , NASI , LEMON TEA </v>
      </c>
      <c r="E43">
        <v>17000</v>
      </c>
      <c r="G43">
        <f>F43/E43</f>
        <v>0</v>
      </c>
    </row>
    <row r="44">
      <c r="A44">
        <v>38</v>
      </c>
      <c r="B44" t="str">
        <v>Paket geprek 3</v>
      </c>
      <c r="C44" t="str">
        <f>B44</f>
        <v>Paket geprek 3</v>
      </c>
      <c r="D44" t="str">
        <v xml:space="preserve">DADA / PH ATAS GEPREK , NASI , LEMON TEA </v>
      </c>
      <c r="E44">
        <v>19000</v>
      </c>
      <c r="G44">
        <f>F44/E44</f>
        <v>0</v>
      </c>
    </row>
    <row r="45">
      <c r="A45">
        <v>39</v>
      </c>
    </row>
    <row r="46">
      <c r="A46">
        <v>40</v>
      </c>
      <c r="B46" t="str">
        <v>Dada geprek</v>
      </c>
      <c r="C46" t="str">
        <f>B46</f>
        <v>Dada geprek</v>
      </c>
      <c r="E46">
        <v>14000</v>
      </c>
      <c r="G46">
        <f>F46/E46</f>
        <v>0</v>
      </c>
    </row>
    <row r="47">
      <c r="A47">
        <v>41</v>
      </c>
      <c r="B47" t="str">
        <v>P.atas geprek</v>
      </c>
      <c r="C47" t="str">
        <f>B47</f>
        <v>P.atas geprek</v>
      </c>
      <c r="E47">
        <v>14000</v>
      </c>
      <c r="G47">
        <f>F47/E47</f>
        <v>0</v>
      </c>
    </row>
    <row r="48">
      <c r="A48">
        <v>42</v>
      </c>
      <c r="B48" t="str">
        <v>P.bawah geprek</v>
      </c>
      <c r="C48" t="str">
        <f>B48</f>
        <v>P.bawah geprek</v>
      </c>
      <c r="E48">
        <v>13000</v>
      </c>
      <c r="G48">
        <f>F48/E48</f>
        <v>0</v>
      </c>
    </row>
    <row r="49">
      <c r="A49">
        <v>43</v>
      </c>
      <c r="B49" t="str">
        <v>Sayap geprek</v>
      </c>
      <c r="C49" t="str">
        <f>B49</f>
        <v>Sayap geprek</v>
      </c>
      <c r="E49">
        <v>12000</v>
      </c>
      <c r="G49">
        <f>F49/E49</f>
        <v>0</v>
      </c>
    </row>
    <row r="50">
      <c r="A50">
        <v>44</v>
      </c>
    </row>
    <row r="51">
      <c r="A51">
        <v>45</v>
      </c>
      <c r="B51" t="str">
        <v>Paket Catering 1</v>
      </c>
      <c r="C51" t="str">
        <f>B51</f>
        <v>Paket Catering 1</v>
      </c>
      <c r="G51" t="e">
        <f>F51/E51</f>
        <v>#DIV/0!</v>
      </c>
    </row>
    <row r="52">
      <c r="A52">
        <v>46</v>
      </c>
      <c r="B52" t="str">
        <v>Paket Catering 2</v>
      </c>
      <c r="C52" t="str">
        <f>B52</f>
        <v>Paket Catering 2</v>
      </c>
      <c r="G52" t="e">
        <f>F52/E52</f>
        <v>#DIV/0!</v>
      </c>
    </row>
    <row r="53">
      <c r="A53">
        <v>47</v>
      </c>
      <c r="B53" t="str">
        <v>Paket Catering 3</v>
      </c>
      <c r="C53" t="str">
        <f>B53</f>
        <v>Paket Catering 3</v>
      </c>
      <c r="G53" t="e">
        <f>F53/E53</f>
        <v>#DIV/0!</v>
      </c>
    </row>
    <row r="54">
      <c r="A54">
        <v>48</v>
      </c>
    </row>
    <row r="55">
      <c r="A55">
        <v>49</v>
      </c>
      <c r="B55" t="str">
        <v>Paket geprek Matah 1</v>
      </c>
      <c r="C55" t="str">
        <f>B55</f>
        <v>Paket geprek Matah 1</v>
      </c>
      <c r="D55" t="str">
        <v xml:space="preserve">SAYAP MATAH , NASI , LEMON TEA </v>
      </c>
      <c r="E55">
        <v>18000</v>
      </c>
      <c r="G55">
        <f>F55/E55</f>
        <v>0</v>
      </c>
    </row>
    <row r="56">
      <c r="A56">
        <v>50</v>
      </c>
      <c r="B56" t="str">
        <v>Paket geprek Matah 2</v>
      </c>
      <c r="C56" t="str">
        <f>B56</f>
        <v>Paket geprek Matah 2</v>
      </c>
      <c r="D56" t="str">
        <v xml:space="preserve">PAHA BAWAH MATAH , NASI , LEMON TEA </v>
      </c>
      <c r="E56">
        <v>19000</v>
      </c>
      <c r="G56">
        <f>F56/E56</f>
        <v>0</v>
      </c>
    </row>
    <row r="57">
      <c r="A57">
        <v>51</v>
      </c>
      <c r="B57" t="str">
        <v>Paket geprek Matah  3</v>
      </c>
      <c r="C57" t="str">
        <f>B57</f>
        <v>Paket geprek Matah  3</v>
      </c>
      <c r="D57" t="str">
        <v xml:space="preserve">DADA/PH ATAS , NASI , LEMON TEA </v>
      </c>
      <c r="E57">
        <v>21000</v>
      </c>
      <c r="G57">
        <f>F57/E57</f>
        <v>0</v>
      </c>
    </row>
    <row r="58">
      <c r="A58">
        <v>52</v>
      </c>
    </row>
    <row r="59">
      <c r="A59">
        <v>53</v>
      </c>
      <c r="B59" t="str">
        <v>Geprek Matah Sayap</v>
      </c>
      <c r="C59" t="str">
        <f>B59</f>
        <v>Geprek Matah Sayap</v>
      </c>
      <c r="E59">
        <v>12000</v>
      </c>
      <c r="G59">
        <f>F59/E59</f>
        <v>0</v>
      </c>
    </row>
    <row r="60">
      <c r="A60">
        <v>54</v>
      </c>
      <c r="B60" t="str">
        <v>Geprek Matah Paha Bawah</v>
      </c>
      <c r="C60" t="str">
        <f>B60</f>
        <v>Geprek Matah Paha Bawah</v>
      </c>
      <c r="E60">
        <v>13000</v>
      </c>
      <c r="G60">
        <f>F60/E60</f>
        <v>0</v>
      </c>
    </row>
    <row r="61">
      <c r="A61">
        <v>55</v>
      </c>
      <c r="B61" t="str">
        <v>Geprek Matah Paha Atas / Dada</v>
      </c>
      <c r="C61" t="str">
        <f>B61</f>
        <v>Geprek Matah Paha Atas / Dada</v>
      </c>
      <c r="E61">
        <v>14000</v>
      </c>
      <c r="G61">
        <f>F61/E61</f>
        <v>0</v>
      </c>
    </row>
    <row r="62">
      <c r="A62">
        <v>56</v>
      </c>
    </row>
    <row r="63">
      <c r="A63">
        <v>57</v>
      </c>
      <c r="B63" t="str">
        <v>Paket Geprek Terasi 1</v>
      </c>
      <c r="C63" t="str">
        <f>B63</f>
        <v>Paket Geprek Terasi 1</v>
      </c>
      <c r="D63" t="str">
        <v xml:space="preserve">SAYAP TERASI , NASI , LEMON TEA </v>
      </c>
      <c r="E63">
        <v>17000</v>
      </c>
      <c r="G63">
        <f>F63/E63</f>
        <v>0</v>
      </c>
    </row>
    <row r="64">
      <c r="A64">
        <v>58</v>
      </c>
      <c r="B64" t="str">
        <v>Paket Geprek Terasi 2</v>
      </c>
      <c r="C64" t="str">
        <f>B64</f>
        <v>Paket Geprek Terasi 2</v>
      </c>
      <c r="D64" t="str">
        <v xml:space="preserve">PAHA BAWAH TERASI , NASI , LEMON TEA </v>
      </c>
      <c r="E64">
        <v>18000</v>
      </c>
      <c r="G64">
        <f>F64/E64</f>
        <v>0</v>
      </c>
    </row>
    <row r="65">
      <c r="A65">
        <v>59</v>
      </c>
      <c r="B65" t="str">
        <v>Paket Geprek Terasi 3</v>
      </c>
      <c r="C65" t="str">
        <f>B65</f>
        <v>Paket Geprek Terasi 3</v>
      </c>
      <c r="D65" t="str">
        <v xml:space="preserve">DADA/PH ATAS TERASI , NASI , LEMON TEA </v>
      </c>
      <c r="E65">
        <v>20000</v>
      </c>
      <c r="G65">
        <f>F65/E65</f>
        <v>0</v>
      </c>
    </row>
    <row r="66">
      <c r="A66">
        <v>60</v>
      </c>
      <c r="B66" t="str">
        <v>Geprek Terasi Sayap</v>
      </c>
      <c r="C66" t="str">
        <f>B66</f>
        <v>Geprek Terasi Sayap</v>
      </c>
      <c r="E66">
        <v>12000</v>
      </c>
      <c r="G66">
        <f>F66/E66</f>
        <v>0</v>
      </c>
    </row>
    <row r="67">
      <c r="A67">
        <v>61</v>
      </c>
      <c r="B67" t="str">
        <v>Geprek Terasi Paha Bawah</v>
      </c>
      <c r="C67" t="str">
        <f>B67</f>
        <v>Geprek Terasi Paha Bawah</v>
      </c>
      <c r="E67">
        <v>13000</v>
      </c>
      <c r="G67">
        <f>F67/E67</f>
        <v>0</v>
      </c>
    </row>
    <row r="68">
      <c r="A68">
        <v>62</v>
      </c>
      <c r="B68" t="str">
        <v>Geprek Terasi Paha Atas / Dada</v>
      </c>
      <c r="C68" t="str">
        <f>B68</f>
        <v>Geprek Terasi Paha Atas / Dada</v>
      </c>
      <c r="E68">
        <v>14000</v>
      </c>
      <c r="G68">
        <f>F68/E68</f>
        <v>0</v>
      </c>
    </row>
    <row r="69">
      <c r="A69">
        <v>63</v>
      </c>
    </row>
    <row r="70">
      <c r="A70">
        <v>64</v>
      </c>
      <c r="B70" t="str">
        <v>Paket level 1</v>
      </c>
      <c r="C70" t="str">
        <f>B70</f>
        <v>Paket level 1</v>
      </c>
      <c r="D70" t="str">
        <v xml:space="preserve">SAYAP LEVEL, NASI , LEMON TEA </v>
      </c>
      <c r="E70">
        <v>17000</v>
      </c>
      <c r="G70">
        <f>F70/E70</f>
        <v>0</v>
      </c>
    </row>
    <row r="71">
      <c r="A71">
        <v>65</v>
      </c>
      <c r="B71" t="str">
        <v>Paket level 2</v>
      </c>
      <c r="C71" t="str">
        <f>B71</f>
        <v>Paket level 2</v>
      </c>
      <c r="D71" t="str">
        <v xml:space="preserve">PAHA BAWAH LEVEL , NASI , LEMON TEA </v>
      </c>
      <c r="E71">
        <v>18000</v>
      </c>
      <c r="G71">
        <f>F71/E71</f>
        <v>0</v>
      </c>
    </row>
    <row r="72">
      <c r="A72">
        <v>66</v>
      </c>
      <c r="B72" t="str">
        <v>Paket level 3</v>
      </c>
      <c r="C72" t="str">
        <f>B72</f>
        <v>Paket level 3</v>
      </c>
      <c r="D72" t="str">
        <v xml:space="preserve">DADA/PH ATAS LEVEL , NASI , LEMON TEA </v>
      </c>
      <c r="E72">
        <v>20000</v>
      </c>
      <c r="G72">
        <f>F72/E72</f>
        <v>0</v>
      </c>
    </row>
    <row r="73">
      <c r="A73">
        <v>67</v>
      </c>
    </row>
    <row r="74">
      <c r="A74">
        <v>68</v>
      </c>
      <c r="B74" t="str">
        <v>Sayap level</v>
      </c>
      <c r="C74" t="str">
        <f>B74</f>
        <v>Sayap level</v>
      </c>
      <c r="E74">
        <v>11000</v>
      </c>
      <c r="G74">
        <f>F74/E74</f>
        <v>0</v>
      </c>
    </row>
    <row r="75">
      <c r="A75">
        <v>69</v>
      </c>
      <c r="B75" t="str">
        <v>P.bawah level</v>
      </c>
      <c r="C75" t="str">
        <f>B75</f>
        <v>P.bawah level</v>
      </c>
      <c r="E75">
        <v>12000</v>
      </c>
      <c r="G75">
        <f>F75/E75</f>
        <v>0</v>
      </c>
    </row>
    <row r="76">
      <c r="A76">
        <v>70</v>
      </c>
      <c r="B76" t="str">
        <v>Dada level</v>
      </c>
      <c r="C76" t="str">
        <f>B76</f>
        <v>Dada level</v>
      </c>
      <c r="E76">
        <v>13000</v>
      </c>
      <c r="G76">
        <f>F76/E76</f>
        <v>0</v>
      </c>
    </row>
    <row r="77">
      <c r="A77">
        <v>71</v>
      </c>
      <c r="B77" t="str">
        <v>P.atas Level</v>
      </c>
      <c r="C77" t="str">
        <f>B77</f>
        <v>P.atas Level</v>
      </c>
      <c r="E77">
        <v>13000</v>
      </c>
      <c r="G77">
        <f>F77/E77</f>
        <v>0</v>
      </c>
    </row>
    <row r="78">
      <c r="A78">
        <v>72</v>
      </c>
    </row>
    <row r="79">
      <c r="A79">
        <v>73</v>
      </c>
      <c r="B79" t="str">
        <v>Sehat 1</v>
      </c>
      <c r="C79" t="str">
        <f>B79</f>
        <v>Sehat 1</v>
      </c>
      <c r="D79" t="str">
        <v xml:space="preserve">SAYAP , NASI , MILO </v>
      </c>
      <c r="E79">
        <v>14500</v>
      </c>
      <c r="G79">
        <f>F79/E79</f>
        <v>0</v>
      </c>
    </row>
    <row r="80">
      <c r="A80">
        <v>74</v>
      </c>
      <c r="B80" t="str">
        <v>Sehat 2</v>
      </c>
      <c r="C80" t="str">
        <f>B80</f>
        <v>Sehat 2</v>
      </c>
      <c r="D80" t="str">
        <v xml:space="preserve">CHICKEN BURGER , MILO </v>
      </c>
      <c r="E80">
        <v>18000</v>
      </c>
      <c r="G80">
        <f>F80/E80</f>
        <v>0</v>
      </c>
    </row>
    <row r="81">
      <c r="A81">
        <v>75</v>
      </c>
      <c r="B81" t="str">
        <v>Sehat 3</v>
      </c>
      <c r="C81" t="str">
        <f>B81</f>
        <v>Sehat 3</v>
      </c>
      <c r="D81" t="str">
        <v xml:space="preserve">DADA/PH ATAS , NASI , MILO </v>
      </c>
      <c r="E81">
        <v>18000</v>
      </c>
      <c r="G81">
        <f>F81/E81</f>
        <v>0</v>
      </c>
    </row>
    <row r="82">
      <c r="A82">
        <v>76</v>
      </c>
      <c r="B82" t="str">
        <v>Sehat 4</v>
      </c>
      <c r="C82" t="str">
        <f>B82</f>
        <v>Sehat 4</v>
      </c>
      <c r="D82" t="str">
        <v xml:space="preserve">CHICKEN STRIP 3 PCS , NASI , MILO </v>
      </c>
      <c r="E82">
        <v>18000</v>
      </c>
      <c r="G82">
        <f>F82/E82</f>
        <v>0</v>
      </c>
    </row>
    <row r="95">
      <c r="G95" t="e">
        <f>F95/E95</f>
        <v>#DIV/0!</v>
      </c>
    </row>
    <row r="96">
      <c r="A96" t="str">
        <v>II</v>
      </c>
      <c r="B96" t="str">
        <v>MINUMAN</v>
      </c>
      <c r="C96" t="str">
        <f>B96</f>
        <v>MINUMAN</v>
      </c>
      <c r="G96" t="e">
        <f>F96/E96</f>
        <v>#DIV/0!</v>
      </c>
    </row>
    <row r="97">
      <c r="A97">
        <v>1</v>
      </c>
      <c r="B97" t="str">
        <v xml:space="preserve">ES TEH </v>
      </c>
      <c r="C97" t="str">
        <f>B97</f>
        <v xml:space="preserve">ES TEH </v>
      </c>
      <c r="G97" t="e">
        <f>F97/E97</f>
        <v>#DIV/0!</v>
      </c>
    </row>
    <row r="98">
      <c r="A98">
        <v>2</v>
      </c>
      <c r="B98" t="str">
        <v xml:space="preserve">MILO </v>
      </c>
      <c r="C98" t="str">
        <f>B98</f>
        <v xml:space="preserve">MILO </v>
      </c>
      <c r="G98" t="e">
        <f>F98/E98</f>
        <v>#DIV/0!</v>
      </c>
    </row>
    <row r="99">
      <c r="A99">
        <v>3</v>
      </c>
      <c r="B99" t="str">
        <v xml:space="preserve">LEMON TEA </v>
      </c>
      <c r="C99" t="str">
        <f>B99</f>
        <v xml:space="preserve">LEMON TEA </v>
      </c>
      <c r="G99" t="e">
        <f>F99/E99</f>
        <v>#DIV/0!</v>
      </c>
    </row>
    <row r="100">
      <c r="A100">
        <v>4</v>
      </c>
      <c r="B100" t="str">
        <v xml:space="preserve">NESTLE ORANGE </v>
      </c>
      <c r="C100" t="str">
        <f>B100</f>
        <v xml:space="preserve">NESTLE ORANGE </v>
      </c>
      <c r="G100" t="e">
        <f>F100/E100</f>
        <v>#DIV/0!</v>
      </c>
    </row>
    <row r="101">
      <c r="A101">
        <v>5</v>
      </c>
      <c r="B101" t="str">
        <v xml:space="preserve">AMB </v>
      </c>
      <c r="C101" t="str">
        <f>B101</f>
        <v xml:space="preserve">AMB </v>
      </c>
      <c r="G101" t="e">
        <f>F101/E101</f>
        <v>#DIV/0!</v>
      </c>
    </row>
    <row r="102">
      <c r="A102">
        <v>6</v>
      </c>
      <c r="B102" t="str">
        <v xml:space="preserve">AMC </v>
      </c>
      <c r="C102" t="str">
        <f>B102</f>
        <v xml:space="preserve">AMC </v>
      </c>
      <c r="G102" t="e">
        <f>F102/E102</f>
        <v>#DIV/0!</v>
      </c>
    </row>
    <row r="103">
      <c r="A103">
        <v>7</v>
      </c>
      <c r="B103" t="str">
        <v xml:space="preserve">MILKSHAKE COKLAT </v>
      </c>
      <c r="C103" t="str">
        <f>B103</f>
        <v xml:space="preserve">MILKSHAKE COKLAT </v>
      </c>
      <c r="G103" t="e">
        <f>F103/E103</f>
        <v>#DIV/0!</v>
      </c>
    </row>
    <row r="104">
      <c r="A104">
        <v>8</v>
      </c>
      <c r="B104" t="str">
        <v>MILKSHAKE CAPUCINO</v>
      </c>
      <c r="C104" t="str">
        <f>B104</f>
        <v>MILKSHAKE CAPUCINO</v>
      </c>
      <c r="G104" t="e">
        <f>F104/E104</f>
        <v>#DIV/0!</v>
      </c>
    </row>
    <row r="105">
      <c r="A105">
        <v>9</v>
      </c>
      <c r="B105" t="str">
        <v>MILKSHAKE MANGGA</v>
      </c>
      <c r="C105" t="str">
        <f>B105</f>
        <v>MILKSHAKE MANGGA</v>
      </c>
      <c r="G105" t="e">
        <f>F105/E105</f>
        <v>#DIV/0!</v>
      </c>
    </row>
    <row r="106">
      <c r="A106">
        <v>10</v>
      </c>
      <c r="B106" t="str">
        <v>MILKSHAKE STRAWBERY</v>
      </c>
      <c r="C106" t="str">
        <f>B106</f>
        <v>MILKSHAKE STRAWBERY</v>
      </c>
      <c r="G106" t="e">
        <f>F106/E106</f>
        <v>#DIV/0!</v>
      </c>
    </row>
    <row r="107">
      <c r="A107">
        <v>11</v>
      </c>
      <c r="B107" t="str">
        <v>MILKSHAKE COKLAT FLOAT</v>
      </c>
      <c r="C107" t="str">
        <f>B107</f>
        <v>MILKSHAKE COKLAT FLOAT</v>
      </c>
      <c r="G107" t="e">
        <f>F107/E107</f>
        <v>#DIV/0!</v>
      </c>
    </row>
    <row r="108">
      <c r="A108">
        <v>12</v>
      </c>
      <c r="B108" t="str">
        <v>MILKSHAKE CAPUCINO FLOAT</v>
      </c>
      <c r="C108" t="str">
        <f>B108</f>
        <v>MILKSHAKE CAPUCINO FLOAT</v>
      </c>
      <c r="G108" t="e">
        <f>F108/E108</f>
        <v>#DIV/0!</v>
      </c>
    </row>
    <row r="109">
      <c r="A109">
        <v>13</v>
      </c>
      <c r="B109" t="str">
        <v>MILKSHAKE MANGGA FLOAT</v>
      </c>
      <c r="C109" t="str">
        <f>B109</f>
        <v>MILKSHAKE MANGGA FLOAT</v>
      </c>
      <c r="G109" t="e">
        <f>F109/E109</f>
        <v>#DIV/0!</v>
      </c>
    </row>
    <row r="110">
      <c r="A110">
        <v>14</v>
      </c>
      <c r="B110" t="str">
        <v>MILKSHAKE STRAWBERY FLOAT</v>
      </c>
      <c r="C110" t="str">
        <f>B110</f>
        <v>MILKSHAKE STRAWBERY FLOAT</v>
      </c>
      <c r="G110" t="e">
        <f>F110/E110</f>
        <v>#DIV/0!</v>
      </c>
    </row>
    <row r="111">
      <c r="A111">
        <v>15</v>
      </c>
      <c r="B111" t="str">
        <v xml:space="preserve">TBS </v>
      </c>
      <c r="C111" t="str">
        <f>B111</f>
        <v xml:space="preserve">TBS </v>
      </c>
      <c r="G111" t="e">
        <f>F111/E111</f>
        <v>#DIV/0!</v>
      </c>
    </row>
    <row r="112">
      <c r="A112">
        <v>16</v>
      </c>
      <c r="B112" t="str">
        <v xml:space="preserve">TEBS </v>
      </c>
      <c r="C112" t="str">
        <f>B112</f>
        <v xml:space="preserve">TEBS </v>
      </c>
      <c r="G112" t="e">
        <f>F112/E112</f>
        <v>#DIV/0!</v>
      </c>
    </row>
    <row r="113">
      <c r="A113">
        <v>17</v>
      </c>
      <c r="B113" t="str">
        <v xml:space="preserve">FRUITEA </v>
      </c>
      <c r="C113" t="str">
        <f>B113</f>
        <v xml:space="preserve">FRUITEA </v>
      </c>
      <c r="G113" t="e">
        <f>F113/E113</f>
        <v>#DIV/0!</v>
      </c>
    </row>
    <row r="114">
      <c r="A114">
        <v>18</v>
      </c>
      <c r="B114" t="str">
        <v>TBO/FTO</v>
      </c>
      <c r="C114" t="str">
        <f>B114</f>
        <v>TBO/FTO</v>
      </c>
      <c r="G114" t="e">
        <f>F114/E114</f>
        <v>#DIV/0!</v>
      </c>
    </row>
    <row r="115">
      <c r="A115">
        <v>19</v>
      </c>
      <c r="B115" t="str">
        <v xml:space="preserve">TEH KOTAK </v>
      </c>
      <c r="C115" t="str">
        <f>B115</f>
        <v xml:space="preserve">TEH KOTAK </v>
      </c>
      <c r="G115" t="e">
        <f>F115/E115</f>
        <v>#DIV/0!</v>
      </c>
    </row>
    <row r="116">
      <c r="A116">
        <v>20</v>
      </c>
      <c r="B116" t="str">
        <v xml:space="preserve">STEE </v>
      </c>
      <c r="C116" t="str">
        <f>B116</f>
        <v xml:space="preserve">STEE </v>
      </c>
      <c r="G116" t="e">
        <f>F116/E116</f>
        <v>#DIV/0!</v>
      </c>
    </row>
    <row r="117">
      <c r="A117">
        <v>21</v>
      </c>
      <c r="B117" t="str">
        <v xml:space="preserve">JUICE DURIAN </v>
      </c>
      <c r="C117" t="str">
        <f>B117</f>
        <v xml:space="preserve">JUICE DURIAN </v>
      </c>
      <c r="G117" t="e">
        <f>F117/E117</f>
        <v>#DIV/0!</v>
      </c>
    </row>
    <row r="118">
      <c r="A118">
        <v>22</v>
      </c>
      <c r="B118" t="str">
        <v>JUICE DURIAN FLOAT</v>
      </c>
      <c r="C118" t="str">
        <f>B118</f>
        <v>JUICE DURIAN FLOAT</v>
      </c>
      <c r="G118" t="e">
        <f>F118/E118</f>
        <v>#DIV/0!</v>
      </c>
    </row>
    <row r="119">
      <c r="A119">
        <v>23</v>
      </c>
      <c r="B119" t="str">
        <v>JUICE  SIRSAK</v>
      </c>
      <c r="C119" t="str">
        <f>B119</f>
        <v>JUICE  SIRSAK</v>
      </c>
      <c r="G119" t="e">
        <f>F119/E119</f>
        <v>#DIV/0!</v>
      </c>
    </row>
    <row r="120">
      <c r="A120">
        <v>24</v>
      </c>
      <c r="B120" t="str">
        <v xml:space="preserve">JUICE MELON </v>
      </c>
      <c r="C120" t="str">
        <f>B120</f>
        <v xml:space="preserve">JUICE MELON </v>
      </c>
      <c r="G120" t="e">
        <f>F120/E120</f>
        <v>#DIV/0!</v>
      </c>
    </row>
    <row r="121">
      <c r="A121">
        <v>25</v>
      </c>
      <c r="B121" t="str">
        <v xml:space="preserve">JUICE STRAWBERRI </v>
      </c>
      <c r="C121" t="str">
        <f>B121</f>
        <v xml:space="preserve">JUICE STRAWBERRI </v>
      </c>
      <c r="G121" t="e">
        <f>F121/E121</f>
        <v>#DIV/0!</v>
      </c>
    </row>
    <row r="122">
      <c r="A122">
        <v>26</v>
      </c>
      <c r="B122" t="str">
        <v xml:space="preserve">JUICE MANGGA </v>
      </c>
      <c r="C122" t="str">
        <f>B122</f>
        <v xml:space="preserve">JUICE MANGGA </v>
      </c>
      <c r="G122" t="e">
        <f>F122/E122</f>
        <v>#DIV/0!</v>
      </c>
    </row>
    <row r="123">
      <c r="A123">
        <v>27</v>
      </c>
      <c r="B123" t="str">
        <v xml:space="preserve">JUICE JAMBU </v>
      </c>
      <c r="C123" t="str">
        <f>B123</f>
        <v xml:space="preserve">JUICE JAMBU </v>
      </c>
      <c r="G123" t="e">
        <f>F123/E123</f>
        <v>#DIV/0!</v>
      </c>
    </row>
    <row r="124">
      <c r="A124">
        <v>28</v>
      </c>
      <c r="B124" t="str">
        <v xml:space="preserve">ES CREAM </v>
      </c>
      <c r="C124" t="str">
        <f>B124</f>
        <v xml:space="preserve">ES CREAM </v>
      </c>
      <c r="E124">
        <v>3000</v>
      </c>
      <c r="G124">
        <f>F124/E124</f>
        <v>0</v>
      </c>
    </row>
    <row r="125">
      <c r="A125">
        <v>29</v>
      </c>
      <c r="G125" t="e">
        <f>F125/E125</f>
        <v>#DIV/0!</v>
      </c>
    </row>
    <row r="126">
      <c r="A126">
        <v>30</v>
      </c>
      <c r="G126" t="e">
        <f>F126/E126</f>
        <v>#DIV/0!</v>
      </c>
    </row>
    <row r="127">
      <c r="A127">
        <v>31</v>
      </c>
      <c r="G127" t="e">
        <f>F127/E127</f>
        <v>#DIV/0!</v>
      </c>
    </row>
  </sheetData>
  <mergeCells count="1">
    <mergeCell ref="D2:D3"/>
  </mergeCells>
  <pageMargins left="0.7" right="0.7" top="0.75" bottom="0.75" header="0.3" footer="0.3"/>
  <ignoredErrors>
    <ignoredError numberStoredAsText="1" sqref="A2:G127"/>
  </ignoredErrors>
</worksheet>
</file>

<file path=xl/worksheets/sheet25.xml><?xml version="1.0" encoding="utf-8"?>
<worksheet xmlns="http://schemas.openxmlformats.org/spreadsheetml/2006/main" xmlns:r="http://schemas.openxmlformats.org/officeDocument/2006/relationships">
  <dimension ref="A2:O129"/>
  <sheetViews>
    <sheetView workbookViewId="0" rightToLeft="0"/>
  </sheetViews>
  <sheetData>
    <row r="2">
      <c r="D2" t="str">
        <v>FOOD COST ITEM KELAS 3B</v>
      </c>
    </row>
    <row r="6">
      <c r="B6" t="str">
        <v>ITEM</v>
      </c>
      <c r="C6" t="str">
        <f>B6</f>
        <v>ITEM</v>
      </c>
      <c r="D6" t="str">
        <v>KOMPOSISI PAKET</v>
      </c>
      <c r="E6" t="str">
        <v>HARGA</v>
      </c>
      <c r="F6" t="str">
        <v xml:space="preserve">HPP </v>
      </c>
      <c r="G6" t="str">
        <v>%</v>
      </c>
    </row>
    <row r="7">
      <c r="A7">
        <v>1</v>
      </c>
      <c r="B7" t="str">
        <v>Dada</v>
      </c>
      <c r="C7" t="str">
        <f>B7</f>
        <v>Dada</v>
      </c>
      <c r="E7">
        <v>11500</v>
      </c>
      <c r="F7" t="e">
        <f>'HITUNGAN HPP PRODUK'!E17</f>
        <v>#DIV/0!</v>
      </c>
      <c r="G7" t="e">
        <f>F7/E7</f>
        <v>#DIV/0!</v>
      </c>
    </row>
    <row r="8">
      <c r="A8">
        <v>2</v>
      </c>
      <c r="B8" t="str">
        <v>Paha Atas</v>
      </c>
      <c r="C8" t="str">
        <f>B8</f>
        <v>Paha Atas</v>
      </c>
      <c r="E8">
        <v>11500</v>
      </c>
      <c r="F8" t="e">
        <f>'HITUNGAN HPP PRODUK'!E30</f>
        <v>#DIV/0!</v>
      </c>
      <c r="G8" t="e">
        <f>F8/E8</f>
        <v>#DIV/0!</v>
      </c>
    </row>
    <row r="9">
      <c r="A9">
        <v>3</v>
      </c>
      <c r="B9" t="str">
        <v>Paha Bawah</v>
      </c>
      <c r="C9" t="str">
        <f>B9</f>
        <v>Paha Bawah</v>
      </c>
      <c r="E9">
        <v>10000</v>
      </c>
      <c r="G9">
        <f>F9/E9</f>
        <v>0</v>
      </c>
    </row>
    <row r="10">
      <c r="A10">
        <v>4</v>
      </c>
      <c r="B10" t="str">
        <v>Sayap</v>
      </c>
      <c r="C10" t="str">
        <f>B10</f>
        <v>Sayap</v>
      </c>
      <c r="E10">
        <v>9000</v>
      </c>
      <c r="G10">
        <f>F10/E10</f>
        <v>0</v>
      </c>
    </row>
    <row r="11">
      <c r="A11">
        <v>5</v>
      </c>
      <c r="B11" t="str">
        <v>Chicken Strip</v>
      </c>
      <c r="C11" t="str">
        <f>B11</f>
        <v>Chicken Strip</v>
      </c>
      <c r="E11">
        <v>10000</v>
      </c>
      <c r="G11">
        <f>F11/E11</f>
        <v>0</v>
      </c>
    </row>
    <row r="12">
      <c r="A12">
        <v>6</v>
      </c>
      <c r="B12" t="str">
        <v>Chicken Steak</v>
      </c>
      <c r="C12" t="str">
        <f>B12</f>
        <v>Chicken Steak</v>
      </c>
      <c r="E12">
        <v>12000</v>
      </c>
      <c r="G12">
        <f>F12/E12</f>
        <v>0</v>
      </c>
    </row>
    <row r="13">
      <c r="A13">
        <v>7</v>
      </c>
    </row>
    <row r="14">
      <c r="A14">
        <v>8</v>
      </c>
      <c r="B14" t="str">
        <v xml:space="preserve">French Fries </v>
      </c>
      <c r="C14" t="str">
        <f>B14</f>
        <v xml:space="preserve">French Fries </v>
      </c>
      <c r="E14">
        <v>7000</v>
      </c>
      <c r="G14">
        <f>F14/E14</f>
        <v>0</v>
      </c>
    </row>
    <row r="15">
      <c r="A15">
        <v>9</v>
      </c>
      <c r="B15" t="str">
        <v>Nasi</v>
      </c>
      <c r="C15" t="str">
        <f>B15</f>
        <v>Nasi</v>
      </c>
      <c r="E15">
        <v>3000</v>
      </c>
      <c r="G15">
        <f>F15/E15</f>
        <v>0</v>
      </c>
    </row>
    <row r="16">
      <c r="A16">
        <v>10</v>
      </c>
      <c r="B16" t="str">
        <v>Perkedel</v>
      </c>
      <c r="C16" t="str">
        <f>B16</f>
        <v>Perkedel</v>
      </c>
      <c r="E16">
        <v>3000</v>
      </c>
      <c r="G16">
        <f>F16/E16</f>
        <v>0</v>
      </c>
    </row>
    <row r="17">
      <c r="A17">
        <v>11</v>
      </c>
      <c r="B17" t="str">
        <v>Chicken Burger</v>
      </c>
      <c r="C17" t="str">
        <f>B17</f>
        <v>Chicken Burger</v>
      </c>
      <c r="E17">
        <v>13000</v>
      </c>
      <c r="G17">
        <f>F17/E17</f>
        <v>0</v>
      </c>
    </row>
    <row r="18">
      <c r="A18">
        <v>12</v>
      </c>
      <c r="B18" t="str">
        <v>Cheese Burger</v>
      </c>
      <c r="C18" t="str">
        <f>B18</f>
        <v>Cheese Burger</v>
      </c>
      <c r="E18">
        <v>15000</v>
      </c>
      <c r="G18">
        <f>F18/E18</f>
        <v>0</v>
      </c>
    </row>
    <row r="19">
      <c r="A19">
        <v>13</v>
      </c>
    </row>
    <row r="20">
      <c r="A20">
        <v>14</v>
      </c>
      <c r="B20" t="str">
        <v>Nasi Goreng</v>
      </c>
      <c r="C20" t="str">
        <f>B20</f>
        <v>Nasi Goreng</v>
      </c>
      <c r="E20">
        <v>12000</v>
      </c>
      <c r="G20">
        <f>F20/E20</f>
        <v>0</v>
      </c>
    </row>
    <row r="21">
      <c r="A21">
        <v>15</v>
      </c>
      <c r="B21" t="str">
        <v>Nasgor telor ceplok</v>
      </c>
      <c r="C21" t="str">
        <f>B21</f>
        <v>Nasgor telor ceplok</v>
      </c>
      <c r="G21" t="e">
        <f>F21/E21</f>
        <v>#DIV/0!</v>
      </c>
    </row>
    <row r="22">
      <c r="A22">
        <v>16</v>
      </c>
      <c r="G22" t="e">
        <f>F22/E22</f>
        <v>#DIV/0!</v>
      </c>
    </row>
    <row r="23">
      <c r="A23">
        <v>17</v>
      </c>
      <c r="B23" t="str">
        <v>Telur Ceplok</v>
      </c>
      <c r="C23" t="str">
        <f>B23</f>
        <v>Telur Ceplok</v>
      </c>
      <c r="G23" t="e">
        <f>F23/E23</f>
        <v>#DIV/0!</v>
      </c>
    </row>
    <row r="24">
      <c r="A24">
        <v>18</v>
      </c>
      <c r="G24" t="e">
        <f>F24/E24</f>
        <v>#DIV/0!</v>
      </c>
    </row>
    <row r="25">
      <c r="A25">
        <v>19</v>
      </c>
      <c r="B25" t="str">
        <v>Paket Rocket 1</v>
      </c>
      <c r="C25" t="str">
        <f>B25</f>
        <v>Paket Rocket 1</v>
      </c>
      <c r="D25" t="str">
        <v xml:space="preserve">SAYAP , NASI , ES TEH </v>
      </c>
      <c r="E25">
        <v>9500</v>
      </c>
      <c r="F25" t="e">
        <f>'HITUNGAN HPP PRODUK'!K17</f>
        <v>#DIV/0!</v>
      </c>
      <c r="G25" t="e">
        <f>F25/E25</f>
        <v>#DIV/0!</v>
      </c>
    </row>
    <row r="26">
      <c r="A26">
        <v>20</v>
      </c>
      <c r="B26" t="str">
        <v>Paket Rocket 2</v>
      </c>
      <c r="C26" t="str">
        <f>B26</f>
        <v>Paket Rocket 2</v>
      </c>
      <c r="D26" t="str">
        <v xml:space="preserve">CHICKEN STEAK , NASI , ES TEH </v>
      </c>
      <c r="E26">
        <v>16000</v>
      </c>
      <c r="F26" t="e">
        <f>'HITUNGAN HPP PRODUK'!M17</f>
        <v>#DIV/0!</v>
      </c>
      <c r="G26" t="e">
        <f>F26/E26</f>
        <v>#DIV/0!</v>
      </c>
    </row>
    <row r="27">
      <c r="A27">
        <v>21</v>
      </c>
      <c r="B27" t="str">
        <v>Paket Rocket 3</v>
      </c>
      <c r="C27" t="str">
        <f>B27</f>
        <v>Paket Rocket 3</v>
      </c>
      <c r="D27" t="str">
        <v xml:space="preserve">CHICKEN BURGER , ES TEH </v>
      </c>
      <c r="E27">
        <v>15000</v>
      </c>
      <c r="G27">
        <f>F27/E27</f>
        <v>0</v>
      </c>
    </row>
    <row r="28">
      <c r="A28">
        <v>22</v>
      </c>
      <c r="B28" t="str">
        <v>Paket Rocket 4</v>
      </c>
      <c r="C28" t="str">
        <f>B28</f>
        <v>Paket Rocket 4</v>
      </c>
      <c r="D28" t="str">
        <v xml:space="preserve">PAHA BAWAH , NASI , ES TEH </v>
      </c>
      <c r="E28">
        <v>13500</v>
      </c>
      <c r="G28">
        <f>F28/E28</f>
        <v>0</v>
      </c>
    </row>
    <row r="29">
      <c r="A29">
        <v>23</v>
      </c>
      <c r="B29" t="str">
        <v>Paket Rocket 5</v>
      </c>
      <c r="C29" t="str">
        <f>B29</f>
        <v>Paket Rocket 5</v>
      </c>
      <c r="D29" t="str">
        <v xml:space="preserve">NASI GORENG TELOR CEPLOK , ES TEH </v>
      </c>
      <c r="E29">
        <v>16500</v>
      </c>
      <c r="G29">
        <f>F29/E29</f>
        <v>0</v>
      </c>
    </row>
    <row r="30">
      <c r="A30">
        <v>24</v>
      </c>
      <c r="B30" t="str">
        <v>Paket Rocket 6</v>
      </c>
      <c r="C30" t="str">
        <f>B30</f>
        <v>Paket Rocket 6</v>
      </c>
      <c r="D30" t="str">
        <v xml:space="preserve">CHICKEN STRIP 3 PCS , NASI , NESTEA </v>
      </c>
      <c r="E30">
        <v>16500</v>
      </c>
      <c r="G30">
        <f>F30/E30</f>
        <v>0</v>
      </c>
    </row>
    <row r="31">
      <c r="A31">
        <v>25</v>
      </c>
      <c r="B31" t="str">
        <v>Paket Rocket 7</v>
      </c>
      <c r="C31" t="str">
        <f>B31</f>
        <v>Paket Rocket 7</v>
      </c>
      <c r="D31" t="str">
        <v xml:space="preserve">DADA/PH ATAS , NASI ,NESTEA </v>
      </c>
      <c r="E31">
        <v>16500</v>
      </c>
      <c r="G31">
        <f>F31/E31</f>
        <v>0</v>
      </c>
    </row>
    <row r="32">
      <c r="A32">
        <v>26</v>
      </c>
      <c r="B32" t="str">
        <v>Paket Rocket 8</v>
      </c>
      <c r="C32" t="str">
        <f>B32</f>
        <v>Paket Rocket 8</v>
      </c>
      <c r="D32" t="str">
        <v xml:space="preserve">PAHA BAWAH , NASI , MILO </v>
      </c>
      <c r="E32">
        <v>16000</v>
      </c>
      <c r="G32">
        <f>F32/E32</f>
        <v>0</v>
      </c>
    </row>
    <row r="33">
      <c r="A33">
        <v>27</v>
      </c>
      <c r="B33" t="str">
        <v>Paket Rocket 9</v>
      </c>
      <c r="C33" t="str">
        <f>B33</f>
        <v>Paket Rocket 9</v>
      </c>
      <c r="D33" t="str">
        <v xml:space="preserve">CHICKEN STEAK , NASI , NESTEA </v>
      </c>
      <c r="E33">
        <v>17000</v>
      </c>
      <c r="G33">
        <f>F33/E33</f>
        <v>0</v>
      </c>
    </row>
    <row r="34">
      <c r="A34">
        <v>28</v>
      </c>
      <c r="B34" t="str">
        <v>Paket Rocket 10</v>
      </c>
      <c r="C34" t="str">
        <f>B34</f>
        <v>Paket Rocket 10</v>
      </c>
      <c r="D34" t="str">
        <v xml:space="preserve">DADA/PH ATAS , NASI , NESTLE ORANGE </v>
      </c>
      <c r="E34">
        <v>17500</v>
      </c>
      <c r="G34">
        <f>F34/E34</f>
        <v>0</v>
      </c>
    </row>
    <row r="35">
      <c r="A35">
        <v>29</v>
      </c>
    </row>
    <row r="36">
      <c r="A36">
        <v>30</v>
      </c>
      <c r="B36" t="str">
        <v>Paket Roma 1</v>
      </c>
      <c r="C36" t="str">
        <f>B36</f>
        <v>Paket Roma 1</v>
      </c>
      <c r="D36" t="str">
        <v xml:space="preserve">NASI GORENG . TEH BOTOL </v>
      </c>
      <c r="E36">
        <v>16500</v>
      </c>
      <c r="G36">
        <f>F36/E36</f>
        <v>0</v>
      </c>
    </row>
    <row r="37">
      <c r="A37">
        <v>31</v>
      </c>
      <c r="B37" t="str">
        <v>Paket Roma 2</v>
      </c>
      <c r="C37" t="str">
        <f>B37</f>
        <v>Paket Roma 2</v>
      </c>
      <c r="D37" t="str">
        <v>PAHA BAWAH , NASI, TEH BOTOL</v>
      </c>
      <c r="E37">
        <v>16500</v>
      </c>
      <c r="G37">
        <f>F37/E37</f>
        <v>0</v>
      </c>
    </row>
    <row r="38">
      <c r="A38">
        <v>32</v>
      </c>
      <c r="B38" t="str">
        <v>Paket Roma 3</v>
      </c>
      <c r="C38" t="str">
        <f>B38</f>
        <v>Paket Roma 3</v>
      </c>
      <c r="D38" t="str">
        <v xml:space="preserve">CHICKEN STEAK , NASI , TEH BOTOL </v>
      </c>
      <c r="E38">
        <v>17000</v>
      </c>
      <c r="G38">
        <f>F38/E38</f>
        <v>0</v>
      </c>
    </row>
    <row r="39">
      <c r="A39">
        <v>33</v>
      </c>
      <c r="B39" t="str">
        <v>Paket Roma 4</v>
      </c>
      <c r="C39" t="str">
        <f>B39</f>
        <v>Paket Roma 4</v>
      </c>
      <c r="D39" t="str">
        <v xml:space="preserve">DADA / PH ATAS , NASI TEH BOTOL </v>
      </c>
      <c r="E39">
        <v>18000</v>
      </c>
      <c r="F39">
        <v>5699</v>
      </c>
      <c r="G39">
        <f>F39/E39</f>
        <v>0.3166111111111111</v>
      </c>
    </row>
    <row r="40">
      <c r="A40">
        <v>34</v>
      </c>
      <c r="B40" t="str">
        <v>Paket Roma 5</v>
      </c>
      <c r="C40" t="str">
        <f>B40</f>
        <v>Paket Roma 5</v>
      </c>
      <c r="D40" t="str">
        <v xml:space="preserve">CHICKEN STRIP 3 PCS , NASI , TEH BOTOL </v>
      </c>
      <c r="E40">
        <v>16000</v>
      </c>
      <c r="G40">
        <f>F40/E40</f>
        <v>0</v>
      </c>
    </row>
    <row r="41">
      <c r="A41">
        <v>35</v>
      </c>
    </row>
    <row r="42">
      <c r="A42">
        <v>36</v>
      </c>
      <c r="B42" t="str">
        <v>Paket geprek 1</v>
      </c>
      <c r="C42" t="str">
        <f>B42</f>
        <v>Paket geprek 1</v>
      </c>
      <c r="D42" t="str">
        <v xml:space="preserve">SAYAP GEPREK , NASI , LEMON TEA </v>
      </c>
      <c r="E42">
        <v>16000</v>
      </c>
      <c r="G42">
        <f>F42/E42</f>
        <v>0</v>
      </c>
    </row>
    <row r="43">
      <c r="A43">
        <v>37</v>
      </c>
      <c r="B43" t="str">
        <v>Paket geprek 2</v>
      </c>
      <c r="C43" t="str">
        <f>B43</f>
        <v>Paket geprek 2</v>
      </c>
      <c r="D43" t="str">
        <v xml:space="preserve">PAHA BAWAH GEPREK , NASI , LEMON TEA </v>
      </c>
      <c r="E43">
        <v>17000</v>
      </c>
      <c r="G43">
        <f>F43/E43</f>
        <v>0</v>
      </c>
    </row>
    <row r="44">
      <c r="A44">
        <v>38</v>
      </c>
      <c r="B44" t="str">
        <v>Paket geprek 3</v>
      </c>
      <c r="C44" t="str">
        <f>B44</f>
        <v>Paket geprek 3</v>
      </c>
      <c r="D44" t="str">
        <v xml:space="preserve">DADA / PH ATAS GEPREK , NASI , LEMON TEA </v>
      </c>
      <c r="E44">
        <v>19000</v>
      </c>
      <c r="G44">
        <f>F44/E44</f>
        <v>0</v>
      </c>
    </row>
    <row r="45">
      <c r="A45">
        <v>39</v>
      </c>
    </row>
    <row r="46">
      <c r="A46">
        <v>40</v>
      </c>
      <c r="B46" t="str">
        <v>Dada geprek</v>
      </c>
      <c r="C46" t="str">
        <f>B46</f>
        <v>Dada geprek</v>
      </c>
      <c r="E46">
        <v>14000</v>
      </c>
      <c r="G46">
        <f>F46/E46</f>
        <v>0</v>
      </c>
    </row>
    <row r="47">
      <c r="A47">
        <v>41</v>
      </c>
      <c r="B47" t="str">
        <v>P.atas geprek</v>
      </c>
      <c r="C47" t="str">
        <f>B47</f>
        <v>P.atas geprek</v>
      </c>
      <c r="E47">
        <v>14000</v>
      </c>
      <c r="G47">
        <f>F47/E47</f>
        <v>0</v>
      </c>
    </row>
    <row r="48">
      <c r="A48">
        <v>42</v>
      </c>
      <c r="B48" t="str">
        <v>P.bawah geprek</v>
      </c>
      <c r="C48" t="str">
        <f>B48</f>
        <v>P.bawah geprek</v>
      </c>
      <c r="E48">
        <v>13000</v>
      </c>
      <c r="G48">
        <f>F48/E48</f>
        <v>0</v>
      </c>
    </row>
    <row r="49">
      <c r="A49">
        <v>43</v>
      </c>
      <c r="B49" t="str">
        <v>Sayap geprek</v>
      </c>
      <c r="C49" t="str">
        <f>B49</f>
        <v>Sayap geprek</v>
      </c>
      <c r="E49">
        <v>12000</v>
      </c>
      <c r="G49">
        <f>F49/E49</f>
        <v>0</v>
      </c>
    </row>
    <row r="50">
      <c r="A50">
        <v>44</v>
      </c>
    </row>
    <row r="51">
      <c r="A51">
        <v>45</v>
      </c>
      <c r="B51" t="str">
        <v>Paket Catering 1</v>
      </c>
      <c r="C51" t="str">
        <f>B51</f>
        <v>Paket Catering 1</v>
      </c>
      <c r="G51" t="e">
        <f>F51/E51</f>
        <v>#DIV/0!</v>
      </c>
    </row>
    <row r="52">
      <c r="A52">
        <v>46</v>
      </c>
      <c r="B52" t="str">
        <v>Paket Catering 2</v>
      </c>
      <c r="C52" t="str">
        <f>B52</f>
        <v>Paket Catering 2</v>
      </c>
      <c r="G52" t="e">
        <f>F52/E52</f>
        <v>#DIV/0!</v>
      </c>
    </row>
    <row r="53">
      <c r="A53">
        <v>47</v>
      </c>
      <c r="B53" t="str">
        <v>Paket Catering 3</v>
      </c>
      <c r="C53" t="str">
        <f>B53</f>
        <v>Paket Catering 3</v>
      </c>
      <c r="G53" t="e">
        <f>F53/E53</f>
        <v>#DIV/0!</v>
      </c>
    </row>
    <row r="54">
      <c r="A54">
        <v>48</v>
      </c>
    </row>
    <row r="55">
      <c r="A55">
        <v>49</v>
      </c>
      <c r="B55" t="str">
        <v>Paket geprek Matah 1</v>
      </c>
      <c r="C55" t="str">
        <f>B55</f>
        <v>Paket geprek Matah 1</v>
      </c>
      <c r="D55" t="str">
        <v xml:space="preserve">SAYAP MATAH , NASI , LEMON TEA </v>
      </c>
      <c r="E55">
        <v>17500</v>
      </c>
      <c r="G55">
        <f>F55/E55</f>
        <v>0</v>
      </c>
    </row>
    <row r="56">
      <c r="A56">
        <v>50</v>
      </c>
      <c r="B56" t="str">
        <v>Paket geprek Matah 2</v>
      </c>
      <c r="C56" t="str">
        <f>B56</f>
        <v>Paket geprek Matah 2</v>
      </c>
      <c r="D56" t="str">
        <v xml:space="preserve">PAHA BAWAH MATAH , NASI , LEMON TEA </v>
      </c>
      <c r="E56">
        <v>18500</v>
      </c>
      <c r="G56">
        <f>F56/E56</f>
        <v>0</v>
      </c>
    </row>
    <row r="57">
      <c r="A57">
        <v>51</v>
      </c>
      <c r="B57" t="str">
        <v>Paket geprek Matah  3</v>
      </c>
      <c r="C57" t="str">
        <f>B57</f>
        <v>Paket geprek Matah  3</v>
      </c>
      <c r="D57" t="str">
        <v xml:space="preserve">DADA/PH ATAS , NASI , LEMON TEA </v>
      </c>
      <c r="E57">
        <v>20500</v>
      </c>
      <c r="G57">
        <f>F57/E57</f>
        <v>0</v>
      </c>
    </row>
    <row r="58">
      <c r="A58">
        <v>52</v>
      </c>
    </row>
    <row r="59">
      <c r="A59">
        <v>53</v>
      </c>
      <c r="B59" t="str">
        <v>Geprek Matah Sayap</v>
      </c>
      <c r="C59" t="str">
        <f>B59</f>
        <v>Geprek Matah Sayap</v>
      </c>
      <c r="E59">
        <v>12000</v>
      </c>
      <c r="G59">
        <f>F59/E59</f>
        <v>0</v>
      </c>
    </row>
    <row r="60">
      <c r="A60">
        <v>54</v>
      </c>
      <c r="B60" t="str">
        <v>Geprek Matah Paha Bawah</v>
      </c>
      <c r="C60" t="str">
        <f>B60</f>
        <v>Geprek Matah Paha Bawah</v>
      </c>
      <c r="E60">
        <v>13000</v>
      </c>
      <c r="G60">
        <f>F60/E60</f>
        <v>0</v>
      </c>
    </row>
    <row r="61">
      <c r="A61">
        <v>55</v>
      </c>
      <c r="B61" t="str">
        <v>Geprek Matah Paha Atas / Dada</v>
      </c>
      <c r="C61" t="str">
        <f>B61</f>
        <v>Geprek Matah Paha Atas / Dada</v>
      </c>
      <c r="E61">
        <v>13500</v>
      </c>
      <c r="G61">
        <f>F61/E61</f>
        <v>0</v>
      </c>
    </row>
    <row r="62">
      <c r="A62">
        <v>56</v>
      </c>
    </row>
    <row r="63">
      <c r="A63">
        <v>57</v>
      </c>
      <c r="B63" t="str">
        <v>Paket Geprek Terasi 1</v>
      </c>
      <c r="C63" t="str">
        <f>B63</f>
        <v>Paket Geprek Terasi 1</v>
      </c>
      <c r="D63" t="str">
        <v xml:space="preserve">SAYAP TERASI , NASI , LEMON TEA </v>
      </c>
      <c r="E63">
        <v>16000</v>
      </c>
      <c r="G63">
        <f>F63/E63</f>
        <v>0</v>
      </c>
    </row>
    <row r="64">
      <c r="A64">
        <v>58</v>
      </c>
      <c r="B64" t="str">
        <v>Paket Geprek Terasi 2</v>
      </c>
      <c r="C64" t="str">
        <f>B64</f>
        <v>Paket Geprek Terasi 2</v>
      </c>
      <c r="D64" t="str">
        <v xml:space="preserve">PAHA BAWAH TERASI , NASI , LEMON TEA </v>
      </c>
      <c r="E64">
        <v>17000</v>
      </c>
      <c r="G64">
        <f>F64/E64</f>
        <v>0</v>
      </c>
    </row>
    <row r="65">
      <c r="A65">
        <v>59</v>
      </c>
      <c r="B65" t="str">
        <v>Paket Geprek Terasi 3</v>
      </c>
      <c r="C65" t="str">
        <f>B65</f>
        <v>Paket Geprek Terasi 3</v>
      </c>
      <c r="D65" t="str">
        <v xml:space="preserve">DADA/PH ATAS TERASI , NASI , LEMON TEA </v>
      </c>
      <c r="E65">
        <v>19000</v>
      </c>
      <c r="G65">
        <f>F65/E65</f>
        <v>0</v>
      </c>
    </row>
    <row r="66">
      <c r="A66">
        <v>60</v>
      </c>
      <c r="B66" t="str">
        <v>Geprek Terasi Sayap</v>
      </c>
      <c r="C66" t="str">
        <f>B66</f>
        <v>Geprek Terasi Sayap</v>
      </c>
      <c r="E66">
        <v>12000</v>
      </c>
      <c r="G66">
        <f>F66/E66</f>
        <v>0</v>
      </c>
    </row>
    <row r="67">
      <c r="A67">
        <v>61</v>
      </c>
      <c r="B67" t="str">
        <v>Geprek Terasi Paha Bawah</v>
      </c>
      <c r="C67" t="str">
        <f>B67</f>
        <v>Geprek Terasi Paha Bawah</v>
      </c>
      <c r="E67">
        <v>13000</v>
      </c>
      <c r="G67">
        <f>F67/E67</f>
        <v>0</v>
      </c>
    </row>
    <row r="68">
      <c r="A68">
        <v>62</v>
      </c>
      <c r="B68" t="str">
        <v>Geprek Terasi Paha Atas / Dada</v>
      </c>
      <c r="C68" t="str">
        <f>B68</f>
        <v>Geprek Terasi Paha Atas / Dada</v>
      </c>
      <c r="E68">
        <v>14000</v>
      </c>
      <c r="G68">
        <f>F68/E68</f>
        <v>0</v>
      </c>
    </row>
    <row r="69">
      <c r="A69">
        <v>63</v>
      </c>
    </row>
    <row r="70">
      <c r="A70">
        <v>64</v>
      </c>
      <c r="B70" t="str">
        <v>Paket level 1</v>
      </c>
      <c r="C70" t="str">
        <f>B70</f>
        <v>Paket level 1</v>
      </c>
      <c r="D70" t="str">
        <v xml:space="preserve">SAYAP LEVEL, NASI , LEMON TEA </v>
      </c>
      <c r="E70">
        <v>16000</v>
      </c>
      <c r="G70">
        <f>F70/E70</f>
        <v>0</v>
      </c>
    </row>
    <row r="71">
      <c r="A71">
        <v>65</v>
      </c>
      <c r="B71" t="str">
        <v>Paket level 2</v>
      </c>
      <c r="C71" t="str">
        <f>B71</f>
        <v>Paket level 2</v>
      </c>
      <c r="D71" t="str">
        <v xml:space="preserve">PAHA BAWAH LEVEL , NASI , LEMON TEA </v>
      </c>
      <c r="E71">
        <v>17000</v>
      </c>
      <c r="G71">
        <f>F71/E71</f>
        <v>0</v>
      </c>
    </row>
    <row r="72">
      <c r="A72">
        <v>66</v>
      </c>
      <c r="B72" t="str">
        <v>Paket level 3</v>
      </c>
      <c r="C72" t="str">
        <f>B72</f>
        <v>Paket level 3</v>
      </c>
      <c r="D72" t="str">
        <v xml:space="preserve">DADA/PH ATAS LEVEL , NASI , LEMON TEA </v>
      </c>
      <c r="E72">
        <v>18500</v>
      </c>
      <c r="G72">
        <f>F72/E72</f>
        <v>0</v>
      </c>
    </row>
    <row r="73">
      <c r="A73">
        <v>67</v>
      </c>
    </row>
    <row r="74">
      <c r="A74">
        <v>68</v>
      </c>
      <c r="B74" t="str">
        <v>Sayap level</v>
      </c>
      <c r="C74" t="str">
        <f>B74</f>
        <v>Sayap level</v>
      </c>
      <c r="E74">
        <v>11000</v>
      </c>
      <c r="G74">
        <f>F74/E74</f>
        <v>0</v>
      </c>
    </row>
    <row r="75">
      <c r="A75">
        <v>69</v>
      </c>
      <c r="B75" t="str">
        <v>P.bawah level</v>
      </c>
      <c r="C75" t="str">
        <f>B75</f>
        <v>P.bawah level</v>
      </c>
      <c r="E75">
        <v>12000</v>
      </c>
      <c r="G75">
        <f>F75/E75</f>
        <v>0</v>
      </c>
    </row>
    <row r="76">
      <c r="A76">
        <v>70</v>
      </c>
      <c r="B76" t="str">
        <v>Dada level</v>
      </c>
      <c r="C76" t="str">
        <f>B76</f>
        <v>Dada level</v>
      </c>
      <c r="E76">
        <v>13000</v>
      </c>
      <c r="G76">
        <f>F76/E76</f>
        <v>0</v>
      </c>
    </row>
    <row r="77">
      <c r="A77">
        <v>71</v>
      </c>
      <c r="B77" t="str">
        <v>P.atas Level</v>
      </c>
      <c r="C77" t="str">
        <f>B77</f>
        <v>P.atas Level</v>
      </c>
      <c r="E77">
        <v>13000</v>
      </c>
      <c r="G77">
        <f>F77/E77</f>
        <v>0</v>
      </c>
    </row>
    <row r="78">
      <c r="A78">
        <v>72</v>
      </c>
    </row>
    <row r="79">
      <c r="A79">
        <v>73</v>
      </c>
      <c r="B79" t="str">
        <v>Sehat 1</v>
      </c>
      <c r="C79" t="str">
        <f>B79</f>
        <v>Sehat 1</v>
      </c>
      <c r="D79" t="str">
        <v xml:space="preserve">SAYAP , NASI , MILO </v>
      </c>
      <c r="E79">
        <v>15000</v>
      </c>
      <c r="G79">
        <f>F79/E79</f>
        <v>0</v>
      </c>
    </row>
    <row r="80">
      <c r="A80">
        <v>74</v>
      </c>
      <c r="B80" t="str">
        <v>Sehat 2</v>
      </c>
      <c r="C80" t="str">
        <f>B80</f>
        <v>Sehat 2</v>
      </c>
      <c r="D80" t="str">
        <v xml:space="preserve">CHICKEN BURGER , MILO </v>
      </c>
      <c r="E80">
        <v>17000</v>
      </c>
      <c r="G80">
        <f>F80/E80</f>
        <v>0</v>
      </c>
    </row>
    <row r="81">
      <c r="A81">
        <v>75</v>
      </c>
      <c r="B81" t="str">
        <v>Sehat 3</v>
      </c>
      <c r="C81" t="str">
        <f>B81</f>
        <v>Sehat 3</v>
      </c>
      <c r="D81" t="str">
        <v xml:space="preserve">DADA/PH ATAS , NASI , MILO </v>
      </c>
      <c r="E81">
        <v>18000</v>
      </c>
      <c r="G81">
        <f>F81/E81</f>
        <v>0</v>
      </c>
    </row>
    <row r="82">
      <c r="A82">
        <v>76</v>
      </c>
      <c r="B82" t="str">
        <v>Sehat 4</v>
      </c>
      <c r="C82" t="str">
        <f>B82</f>
        <v>Sehat 4</v>
      </c>
      <c r="D82" t="str">
        <v xml:space="preserve">CHICKEN STRIP 3 PCS , NASI , MILO </v>
      </c>
      <c r="E82">
        <v>18000</v>
      </c>
      <c r="G82">
        <f>F82/E82</f>
        <v>0</v>
      </c>
    </row>
    <row r="92">
      <c r="O92" t="str">
        <v xml:space="preserve"> </v>
      </c>
    </row>
    <row r="96">
      <c r="A96" t="str">
        <v>II</v>
      </c>
      <c r="B96" t="str">
        <v>MINUMAN</v>
      </c>
      <c r="C96" t="str">
        <f>B96</f>
        <v>MINUMAN</v>
      </c>
      <c r="G96" t="e">
        <f>F96/E96</f>
        <v>#DIV/0!</v>
      </c>
    </row>
    <row r="97">
      <c r="A97">
        <v>1</v>
      </c>
      <c r="B97" t="str">
        <v xml:space="preserve">ES TEH </v>
      </c>
      <c r="C97" t="str">
        <f>B97</f>
        <v xml:space="preserve">ES TEH </v>
      </c>
      <c r="G97" t="e">
        <f>F97/E97</f>
        <v>#DIV/0!</v>
      </c>
    </row>
    <row r="98">
      <c r="A98">
        <v>2</v>
      </c>
      <c r="B98" t="str">
        <v xml:space="preserve">MILO </v>
      </c>
      <c r="C98" t="str">
        <f>B98</f>
        <v xml:space="preserve">MILO </v>
      </c>
      <c r="G98" t="e">
        <f>F98/E98</f>
        <v>#DIV/0!</v>
      </c>
    </row>
    <row r="99">
      <c r="A99">
        <v>3</v>
      </c>
      <c r="B99" t="str">
        <v xml:space="preserve">LEMON TEA </v>
      </c>
      <c r="C99" t="str">
        <f>B99</f>
        <v xml:space="preserve">LEMON TEA </v>
      </c>
      <c r="G99" t="e">
        <f>F99/E99</f>
        <v>#DIV/0!</v>
      </c>
    </row>
    <row r="100">
      <c r="A100">
        <v>4</v>
      </c>
      <c r="B100" t="str">
        <v xml:space="preserve">NESTLE ORANGE </v>
      </c>
      <c r="C100" t="str">
        <f>B100</f>
        <v xml:space="preserve">NESTLE ORANGE </v>
      </c>
      <c r="G100" t="e">
        <f>F100/E100</f>
        <v>#DIV/0!</v>
      </c>
    </row>
    <row r="101">
      <c r="A101">
        <v>5</v>
      </c>
      <c r="B101" t="str">
        <v xml:space="preserve">AMB </v>
      </c>
      <c r="C101" t="str">
        <f>B101</f>
        <v xml:space="preserve">AMB </v>
      </c>
      <c r="G101" t="e">
        <f>F101/E101</f>
        <v>#DIV/0!</v>
      </c>
    </row>
    <row r="102">
      <c r="A102">
        <v>6</v>
      </c>
      <c r="B102" t="str">
        <v xml:space="preserve">AMC </v>
      </c>
      <c r="C102" t="str">
        <f>B102</f>
        <v xml:space="preserve">AMC </v>
      </c>
      <c r="G102" t="e">
        <f>F102/E102</f>
        <v>#DIV/0!</v>
      </c>
    </row>
    <row r="103">
      <c r="A103">
        <v>7</v>
      </c>
      <c r="B103" t="str">
        <v xml:space="preserve">MILKSHAKE COKLAT </v>
      </c>
      <c r="C103" t="str">
        <f>B103</f>
        <v xml:space="preserve">MILKSHAKE COKLAT </v>
      </c>
      <c r="G103" t="e">
        <f>F103/E103</f>
        <v>#DIV/0!</v>
      </c>
    </row>
    <row r="104">
      <c r="A104">
        <v>8</v>
      </c>
      <c r="B104" t="str">
        <v>MILKSHAKE CAPUCINO</v>
      </c>
      <c r="C104" t="str">
        <f>B104</f>
        <v>MILKSHAKE CAPUCINO</v>
      </c>
      <c r="G104" t="e">
        <f>F104/E104</f>
        <v>#DIV/0!</v>
      </c>
    </row>
    <row r="105">
      <c r="A105">
        <v>9</v>
      </c>
      <c r="B105" t="str">
        <v>MILKSHAKE MANGGA</v>
      </c>
      <c r="C105" t="str">
        <f>B105</f>
        <v>MILKSHAKE MANGGA</v>
      </c>
      <c r="G105" t="e">
        <f>F105/E105</f>
        <v>#DIV/0!</v>
      </c>
    </row>
    <row r="106">
      <c r="A106">
        <v>10</v>
      </c>
      <c r="B106" t="str">
        <v>MILKSHAKE STRAWBERY</v>
      </c>
      <c r="C106" t="str">
        <f>B106</f>
        <v>MILKSHAKE STRAWBERY</v>
      </c>
      <c r="G106" t="e">
        <f>F106/E106</f>
        <v>#DIV/0!</v>
      </c>
    </row>
    <row r="107">
      <c r="A107">
        <v>11</v>
      </c>
      <c r="B107" t="str">
        <v>MILKSHAKE COKLAT FLOAT</v>
      </c>
      <c r="C107" t="str">
        <f>B107</f>
        <v>MILKSHAKE COKLAT FLOAT</v>
      </c>
      <c r="G107" t="e">
        <f>F107/E107</f>
        <v>#DIV/0!</v>
      </c>
    </row>
    <row r="108">
      <c r="A108">
        <v>12</v>
      </c>
      <c r="B108" t="str">
        <v>MILKSHAKE CAPUCINO FLOAT</v>
      </c>
      <c r="C108" t="str">
        <f>B108</f>
        <v>MILKSHAKE CAPUCINO FLOAT</v>
      </c>
      <c r="G108" t="e">
        <f>F108/E108</f>
        <v>#DIV/0!</v>
      </c>
    </row>
    <row r="109">
      <c r="A109">
        <v>13</v>
      </c>
      <c r="B109" t="str">
        <v>MILKSHAKE MANGGA FLOAT</v>
      </c>
      <c r="C109" t="str">
        <f>B109</f>
        <v>MILKSHAKE MANGGA FLOAT</v>
      </c>
      <c r="G109" t="e">
        <f>F109/E109</f>
        <v>#DIV/0!</v>
      </c>
    </row>
    <row r="110">
      <c r="A110">
        <v>14</v>
      </c>
      <c r="B110" t="str">
        <v>MILKSHAKE STRAWBERY FLOAT</v>
      </c>
      <c r="C110" t="str">
        <f>B110</f>
        <v>MILKSHAKE STRAWBERY FLOAT</v>
      </c>
      <c r="G110" t="e">
        <f>F110/E110</f>
        <v>#DIV/0!</v>
      </c>
    </row>
    <row r="111">
      <c r="A111">
        <v>15</v>
      </c>
      <c r="B111" t="str">
        <v xml:space="preserve">TBS </v>
      </c>
      <c r="C111" t="str">
        <f>B111</f>
        <v xml:space="preserve">TBS </v>
      </c>
      <c r="G111" t="e">
        <f>F111/E111</f>
        <v>#DIV/0!</v>
      </c>
    </row>
    <row r="112">
      <c r="A112">
        <v>16</v>
      </c>
      <c r="B112" t="str">
        <v xml:space="preserve">TEBS </v>
      </c>
      <c r="C112" t="str">
        <f>B112</f>
        <v xml:space="preserve">TEBS </v>
      </c>
      <c r="G112" t="e">
        <f>F112/E112</f>
        <v>#DIV/0!</v>
      </c>
    </row>
    <row r="113">
      <c r="A113">
        <v>17</v>
      </c>
      <c r="B113" t="str">
        <v xml:space="preserve">FRUITEA </v>
      </c>
      <c r="C113" t="str">
        <f>B113</f>
        <v xml:space="preserve">FRUITEA </v>
      </c>
      <c r="G113" t="e">
        <f>F113/E113</f>
        <v>#DIV/0!</v>
      </c>
    </row>
    <row r="114">
      <c r="A114">
        <v>18</v>
      </c>
      <c r="B114" t="str">
        <v>TBO/FTO</v>
      </c>
      <c r="C114" t="str">
        <f>B114</f>
        <v>TBO/FTO</v>
      </c>
      <c r="G114" t="e">
        <f>F114/E114</f>
        <v>#DIV/0!</v>
      </c>
    </row>
    <row r="115">
      <c r="A115">
        <v>19</v>
      </c>
      <c r="B115" t="str">
        <v xml:space="preserve">TEH KOTAK </v>
      </c>
      <c r="C115" t="str">
        <f>B115</f>
        <v xml:space="preserve">TEH KOTAK </v>
      </c>
      <c r="G115" t="e">
        <f>F115/E115</f>
        <v>#DIV/0!</v>
      </c>
    </row>
    <row r="116">
      <c r="A116">
        <v>20</v>
      </c>
      <c r="B116" t="str">
        <v xml:space="preserve">STEE </v>
      </c>
      <c r="C116" t="str">
        <f>B116</f>
        <v xml:space="preserve">STEE </v>
      </c>
      <c r="G116" t="e">
        <f>F116/E116</f>
        <v>#DIV/0!</v>
      </c>
    </row>
    <row r="117">
      <c r="A117">
        <v>21</v>
      </c>
      <c r="B117" t="str">
        <v xml:space="preserve">JUICE DURIAN </v>
      </c>
      <c r="C117" t="str">
        <f>B117</f>
        <v xml:space="preserve">JUICE DURIAN </v>
      </c>
      <c r="G117" t="e">
        <f>F117/E117</f>
        <v>#DIV/0!</v>
      </c>
    </row>
    <row r="118">
      <c r="A118">
        <v>22</v>
      </c>
      <c r="B118" t="str">
        <v>JUICE DURIAN FLOAT</v>
      </c>
      <c r="C118" t="str">
        <f>B118</f>
        <v>JUICE DURIAN FLOAT</v>
      </c>
      <c r="G118" t="e">
        <f>F118/E118</f>
        <v>#DIV/0!</v>
      </c>
    </row>
    <row r="119">
      <c r="A119">
        <v>23</v>
      </c>
      <c r="B119" t="str">
        <v>JUICE  SIRSAK</v>
      </c>
      <c r="C119" t="str">
        <f>B119</f>
        <v>JUICE  SIRSAK</v>
      </c>
      <c r="G119" t="e">
        <f>F119/E119</f>
        <v>#DIV/0!</v>
      </c>
    </row>
    <row r="120">
      <c r="A120">
        <v>24</v>
      </c>
      <c r="B120" t="str">
        <v xml:space="preserve">JUICE MELON </v>
      </c>
      <c r="C120" t="str">
        <f>B120</f>
        <v xml:space="preserve">JUICE MELON </v>
      </c>
      <c r="G120" t="e">
        <f>F120/E120</f>
        <v>#DIV/0!</v>
      </c>
    </row>
    <row r="121">
      <c r="A121">
        <v>25</v>
      </c>
      <c r="B121" t="str">
        <v xml:space="preserve">JUICE STRAWBERRI </v>
      </c>
      <c r="C121" t="str">
        <f>B121</f>
        <v xml:space="preserve">JUICE STRAWBERRI </v>
      </c>
      <c r="G121" t="e">
        <f>F121/E121</f>
        <v>#DIV/0!</v>
      </c>
    </row>
    <row r="122">
      <c r="A122">
        <v>26</v>
      </c>
      <c r="B122" t="str">
        <v xml:space="preserve">JUICE MANGGA </v>
      </c>
      <c r="C122" t="str">
        <f>B122</f>
        <v xml:space="preserve">JUICE MANGGA </v>
      </c>
      <c r="G122" t="e">
        <f>F122/E122</f>
        <v>#DIV/0!</v>
      </c>
    </row>
    <row r="123">
      <c r="A123">
        <v>27</v>
      </c>
      <c r="B123" t="str">
        <v xml:space="preserve">JUICE JAMBU </v>
      </c>
      <c r="C123" t="str">
        <f>B123</f>
        <v xml:space="preserve">JUICE JAMBU </v>
      </c>
      <c r="G123" t="e">
        <f>F123/E123</f>
        <v>#DIV/0!</v>
      </c>
    </row>
    <row r="124">
      <c r="A124">
        <v>28</v>
      </c>
      <c r="B124" t="str">
        <v xml:space="preserve">ES CREAM </v>
      </c>
      <c r="C124" t="str">
        <f>B124</f>
        <v xml:space="preserve">ES CREAM </v>
      </c>
      <c r="E124">
        <v>3000</v>
      </c>
      <c r="G124">
        <f>F124/E124</f>
        <v>0</v>
      </c>
    </row>
    <row r="125">
      <c r="A125">
        <v>29</v>
      </c>
      <c r="G125" t="e">
        <f>F125/E125</f>
        <v>#DIV/0!</v>
      </c>
    </row>
    <row r="126">
      <c r="A126">
        <v>30</v>
      </c>
      <c r="G126" t="e">
        <f>F126/E126</f>
        <v>#DIV/0!</v>
      </c>
    </row>
    <row r="127">
      <c r="A127">
        <v>31</v>
      </c>
      <c r="G127" t="e">
        <f>F127/E127</f>
        <v>#DIV/0!</v>
      </c>
    </row>
    <row r="129">
      <c r="B129" t="str">
        <v xml:space="preserve">NB. </v>
      </c>
    </row>
  </sheetData>
  <mergeCells count="2">
    <mergeCell ref="B129:D129"/>
    <mergeCell ref="D2:D3"/>
  </mergeCells>
  <pageMargins left="0.7" right="0.7" top="0.75" bottom="0.75" header="0.3" footer="0.3"/>
  <ignoredErrors>
    <ignoredError numberStoredAsText="1" sqref="A2:O129"/>
  </ignoredErrors>
</worksheet>
</file>

<file path=xl/worksheets/sheet26.xml><?xml version="1.0" encoding="utf-8"?>
<worksheet xmlns="http://schemas.openxmlformats.org/spreadsheetml/2006/main" xmlns:r="http://schemas.openxmlformats.org/officeDocument/2006/relationships">
  <dimension ref="A2:G126"/>
  <sheetViews>
    <sheetView workbookViewId="0" rightToLeft="0"/>
  </sheetViews>
  <sheetData>
    <row r="2">
      <c r="D2" t="str">
        <v>FOOD COST ITEM KELAS 4</v>
      </c>
    </row>
    <row r="6">
      <c r="B6" t="str">
        <v>ITEM</v>
      </c>
      <c r="C6" t="str">
        <f>B6</f>
        <v>ITEM</v>
      </c>
      <c r="D6" t="str">
        <v>KOMPOSISI PAKET</v>
      </c>
      <c r="E6" t="str">
        <v>HARGA</v>
      </c>
      <c r="F6" t="str">
        <v xml:space="preserve">HPP </v>
      </c>
      <c r="G6" t="str">
        <v>%</v>
      </c>
    </row>
    <row r="7">
      <c r="A7">
        <v>1</v>
      </c>
      <c r="B7" t="str">
        <v>Dada</v>
      </c>
      <c r="C7" t="str">
        <f>B7</f>
        <v>Dada</v>
      </c>
      <c r="E7">
        <v>10000</v>
      </c>
      <c r="F7" t="e">
        <f>'HITUNGAN HPP PRODUK'!E17</f>
        <v>#DIV/0!</v>
      </c>
      <c r="G7" t="e">
        <f>F7/E7</f>
        <v>#DIV/0!</v>
      </c>
    </row>
    <row r="8">
      <c r="A8">
        <v>2</v>
      </c>
      <c r="B8" t="str">
        <v>Paha Atas</v>
      </c>
      <c r="C8" t="str">
        <f>B8</f>
        <v>Paha Atas</v>
      </c>
      <c r="E8">
        <v>10000</v>
      </c>
      <c r="F8" t="e">
        <f>'HITUNGAN HPP PRODUK'!E30</f>
        <v>#DIV/0!</v>
      </c>
      <c r="G8" t="e">
        <f>F8/E8</f>
        <v>#DIV/0!</v>
      </c>
    </row>
    <row r="9">
      <c r="A9">
        <v>3</v>
      </c>
      <c r="B9" t="str">
        <v>Paha Bawah</v>
      </c>
      <c r="C9" t="str">
        <f>B9</f>
        <v>Paha Bawah</v>
      </c>
      <c r="E9">
        <v>8500</v>
      </c>
      <c r="G9">
        <f>F9/E9</f>
        <v>0</v>
      </c>
    </row>
    <row r="10">
      <c r="A10">
        <v>4</v>
      </c>
      <c r="B10" t="str">
        <v>Sayap</v>
      </c>
      <c r="C10" t="str">
        <f>B10</f>
        <v>Sayap</v>
      </c>
      <c r="E10">
        <v>8000</v>
      </c>
      <c r="G10">
        <f>F10/E10</f>
        <v>0</v>
      </c>
    </row>
    <row r="11">
      <c r="A11">
        <v>5</v>
      </c>
      <c r="B11" t="str">
        <v>Chicken Strip</v>
      </c>
      <c r="C11" t="str">
        <f>B11</f>
        <v>Chicken Strip</v>
      </c>
      <c r="E11">
        <v>9000</v>
      </c>
      <c r="G11">
        <f>F11/E11</f>
        <v>0</v>
      </c>
    </row>
    <row r="12">
      <c r="A12">
        <v>6</v>
      </c>
      <c r="B12" t="str">
        <v>Chicken Steak</v>
      </c>
      <c r="C12" t="str">
        <f>B12</f>
        <v>Chicken Steak</v>
      </c>
      <c r="E12">
        <v>11500</v>
      </c>
      <c r="G12">
        <f>F12/E12</f>
        <v>0</v>
      </c>
    </row>
    <row r="13">
      <c r="A13">
        <v>7</v>
      </c>
    </row>
    <row r="14">
      <c r="A14">
        <v>8</v>
      </c>
      <c r="B14" t="str">
        <v xml:space="preserve">French Fries </v>
      </c>
      <c r="C14" t="str">
        <f>B14</f>
        <v xml:space="preserve">French Fries </v>
      </c>
      <c r="E14">
        <v>6500</v>
      </c>
      <c r="G14">
        <f>F14/E14</f>
        <v>0</v>
      </c>
    </row>
    <row r="15">
      <c r="A15">
        <v>9</v>
      </c>
      <c r="B15" t="str">
        <v>Nasi</v>
      </c>
      <c r="C15" t="str">
        <f>B15</f>
        <v>Nasi</v>
      </c>
      <c r="E15">
        <v>3000</v>
      </c>
      <c r="G15">
        <f>F15/E15</f>
        <v>0</v>
      </c>
    </row>
    <row r="16">
      <c r="A16">
        <v>10</v>
      </c>
      <c r="B16" t="str">
        <v>Perkedel</v>
      </c>
      <c r="C16" t="str">
        <f>B16</f>
        <v>Perkedel</v>
      </c>
      <c r="E16">
        <v>3000</v>
      </c>
      <c r="G16">
        <f>F16/E16</f>
        <v>0</v>
      </c>
    </row>
    <row r="17">
      <c r="A17">
        <v>11</v>
      </c>
      <c r="B17" t="str">
        <v>Chicken Burger</v>
      </c>
      <c r="C17" t="str">
        <f>B17</f>
        <v>Chicken Burger</v>
      </c>
      <c r="E17">
        <v>11000</v>
      </c>
      <c r="G17">
        <f>F17/E17</f>
        <v>0</v>
      </c>
    </row>
    <row r="18">
      <c r="A18">
        <v>12</v>
      </c>
      <c r="B18" t="str">
        <v>Cheese Burger</v>
      </c>
      <c r="C18" t="str">
        <f>B18</f>
        <v>Cheese Burger</v>
      </c>
      <c r="E18">
        <v>13000</v>
      </c>
      <c r="G18">
        <f>F18/E18</f>
        <v>0</v>
      </c>
    </row>
    <row r="19">
      <c r="A19">
        <v>13</v>
      </c>
    </row>
    <row r="20">
      <c r="A20">
        <v>14</v>
      </c>
      <c r="B20" t="str">
        <v>Nasi Goreng</v>
      </c>
      <c r="C20" t="str">
        <f>B20</f>
        <v>Nasi Goreng</v>
      </c>
      <c r="G20" t="e">
        <f>F20/E20</f>
        <v>#DIV/0!</v>
      </c>
    </row>
    <row r="21">
      <c r="A21">
        <v>15</v>
      </c>
      <c r="B21" t="str">
        <v>Nasgor telor ceplok</v>
      </c>
      <c r="C21" t="str">
        <f>B21</f>
        <v>Nasgor telor ceplok</v>
      </c>
      <c r="G21" t="e">
        <f>F21/E21</f>
        <v>#DIV/0!</v>
      </c>
    </row>
    <row r="22">
      <c r="A22">
        <v>16</v>
      </c>
      <c r="G22" t="e">
        <f>F22/E22</f>
        <v>#DIV/0!</v>
      </c>
    </row>
    <row r="23">
      <c r="A23">
        <v>17</v>
      </c>
      <c r="B23" t="str">
        <v>Telur Ceplok</v>
      </c>
      <c r="C23" t="str">
        <f>B23</f>
        <v>Telur Ceplok</v>
      </c>
      <c r="G23" t="e">
        <f>F23/E23</f>
        <v>#DIV/0!</v>
      </c>
    </row>
    <row r="24">
      <c r="A24">
        <v>18</v>
      </c>
      <c r="G24" t="e">
        <f>F24/E24</f>
        <v>#DIV/0!</v>
      </c>
    </row>
    <row r="25">
      <c r="A25">
        <v>19</v>
      </c>
      <c r="B25" t="str">
        <v>Paket Rocket 1</v>
      </c>
      <c r="C25" t="str">
        <f>B25</f>
        <v>Paket Rocket 1</v>
      </c>
      <c r="D25" t="str">
        <v xml:space="preserve">SAYAP , NASI , ES TEH </v>
      </c>
      <c r="E25">
        <v>9000</v>
      </c>
      <c r="F25" t="e">
        <f>'HITUNGAN HPP PRODUK'!K17</f>
        <v>#DIV/0!</v>
      </c>
      <c r="G25" t="e">
        <f>F25/E25</f>
        <v>#DIV/0!</v>
      </c>
    </row>
    <row r="26">
      <c r="A26">
        <v>20</v>
      </c>
      <c r="B26" t="str">
        <v>Paket Rocket 2</v>
      </c>
      <c r="C26" t="str">
        <f>B26</f>
        <v>Paket Rocket 2</v>
      </c>
      <c r="D26" t="str">
        <v xml:space="preserve">CHICKEN STEAK , NASI , ES TEH </v>
      </c>
      <c r="E26">
        <v>14000</v>
      </c>
      <c r="F26" t="e">
        <f>'HITUNGAN HPP PRODUK'!M17</f>
        <v>#DIV/0!</v>
      </c>
      <c r="G26" t="e">
        <f>F26/E26</f>
        <v>#DIV/0!</v>
      </c>
    </row>
    <row r="27">
      <c r="A27">
        <v>21</v>
      </c>
      <c r="B27" t="str">
        <v>Paket Rocket 3</v>
      </c>
      <c r="C27" t="str">
        <f>B27</f>
        <v>Paket Rocket 3</v>
      </c>
      <c r="D27" t="str">
        <v xml:space="preserve">CHICKEN BURGER , ES TEH </v>
      </c>
      <c r="E27">
        <v>13000</v>
      </c>
      <c r="G27">
        <f>F27/E27</f>
        <v>0</v>
      </c>
    </row>
    <row r="28">
      <c r="A28">
        <v>22</v>
      </c>
      <c r="B28" t="str">
        <v>Paket Rocket 4</v>
      </c>
      <c r="C28" t="str">
        <f>B28</f>
        <v>Paket Rocket 4</v>
      </c>
      <c r="D28" t="str">
        <v xml:space="preserve">PAHA BAWAH , NASI , ES TEH </v>
      </c>
      <c r="E28">
        <v>12000</v>
      </c>
      <c r="G28">
        <f>F28/E28</f>
        <v>0</v>
      </c>
    </row>
    <row r="29">
      <c r="A29">
        <v>23</v>
      </c>
      <c r="B29" t="str">
        <v>Paket Rocket 5</v>
      </c>
      <c r="C29" t="str">
        <f>B29</f>
        <v>Paket Rocket 5</v>
      </c>
      <c r="D29" t="str">
        <v xml:space="preserve">NASI GORENG TELOR CEPLOK , ES TEH </v>
      </c>
      <c r="E29">
        <v>15000</v>
      </c>
      <c r="G29">
        <f>F29/E29</f>
        <v>0</v>
      </c>
    </row>
    <row r="30">
      <c r="A30">
        <v>24</v>
      </c>
      <c r="B30" t="str">
        <v>Paket Rocket 6</v>
      </c>
      <c r="C30" t="str">
        <f>B30</f>
        <v>Paket Rocket 6</v>
      </c>
      <c r="D30" t="str">
        <v xml:space="preserve">CHICKEN STRIP 3 PCS , NASI , NESTEA </v>
      </c>
      <c r="E30">
        <v>14000</v>
      </c>
      <c r="G30">
        <f>F30/E30</f>
        <v>0</v>
      </c>
    </row>
    <row r="31">
      <c r="A31">
        <v>25</v>
      </c>
      <c r="B31" t="str">
        <v>Paket Rocket 7</v>
      </c>
      <c r="C31" t="str">
        <f>B31</f>
        <v>Paket Rocket 7</v>
      </c>
      <c r="D31" t="str">
        <v xml:space="preserve">DADA/PH ATAS , NASI ,NESTEA </v>
      </c>
      <c r="E31">
        <v>14500</v>
      </c>
      <c r="G31">
        <f>F31/E31</f>
        <v>0</v>
      </c>
    </row>
    <row r="32">
      <c r="A32">
        <v>26</v>
      </c>
      <c r="B32" t="str">
        <v>Paket Rocket 8</v>
      </c>
      <c r="C32" t="str">
        <f>B32</f>
        <v>Paket Rocket 8</v>
      </c>
      <c r="D32" t="str">
        <v xml:space="preserve">PAHA BAWAH , NASI , MILO </v>
      </c>
      <c r="E32">
        <v>15000</v>
      </c>
      <c r="G32">
        <f>F32/E32</f>
        <v>0</v>
      </c>
    </row>
    <row r="33">
      <c r="A33">
        <v>27</v>
      </c>
      <c r="B33" t="str">
        <v>Paket Rocket 9</v>
      </c>
      <c r="C33" t="str">
        <f>B33</f>
        <v>Paket Rocket 9</v>
      </c>
      <c r="D33" t="str">
        <v xml:space="preserve">CHICKEN STEAK , NASI , NESTEA </v>
      </c>
      <c r="E33">
        <v>14000</v>
      </c>
      <c r="G33">
        <f>F33/E33</f>
        <v>0</v>
      </c>
    </row>
    <row r="34">
      <c r="A34">
        <v>28</v>
      </c>
      <c r="B34" t="str">
        <v>Paket Rocket 10</v>
      </c>
      <c r="C34" t="str">
        <f>B34</f>
        <v>Paket Rocket 10</v>
      </c>
      <c r="D34" t="str">
        <v xml:space="preserve">DADA/PH ATAS , NASI , NESTLE ORANGE </v>
      </c>
      <c r="E34">
        <v>15500</v>
      </c>
      <c r="G34">
        <f>F34/E34</f>
        <v>0</v>
      </c>
    </row>
    <row r="35">
      <c r="A35">
        <v>29</v>
      </c>
    </row>
    <row r="36">
      <c r="A36">
        <v>30</v>
      </c>
      <c r="B36" t="str">
        <v>Paket Roma 1</v>
      </c>
      <c r="C36" t="str">
        <f>B36</f>
        <v>Paket Roma 1</v>
      </c>
      <c r="D36" t="str">
        <v xml:space="preserve">NASI GORENG . TEH BOTOL </v>
      </c>
      <c r="E36">
        <v>12500</v>
      </c>
      <c r="G36">
        <f>F36/E36</f>
        <v>0</v>
      </c>
    </row>
    <row r="37">
      <c r="A37">
        <v>31</v>
      </c>
      <c r="B37" t="str">
        <v>Paket Roma 2</v>
      </c>
      <c r="C37" t="str">
        <f>B37</f>
        <v>Paket Roma 2</v>
      </c>
      <c r="D37" t="str">
        <v>PAHA BAWAH , NASI, TEH BOTOL</v>
      </c>
      <c r="E37">
        <v>14000</v>
      </c>
      <c r="G37">
        <f>F37/E37</f>
        <v>0</v>
      </c>
    </row>
    <row r="38">
      <c r="A38">
        <v>32</v>
      </c>
      <c r="B38" t="str">
        <v>Paket Roma 3</v>
      </c>
      <c r="C38" t="str">
        <f>B38</f>
        <v>Paket Roma 3</v>
      </c>
      <c r="D38" t="str">
        <v xml:space="preserve">CHICKEN STEAK , NASI , TEH BOTOL </v>
      </c>
      <c r="E38">
        <v>14500</v>
      </c>
      <c r="G38">
        <f>F38/E38</f>
        <v>0</v>
      </c>
    </row>
    <row r="39">
      <c r="A39">
        <v>33</v>
      </c>
      <c r="B39" t="str">
        <v>Paket Roma 4</v>
      </c>
      <c r="C39" t="str">
        <f>B39</f>
        <v>Paket Roma 4</v>
      </c>
      <c r="D39" t="str">
        <v xml:space="preserve">DADA / PH ATAS , NASI TEH BOTOL </v>
      </c>
      <c r="E39">
        <v>16000</v>
      </c>
      <c r="G39">
        <f>F39/E39</f>
        <v>0</v>
      </c>
    </row>
    <row r="40">
      <c r="A40">
        <v>34</v>
      </c>
      <c r="B40" t="str">
        <v>Paket Roma 5</v>
      </c>
      <c r="C40" t="str">
        <f>B40</f>
        <v>Paket Roma 5</v>
      </c>
      <c r="D40" t="str">
        <v xml:space="preserve">CHICKEN STRIP 3 PCS , NASI , TEH BOTOL </v>
      </c>
      <c r="E40">
        <v>14500</v>
      </c>
      <c r="G40">
        <f>F40/E40</f>
        <v>0</v>
      </c>
    </row>
    <row r="41">
      <c r="A41">
        <v>35</v>
      </c>
    </row>
    <row r="42">
      <c r="A42">
        <v>36</v>
      </c>
      <c r="B42" t="str">
        <v>Paket geprek 1</v>
      </c>
      <c r="C42" t="str">
        <f>B42</f>
        <v>Paket geprek 1</v>
      </c>
      <c r="D42" t="str">
        <v xml:space="preserve">SAYAP GEPREK , NASI , LEMON TEA </v>
      </c>
      <c r="E42">
        <v>14500</v>
      </c>
      <c r="G42">
        <f>F42/E42</f>
        <v>0</v>
      </c>
    </row>
    <row r="43">
      <c r="A43">
        <v>37</v>
      </c>
      <c r="B43" t="str">
        <v>Paket geprek 2</v>
      </c>
      <c r="C43" t="str">
        <f>B43</f>
        <v>Paket geprek 2</v>
      </c>
      <c r="D43" t="str">
        <v xml:space="preserve">PAHA BAWAH GEPREK , NASI , LEMON TEA </v>
      </c>
      <c r="E43">
        <v>15500</v>
      </c>
      <c r="G43">
        <f>F43/E43</f>
        <v>0</v>
      </c>
    </row>
    <row r="44">
      <c r="A44">
        <v>38</v>
      </c>
      <c r="B44" t="str">
        <v>Paket geprek 3</v>
      </c>
      <c r="C44" t="str">
        <f>B44</f>
        <v>Paket geprek 3</v>
      </c>
      <c r="D44" t="str">
        <v xml:space="preserve">DADA / PH ATAS GEPREK , NASI , LEMON TEA </v>
      </c>
      <c r="E44">
        <v>17500</v>
      </c>
      <c r="G44">
        <f>F44/E44</f>
        <v>0</v>
      </c>
    </row>
    <row r="45">
      <c r="A45">
        <v>39</v>
      </c>
    </row>
    <row r="46">
      <c r="A46">
        <v>40</v>
      </c>
      <c r="B46" t="str">
        <v>Dada geprek</v>
      </c>
      <c r="C46" t="str">
        <f>B46</f>
        <v>Dada geprek</v>
      </c>
      <c r="G46" t="e">
        <f>F46/E46</f>
        <v>#DIV/0!</v>
      </c>
    </row>
    <row r="47">
      <c r="A47">
        <v>41</v>
      </c>
      <c r="B47" t="str">
        <v>P.atas geprek</v>
      </c>
      <c r="C47" t="str">
        <f>B47</f>
        <v>P.atas geprek</v>
      </c>
      <c r="G47" t="e">
        <f>F47/E47</f>
        <v>#DIV/0!</v>
      </c>
    </row>
    <row r="48">
      <c r="A48">
        <v>42</v>
      </c>
      <c r="B48" t="str">
        <v>P.bawah geprek</v>
      </c>
      <c r="C48" t="str">
        <f>B48</f>
        <v>P.bawah geprek</v>
      </c>
      <c r="G48" t="e">
        <f>F48/E48</f>
        <v>#DIV/0!</v>
      </c>
    </row>
    <row r="49">
      <c r="A49">
        <v>43</v>
      </c>
      <c r="B49" t="str">
        <v>Sayap geprek</v>
      </c>
      <c r="C49" t="str">
        <f>B49</f>
        <v>Sayap geprek</v>
      </c>
      <c r="G49" t="e">
        <f>F49/E49</f>
        <v>#DIV/0!</v>
      </c>
    </row>
    <row r="50">
      <c r="A50">
        <v>44</v>
      </c>
    </row>
    <row r="51">
      <c r="A51">
        <v>45</v>
      </c>
      <c r="B51" t="str">
        <v>Paket Catering 1</v>
      </c>
      <c r="C51" t="str">
        <f>B51</f>
        <v>Paket Catering 1</v>
      </c>
      <c r="E51">
        <v>8000</v>
      </c>
      <c r="G51">
        <f>F51/E51</f>
        <v>0</v>
      </c>
    </row>
    <row r="52">
      <c r="A52">
        <v>46</v>
      </c>
      <c r="B52" t="str">
        <v>Paket Catering 2</v>
      </c>
      <c r="C52" t="str">
        <f>B52</f>
        <v>Paket Catering 2</v>
      </c>
      <c r="E52">
        <v>10000</v>
      </c>
      <c r="G52">
        <f>F52/E52</f>
        <v>0</v>
      </c>
    </row>
    <row r="53">
      <c r="A53">
        <v>47</v>
      </c>
      <c r="B53" t="str">
        <v>Paket Catering 3</v>
      </c>
      <c r="C53" t="str">
        <f>B53</f>
        <v>Paket Catering 3</v>
      </c>
      <c r="E53">
        <v>12000</v>
      </c>
      <c r="G53">
        <f>F53/E53</f>
        <v>0</v>
      </c>
    </row>
    <row r="54">
      <c r="A54">
        <v>48</v>
      </c>
    </row>
    <row r="55">
      <c r="A55">
        <v>49</v>
      </c>
      <c r="B55" t="str">
        <v>Paket geprek Matah 1</v>
      </c>
      <c r="C55" t="str">
        <f>B55</f>
        <v>Paket geprek Matah 1</v>
      </c>
      <c r="D55" t="str">
        <v xml:space="preserve">SAYAP MATAH , NASI , LEMON TEA </v>
      </c>
      <c r="E55">
        <v>15500</v>
      </c>
      <c r="G55">
        <f>F55/E55</f>
        <v>0</v>
      </c>
    </row>
    <row r="56">
      <c r="A56">
        <v>50</v>
      </c>
      <c r="B56" t="str">
        <v>Paket geprek Matah 2</v>
      </c>
      <c r="C56" t="str">
        <f>B56</f>
        <v>Paket geprek Matah 2</v>
      </c>
      <c r="D56" t="str">
        <v xml:space="preserve">PAHA BAWAH MATAH , NASI , LEMON TEA </v>
      </c>
      <c r="E56">
        <v>16500</v>
      </c>
      <c r="G56">
        <f>F56/E56</f>
        <v>0</v>
      </c>
    </row>
    <row r="57">
      <c r="A57">
        <v>51</v>
      </c>
      <c r="B57" t="str">
        <v>Paket geprek Matah  3</v>
      </c>
      <c r="C57" t="str">
        <f>B57</f>
        <v>Paket geprek Matah  3</v>
      </c>
      <c r="D57" t="str">
        <v xml:space="preserve">DADA/PH ATAS , NASI , LEMON TEA </v>
      </c>
      <c r="E57">
        <v>18500</v>
      </c>
      <c r="G57">
        <f>F57/E57</f>
        <v>0</v>
      </c>
    </row>
    <row r="58">
      <c r="A58">
        <v>52</v>
      </c>
    </row>
    <row r="59">
      <c r="A59">
        <v>53</v>
      </c>
      <c r="B59" t="str">
        <v>Geprek Matah Sayap</v>
      </c>
      <c r="C59" t="str">
        <f>B59</f>
        <v>Geprek Matah Sayap</v>
      </c>
      <c r="E59">
        <v>11500</v>
      </c>
      <c r="G59">
        <f>F59/E59</f>
        <v>0</v>
      </c>
    </row>
    <row r="60">
      <c r="A60">
        <v>54</v>
      </c>
      <c r="B60" t="str">
        <v>Geprek Matah Paha Bawah</v>
      </c>
      <c r="C60" t="str">
        <f>B60</f>
        <v>Geprek Matah Paha Bawah</v>
      </c>
      <c r="E60">
        <v>12500</v>
      </c>
      <c r="G60">
        <f>F60/E60</f>
        <v>0</v>
      </c>
    </row>
    <row r="61">
      <c r="A61">
        <v>55</v>
      </c>
      <c r="B61" t="str">
        <v>Geprek Matah Paha Atas / Dada</v>
      </c>
      <c r="C61" t="str">
        <f>B61</f>
        <v>Geprek Matah Paha Atas / Dada</v>
      </c>
      <c r="E61">
        <v>13000</v>
      </c>
      <c r="G61">
        <f>F61/E61</f>
        <v>0</v>
      </c>
    </row>
    <row r="62">
      <c r="A62">
        <v>56</v>
      </c>
    </row>
    <row r="63">
      <c r="A63">
        <v>57</v>
      </c>
      <c r="B63" t="str">
        <v>Paket Geprek Terasi 1</v>
      </c>
      <c r="C63" t="str">
        <f>B63</f>
        <v>Paket Geprek Terasi 1</v>
      </c>
      <c r="D63" t="str">
        <v xml:space="preserve">SAYAP TERASI , NASI , LEMON TEA </v>
      </c>
      <c r="E63">
        <v>14500</v>
      </c>
      <c r="G63">
        <f>F63/E63</f>
        <v>0</v>
      </c>
    </row>
    <row r="64">
      <c r="A64">
        <v>58</v>
      </c>
      <c r="B64" t="str">
        <v>Paket Geprek Terasi 2</v>
      </c>
      <c r="C64" t="str">
        <f>B64</f>
        <v>Paket Geprek Terasi 2</v>
      </c>
      <c r="D64" t="str">
        <v xml:space="preserve">PAHA BAWAH TERASI , NASI , LEMON TEA </v>
      </c>
      <c r="E64">
        <v>15500</v>
      </c>
      <c r="G64">
        <f>F64/E64</f>
        <v>0</v>
      </c>
    </row>
    <row r="65">
      <c r="A65">
        <v>59</v>
      </c>
      <c r="B65" t="str">
        <v>Paket Geprek Terasi 3</v>
      </c>
      <c r="C65" t="str">
        <f>B65</f>
        <v>Paket Geprek Terasi 3</v>
      </c>
      <c r="D65" t="str">
        <v xml:space="preserve">DADA/PH ATAS TERASI , NASI , LEMON TEA </v>
      </c>
      <c r="E65">
        <v>17500</v>
      </c>
      <c r="G65">
        <f>F65/E65</f>
        <v>0</v>
      </c>
    </row>
    <row r="66">
      <c r="A66">
        <v>60</v>
      </c>
      <c r="B66" t="str">
        <v>Geprek Terasi Sayap</v>
      </c>
      <c r="C66" t="str">
        <f>B66</f>
        <v>Geprek Terasi Sayap</v>
      </c>
      <c r="E66">
        <v>11500</v>
      </c>
      <c r="G66">
        <f>F66/E66</f>
        <v>0</v>
      </c>
    </row>
    <row r="67">
      <c r="A67">
        <v>61</v>
      </c>
      <c r="B67" t="str">
        <v>Geprek Terasi Paha Bawah</v>
      </c>
      <c r="C67" t="str">
        <f>B67</f>
        <v>Geprek Terasi Paha Bawah</v>
      </c>
      <c r="E67">
        <v>12500</v>
      </c>
      <c r="G67">
        <f>F67/E67</f>
        <v>0</v>
      </c>
    </row>
    <row r="68">
      <c r="A68">
        <v>62</v>
      </c>
      <c r="B68" t="str">
        <v>Geprek Terasi Paha Atas / Dada</v>
      </c>
      <c r="C68" t="str">
        <f>B68</f>
        <v>Geprek Terasi Paha Atas / Dada</v>
      </c>
      <c r="E68">
        <v>13000</v>
      </c>
      <c r="G68">
        <f>F68/E68</f>
        <v>0</v>
      </c>
    </row>
    <row r="69">
      <c r="A69">
        <v>63</v>
      </c>
    </row>
    <row r="70">
      <c r="A70">
        <v>64</v>
      </c>
      <c r="B70" t="str">
        <v>Paket level 1</v>
      </c>
      <c r="C70" t="str">
        <f>B70</f>
        <v>Paket level 1</v>
      </c>
      <c r="D70" t="str">
        <v xml:space="preserve">SAYAP LEVEL, NASI , LEMON TEA </v>
      </c>
      <c r="E70">
        <v>13500</v>
      </c>
      <c r="G70">
        <f>F70/E70</f>
        <v>0</v>
      </c>
    </row>
    <row r="71">
      <c r="A71">
        <v>65</v>
      </c>
      <c r="B71" t="str">
        <v>Paket level 2</v>
      </c>
      <c r="C71" t="str">
        <f>B71</f>
        <v>Paket level 2</v>
      </c>
      <c r="D71" t="str">
        <v xml:space="preserve">PAHA BAWAH LEVEL , NASI , LEMON TEA </v>
      </c>
      <c r="E71">
        <v>14500</v>
      </c>
      <c r="G71">
        <f>F71/E71</f>
        <v>0</v>
      </c>
    </row>
    <row r="72">
      <c r="A72">
        <v>66</v>
      </c>
      <c r="B72" t="str">
        <v>Paket level 3</v>
      </c>
      <c r="C72" t="str">
        <f>B72</f>
        <v>Paket level 3</v>
      </c>
      <c r="D72" t="str">
        <v xml:space="preserve">DADA/PH ATAS LEVEL , NASI , LEMON TEA </v>
      </c>
      <c r="E72">
        <v>16500</v>
      </c>
      <c r="G72">
        <f>F72/E72</f>
        <v>0</v>
      </c>
    </row>
    <row r="73">
      <c r="A73">
        <v>67</v>
      </c>
    </row>
    <row r="74">
      <c r="A74">
        <v>68</v>
      </c>
      <c r="B74" t="str">
        <v>Sayap level</v>
      </c>
      <c r="C74" t="str">
        <f>B74</f>
        <v>Sayap level</v>
      </c>
      <c r="E74">
        <v>9500</v>
      </c>
      <c r="G74">
        <f>F74/E74</f>
        <v>0</v>
      </c>
    </row>
    <row r="75">
      <c r="A75">
        <v>69</v>
      </c>
      <c r="B75" t="str">
        <v>P.bawah level</v>
      </c>
      <c r="C75" t="str">
        <f>B75</f>
        <v>P.bawah level</v>
      </c>
      <c r="E75">
        <v>10500</v>
      </c>
      <c r="G75">
        <f>F75/E75</f>
        <v>0</v>
      </c>
    </row>
    <row r="76">
      <c r="A76">
        <v>70</v>
      </c>
      <c r="B76" t="str">
        <v>Dada level</v>
      </c>
      <c r="C76" t="str">
        <f>B76</f>
        <v>Dada level</v>
      </c>
      <c r="E76">
        <v>12000</v>
      </c>
      <c r="G76">
        <f>F76/E76</f>
        <v>0</v>
      </c>
    </row>
    <row r="77">
      <c r="A77">
        <v>71</v>
      </c>
      <c r="B77" t="str">
        <v>P.atas Level</v>
      </c>
      <c r="C77" t="str">
        <f>B77</f>
        <v>P.atas Level</v>
      </c>
      <c r="E77">
        <v>12000</v>
      </c>
      <c r="G77">
        <f>F77/E77</f>
        <v>0</v>
      </c>
    </row>
    <row r="78">
      <c r="A78">
        <v>72</v>
      </c>
    </row>
    <row r="79">
      <c r="A79">
        <v>73</v>
      </c>
      <c r="B79" t="str">
        <v>Sehat 1</v>
      </c>
      <c r="C79" t="str">
        <f>B79</f>
        <v>Sehat 1</v>
      </c>
      <c r="D79" t="str">
        <v xml:space="preserve">SAYAP , NASI , MILO </v>
      </c>
      <c r="E79">
        <v>13000</v>
      </c>
      <c r="G79">
        <f>F79/E79</f>
        <v>0</v>
      </c>
    </row>
    <row r="80">
      <c r="A80">
        <v>74</v>
      </c>
      <c r="B80" t="str">
        <v>Sehat 2</v>
      </c>
      <c r="C80" t="str">
        <f>B80</f>
        <v>Sehat 2</v>
      </c>
      <c r="D80" t="str">
        <v xml:space="preserve">CHICKEN BURGER , MILO </v>
      </c>
      <c r="E80">
        <v>15000</v>
      </c>
      <c r="G80">
        <f>F80/E80</f>
        <v>0</v>
      </c>
    </row>
    <row r="81">
      <c r="A81">
        <v>75</v>
      </c>
      <c r="B81" t="str">
        <v>Sehat 3</v>
      </c>
      <c r="C81" t="str">
        <f>B81</f>
        <v>Sehat 3</v>
      </c>
      <c r="D81" t="str">
        <v xml:space="preserve">DADA/PH ATAS , NASI , MILO </v>
      </c>
      <c r="E81">
        <v>16000</v>
      </c>
      <c r="G81">
        <f>F81/E81</f>
        <v>0</v>
      </c>
    </row>
    <row r="82">
      <c r="A82">
        <v>76</v>
      </c>
      <c r="B82" t="str">
        <v>Sehat 4</v>
      </c>
      <c r="C82" t="str">
        <f>B82</f>
        <v>Sehat 4</v>
      </c>
      <c r="D82" t="str">
        <v xml:space="preserve">CHICKEN STRIP 3 PCS , NASI , MILO </v>
      </c>
      <c r="E82">
        <v>15000</v>
      </c>
      <c r="G82">
        <f>F82/E82</f>
        <v>0</v>
      </c>
    </row>
    <row r="94">
      <c r="G94" t="e">
        <f>F94/E94</f>
        <v>#DIV/0!</v>
      </c>
    </row>
    <row r="95">
      <c r="A95" t="str">
        <v>II</v>
      </c>
      <c r="B95" t="str">
        <v>MINUMAN</v>
      </c>
      <c r="C95" t="str">
        <f>B95</f>
        <v>MINUMAN</v>
      </c>
      <c r="G95" t="e">
        <f>F95/E95</f>
        <v>#DIV/0!</v>
      </c>
    </row>
    <row r="96">
      <c r="A96">
        <v>1</v>
      </c>
      <c r="B96" t="str">
        <v xml:space="preserve">ES TEH </v>
      </c>
      <c r="C96" t="str">
        <f>B96</f>
        <v xml:space="preserve">ES TEH </v>
      </c>
      <c r="G96" t="e">
        <f>F96/E96</f>
        <v>#DIV/0!</v>
      </c>
    </row>
    <row r="97">
      <c r="A97">
        <v>2</v>
      </c>
      <c r="B97" t="str">
        <v xml:space="preserve">MILO </v>
      </c>
      <c r="C97" t="str">
        <f>B97</f>
        <v xml:space="preserve">MILO </v>
      </c>
      <c r="G97" t="e">
        <f>F97/E97</f>
        <v>#DIV/0!</v>
      </c>
    </row>
    <row r="98">
      <c r="A98">
        <v>3</v>
      </c>
      <c r="B98" t="str">
        <v xml:space="preserve">LEMON TEA </v>
      </c>
      <c r="C98" t="str">
        <f>B98</f>
        <v xml:space="preserve">LEMON TEA </v>
      </c>
      <c r="G98" t="e">
        <f>F98/E98</f>
        <v>#DIV/0!</v>
      </c>
    </row>
    <row r="99">
      <c r="A99">
        <v>4</v>
      </c>
      <c r="B99" t="str">
        <v xml:space="preserve">NESTLE ORANGE </v>
      </c>
      <c r="C99" t="str">
        <f>B99</f>
        <v xml:space="preserve">NESTLE ORANGE </v>
      </c>
      <c r="G99" t="e">
        <f>F99/E99</f>
        <v>#DIV/0!</v>
      </c>
    </row>
    <row r="100">
      <c r="A100">
        <v>5</v>
      </c>
      <c r="B100" t="str">
        <v xml:space="preserve">AMB </v>
      </c>
      <c r="C100" t="str">
        <f>B100</f>
        <v xml:space="preserve">AMB </v>
      </c>
      <c r="G100" t="e">
        <f>F100/E100</f>
        <v>#DIV/0!</v>
      </c>
    </row>
    <row r="101">
      <c r="A101">
        <v>6</v>
      </c>
      <c r="B101" t="str">
        <v xml:space="preserve">AMC </v>
      </c>
      <c r="C101" t="str">
        <f>B101</f>
        <v xml:space="preserve">AMC </v>
      </c>
      <c r="G101" t="e">
        <f>F101/E101</f>
        <v>#DIV/0!</v>
      </c>
    </row>
    <row r="102">
      <c r="A102">
        <v>7</v>
      </c>
      <c r="B102" t="str">
        <v xml:space="preserve">MILKSHAKE COKLAT </v>
      </c>
      <c r="C102" t="str">
        <f>B102</f>
        <v xml:space="preserve">MILKSHAKE COKLAT </v>
      </c>
      <c r="G102" t="e">
        <f>F102/E102</f>
        <v>#DIV/0!</v>
      </c>
    </row>
    <row r="103">
      <c r="A103">
        <v>8</v>
      </c>
      <c r="B103" t="str">
        <v>MILKSHAKE CAPUCINO</v>
      </c>
      <c r="C103" t="str">
        <f>B103</f>
        <v>MILKSHAKE CAPUCINO</v>
      </c>
      <c r="G103" t="e">
        <f>F103/E103</f>
        <v>#DIV/0!</v>
      </c>
    </row>
    <row r="104">
      <c r="A104">
        <v>9</v>
      </c>
      <c r="B104" t="str">
        <v>MILKSHAKE MANGGA</v>
      </c>
      <c r="C104" t="str">
        <f>B104</f>
        <v>MILKSHAKE MANGGA</v>
      </c>
      <c r="G104" t="e">
        <f>F104/E104</f>
        <v>#DIV/0!</v>
      </c>
    </row>
    <row r="105">
      <c r="A105">
        <v>10</v>
      </c>
      <c r="B105" t="str">
        <v>MILKSHAKE STRAWBERY</v>
      </c>
      <c r="C105" t="str">
        <f>B105</f>
        <v>MILKSHAKE STRAWBERY</v>
      </c>
      <c r="G105" t="e">
        <f>F105/E105</f>
        <v>#DIV/0!</v>
      </c>
    </row>
    <row r="106">
      <c r="A106">
        <v>11</v>
      </c>
      <c r="B106" t="str">
        <v>MILKSHAKE COKLAT FLOAT</v>
      </c>
      <c r="C106" t="str">
        <f>B106</f>
        <v>MILKSHAKE COKLAT FLOAT</v>
      </c>
      <c r="G106" t="e">
        <f>F106/E106</f>
        <v>#DIV/0!</v>
      </c>
    </row>
    <row r="107">
      <c r="A107">
        <v>12</v>
      </c>
      <c r="B107" t="str">
        <v>MILKSHAKE CAPUCINO FLOAT</v>
      </c>
      <c r="C107" t="str">
        <f>B107</f>
        <v>MILKSHAKE CAPUCINO FLOAT</v>
      </c>
      <c r="G107" t="e">
        <f>F107/E107</f>
        <v>#DIV/0!</v>
      </c>
    </row>
    <row r="108">
      <c r="A108">
        <v>13</v>
      </c>
      <c r="B108" t="str">
        <v>MILKSHAKE MANGGA FLOAT</v>
      </c>
      <c r="C108" t="str">
        <f>B108</f>
        <v>MILKSHAKE MANGGA FLOAT</v>
      </c>
      <c r="G108" t="e">
        <f>F108/E108</f>
        <v>#DIV/0!</v>
      </c>
    </row>
    <row r="109">
      <c r="A109">
        <v>14</v>
      </c>
      <c r="B109" t="str">
        <v>MILKSHAKE STRAWBERY FLOAT</v>
      </c>
      <c r="C109" t="str">
        <f>B109</f>
        <v>MILKSHAKE STRAWBERY FLOAT</v>
      </c>
      <c r="G109" t="e">
        <f>F109/E109</f>
        <v>#DIV/0!</v>
      </c>
    </row>
    <row r="110">
      <c r="A110">
        <v>15</v>
      </c>
      <c r="B110" t="str">
        <v xml:space="preserve">TBS </v>
      </c>
      <c r="C110" t="str">
        <f>B110</f>
        <v xml:space="preserve">TBS </v>
      </c>
      <c r="G110" t="e">
        <f>F110/E110</f>
        <v>#DIV/0!</v>
      </c>
    </row>
    <row r="111">
      <c r="A111">
        <v>16</v>
      </c>
      <c r="B111" t="str">
        <v xml:space="preserve">TEBS </v>
      </c>
      <c r="C111" t="str">
        <f>B111</f>
        <v xml:space="preserve">TEBS </v>
      </c>
      <c r="G111" t="e">
        <f>F111/E111</f>
        <v>#DIV/0!</v>
      </c>
    </row>
    <row r="112">
      <c r="A112">
        <v>17</v>
      </c>
      <c r="B112" t="str">
        <v xml:space="preserve">FRUITEA </v>
      </c>
      <c r="C112" t="str">
        <f>B112</f>
        <v xml:space="preserve">FRUITEA </v>
      </c>
      <c r="G112" t="e">
        <f>F112/E112</f>
        <v>#DIV/0!</v>
      </c>
    </row>
    <row r="113">
      <c r="A113">
        <v>18</v>
      </c>
      <c r="B113" t="str">
        <v>TBO/FTO</v>
      </c>
      <c r="C113" t="str">
        <f>B113</f>
        <v>TBO/FTO</v>
      </c>
      <c r="G113" t="e">
        <f>F113/E113</f>
        <v>#DIV/0!</v>
      </c>
    </row>
    <row r="114">
      <c r="A114">
        <v>19</v>
      </c>
      <c r="B114" t="str">
        <v xml:space="preserve">TEH KOTAK </v>
      </c>
      <c r="C114" t="str">
        <f>B114</f>
        <v xml:space="preserve">TEH KOTAK </v>
      </c>
      <c r="G114" t="e">
        <f>F114/E114</f>
        <v>#DIV/0!</v>
      </c>
    </row>
    <row r="115">
      <c r="A115">
        <v>20</v>
      </c>
      <c r="B115" t="str">
        <v xml:space="preserve">STEE </v>
      </c>
      <c r="C115" t="str">
        <f>B115</f>
        <v xml:space="preserve">STEE </v>
      </c>
      <c r="G115" t="e">
        <f>F115/E115</f>
        <v>#DIV/0!</v>
      </c>
    </row>
    <row r="116">
      <c r="A116">
        <v>21</v>
      </c>
      <c r="B116" t="str">
        <v xml:space="preserve">JUICE DURIAN </v>
      </c>
      <c r="C116" t="str">
        <f>B116</f>
        <v xml:space="preserve">JUICE DURIAN </v>
      </c>
      <c r="G116" t="e">
        <f>F116/E116</f>
        <v>#DIV/0!</v>
      </c>
    </row>
    <row r="117">
      <c r="A117">
        <v>22</v>
      </c>
      <c r="B117" t="str">
        <v>JUICE DURIAN FLOAT</v>
      </c>
      <c r="C117" t="str">
        <f>B117</f>
        <v>JUICE DURIAN FLOAT</v>
      </c>
      <c r="G117" t="e">
        <f>F117/E117</f>
        <v>#DIV/0!</v>
      </c>
    </row>
    <row r="118">
      <c r="A118">
        <v>23</v>
      </c>
      <c r="B118" t="str">
        <v>JUICE  SIRSAK</v>
      </c>
      <c r="C118" t="str">
        <f>B118</f>
        <v>JUICE  SIRSAK</v>
      </c>
      <c r="G118" t="e">
        <f>F118/E118</f>
        <v>#DIV/0!</v>
      </c>
    </row>
    <row r="119">
      <c r="A119">
        <v>24</v>
      </c>
      <c r="B119" t="str">
        <v xml:space="preserve">JUICE MELON </v>
      </c>
      <c r="C119" t="str">
        <f>B119</f>
        <v xml:space="preserve">JUICE MELON </v>
      </c>
      <c r="G119" t="e">
        <f>F119/E119</f>
        <v>#DIV/0!</v>
      </c>
    </row>
    <row r="120">
      <c r="A120">
        <v>25</v>
      </c>
      <c r="B120" t="str">
        <v xml:space="preserve">JUICE STRAWBERRI </v>
      </c>
      <c r="C120" t="str">
        <f>B120</f>
        <v xml:space="preserve">JUICE STRAWBERRI </v>
      </c>
      <c r="G120" t="e">
        <f>F120/E120</f>
        <v>#DIV/0!</v>
      </c>
    </row>
    <row r="121">
      <c r="A121">
        <v>26</v>
      </c>
      <c r="B121" t="str">
        <v xml:space="preserve">JUICE MANGGA </v>
      </c>
      <c r="C121" t="str">
        <f>B121</f>
        <v xml:space="preserve">JUICE MANGGA </v>
      </c>
      <c r="G121" t="e">
        <f>F121/E121</f>
        <v>#DIV/0!</v>
      </c>
    </row>
    <row r="122">
      <c r="A122">
        <v>27</v>
      </c>
      <c r="B122" t="str">
        <v xml:space="preserve">JUICE JAMBU </v>
      </c>
      <c r="C122" t="str">
        <f>B122</f>
        <v xml:space="preserve">JUICE JAMBU </v>
      </c>
      <c r="G122" t="e">
        <f>F122/E122</f>
        <v>#DIV/0!</v>
      </c>
    </row>
    <row r="123">
      <c r="A123">
        <v>28</v>
      </c>
      <c r="B123" t="str">
        <v xml:space="preserve">ES CREAM </v>
      </c>
      <c r="C123" t="str">
        <f>B123</f>
        <v xml:space="preserve">ES CREAM </v>
      </c>
      <c r="E123">
        <v>3000</v>
      </c>
      <c r="G123">
        <f>F123/E123</f>
        <v>0</v>
      </c>
    </row>
    <row r="124">
      <c r="A124">
        <v>29</v>
      </c>
      <c r="G124" t="e">
        <f>F124/E124</f>
        <v>#DIV/0!</v>
      </c>
    </row>
    <row r="125">
      <c r="A125">
        <v>30</v>
      </c>
      <c r="G125" t="e">
        <f>F125/E125</f>
        <v>#DIV/0!</v>
      </c>
    </row>
    <row r="126">
      <c r="A126">
        <v>31</v>
      </c>
      <c r="G126" t="e">
        <f>F126/E126</f>
        <v>#DIV/0!</v>
      </c>
    </row>
  </sheetData>
  <mergeCells count="1">
    <mergeCell ref="D2:D3"/>
  </mergeCells>
  <pageMargins left="0.7" right="0.7" top="0.75" bottom="0.75" header="0.3" footer="0.3"/>
  <ignoredErrors>
    <ignoredError numberStoredAsText="1" sqref="A2:G126"/>
  </ignoredErrors>
</worksheet>
</file>

<file path=xl/worksheets/sheet27.xml><?xml version="1.0" encoding="utf-8"?>
<worksheet xmlns="http://schemas.openxmlformats.org/spreadsheetml/2006/main" xmlns:r="http://schemas.openxmlformats.org/officeDocument/2006/relationships">
  <dimension ref="A1:S46"/>
  <sheetViews>
    <sheetView workbookViewId="0" rightToLeft="0"/>
  </sheetViews>
  <sheetData>
    <row r="1">
      <c r="A1" t="str">
        <v xml:space="preserve"> </v>
      </c>
    </row>
    <row r="2">
      <c r="B2" t="str">
        <v>RANDOM COOK</v>
      </c>
    </row>
    <row r="6">
      <c r="A6" t="str">
        <v xml:space="preserve">Hari / tanggal : </v>
      </c>
      <c r="G6" t="str">
        <v xml:space="preserve">Shift : </v>
      </c>
      <c r="K6" t="str">
        <v xml:space="preserve">Hari / tanggal : </v>
      </c>
      <c r="Q6" t="str">
        <v xml:space="preserve">Shift : </v>
      </c>
    </row>
    <row r="7">
      <c r="A7" t="str">
        <v>No</v>
      </c>
      <c r="B7" t="str">
        <v>Item</v>
      </c>
      <c r="C7" t="str">
        <v>Stock Awal</v>
      </c>
      <c r="D7" t="str">
        <v>Pembelian</v>
      </c>
      <c r="E7" t="str">
        <v>Stock Akhir</v>
      </c>
      <c r="F7" t="str">
        <v xml:space="preserve">Pemasakan </v>
      </c>
      <c r="G7" t="str">
        <v>Penjualan</v>
      </c>
      <c r="H7" t="str">
        <v>Ket</v>
      </c>
      <c r="I7" t="str">
        <v>LO</v>
      </c>
      <c r="K7" t="str">
        <v>No</v>
      </c>
      <c r="L7" t="str">
        <v>Item</v>
      </c>
      <c r="M7" t="str">
        <v>Stock Awal</v>
      </c>
      <c r="N7" t="str">
        <v>Pembelian</v>
      </c>
      <c r="O7" t="str">
        <v>Stock Akhir</v>
      </c>
      <c r="P7" t="str">
        <v xml:space="preserve">Pemasakan </v>
      </c>
      <c r="Q7" t="str">
        <v>Penjualan</v>
      </c>
      <c r="R7" t="str">
        <v>Ket</v>
      </c>
      <c r="S7" t="str">
        <v>LO</v>
      </c>
    </row>
    <row r="9">
      <c r="A9">
        <v>1</v>
      </c>
      <c r="B9" t="str">
        <v>Dada Mentok</v>
      </c>
      <c r="K9">
        <v>1</v>
      </c>
      <c r="L9" t="str">
        <v>Dada Mentok</v>
      </c>
    </row>
    <row r="10">
      <c r="A10">
        <v>2</v>
      </c>
      <c r="B10" t="str">
        <v xml:space="preserve">Dada   </v>
      </c>
      <c r="K10">
        <v>2</v>
      </c>
      <c r="L10" t="str">
        <v xml:space="preserve">Dada   </v>
      </c>
    </row>
    <row r="11">
      <c r="A11">
        <v>3</v>
      </c>
      <c r="B11" t="str">
        <v>Paha Atas</v>
      </c>
      <c r="K11">
        <v>3</v>
      </c>
      <c r="L11" t="str">
        <v>Paha Atas</v>
      </c>
    </row>
    <row r="12">
      <c r="A12">
        <v>4</v>
      </c>
      <c r="B12" t="str">
        <v xml:space="preserve">Paha Bawah </v>
      </c>
      <c r="K12">
        <v>4</v>
      </c>
      <c r="L12" t="str">
        <v xml:space="preserve">Paha Bawah </v>
      </c>
    </row>
    <row r="13">
      <c r="A13">
        <v>5</v>
      </c>
      <c r="B13" t="str">
        <v xml:space="preserve">Sayap </v>
      </c>
      <c r="K13">
        <v>5</v>
      </c>
      <c r="L13" t="str">
        <v xml:space="preserve">Sayap </v>
      </c>
    </row>
    <row r="14">
      <c r="A14">
        <v>6</v>
      </c>
      <c r="B14" t="str">
        <v>Ayam Utuh</v>
      </c>
      <c r="K14">
        <v>6</v>
      </c>
      <c r="L14" t="str">
        <v>Ayam Utuh</v>
      </c>
    </row>
    <row r="15">
      <c r="A15">
        <v>7</v>
      </c>
      <c r="B15" t="str">
        <v>Beef Patty</v>
      </c>
      <c r="K15">
        <v>7</v>
      </c>
      <c r="L15" t="str">
        <v>Beef Patty</v>
      </c>
    </row>
    <row r="16">
      <c r="A16">
        <v>8</v>
      </c>
      <c r="B16" t="str">
        <v>Beef Steak</v>
      </c>
      <c r="K16">
        <v>8</v>
      </c>
      <c r="L16" t="str">
        <v>Beef Steak</v>
      </c>
    </row>
    <row r="17">
      <c r="A17">
        <v>9</v>
      </c>
      <c r="B17" t="str">
        <v>Beras</v>
      </c>
      <c r="K17">
        <v>9</v>
      </c>
      <c r="L17" t="str">
        <v>Beras</v>
      </c>
    </row>
    <row r="18">
      <c r="A18">
        <v>10</v>
      </c>
      <c r="B18" t="str">
        <v xml:space="preserve">Chicken Patty </v>
      </c>
      <c r="K18">
        <v>10</v>
      </c>
      <c r="L18" t="str">
        <v xml:space="preserve">Chicken Patty </v>
      </c>
    </row>
    <row r="19">
      <c r="A19">
        <v>11</v>
      </c>
      <c r="B19" t="str">
        <v>Indomie Goreng</v>
      </c>
      <c r="K19">
        <v>11</v>
      </c>
      <c r="L19" t="str">
        <v>Indomie Goreng</v>
      </c>
    </row>
    <row r="20">
      <c r="A20">
        <v>12</v>
      </c>
      <c r="B20" t="str">
        <v>Frech Fries</v>
      </c>
      <c r="K20">
        <v>12</v>
      </c>
      <c r="L20" t="str">
        <v>Frech Fries</v>
      </c>
    </row>
    <row r="21">
      <c r="A21">
        <v>13</v>
      </c>
      <c r="B21" t="str">
        <v>Roti Burger</v>
      </c>
      <c r="K21">
        <v>13</v>
      </c>
      <c r="L21" t="str">
        <v>Roti Burger</v>
      </c>
    </row>
    <row r="22">
      <c r="A22">
        <v>14</v>
      </c>
      <c r="B22" t="str">
        <v xml:space="preserve">Perkedel </v>
      </c>
      <c r="K22">
        <v>14</v>
      </c>
      <c r="L22" t="str">
        <v xml:space="preserve">Perkedel </v>
      </c>
    </row>
    <row r="23">
      <c r="A23">
        <v>15</v>
      </c>
      <c r="B23" t="str">
        <v>Nugget Coint</v>
      </c>
      <c r="K23">
        <v>15</v>
      </c>
      <c r="L23" t="str">
        <v>Nugget Coint</v>
      </c>
    </row>
    <row r="24">
      <c r="A24">
        <v>16</v>
      </c>
      <c r="B24" t="str">
        <v>Nugget Stick</v>
      </c>
      <c r="K24">
        <v>16</v>
      </c>
      <c r="L24" t="str">
        <v>Nugget Stick</v>
      </c>
    </row>
    <row r="25">
      <c r="A25">
        <v>17</v>
      </c>
      <c r="B25" t="str">
        <v>Sosis Jumbo</v>
      </c>
      <c r="K25">
        <v>17</v>
      </c>
      <c r="L25" t="str">
        <v>Sosis Jumbo</v>
      </c>
    </row>
    <row r="26">
      <c r="A26">
        <v>18</v>
      </c>
      <c r="B26" t="str">
        <v>Green crispy</v>
      </c>
      <c r="K26">
        <v>18</v>
      </c>
      <c r="L26" t="str">
        <v>Green crispy</v>
      </c>
    </row>
    <row r="27">
      <c r="A27">
        <v>19</v>
      </c>
      <c r="K27">
        <v>19</v>
      </c>
    </row>
    <row r="28">
      <c r="A28">
        <v>20</v>
      </c>
      <c r="B28" t="str">
        <v>Crincle Mix Platter</v>
      </c>
      <c r="K28">
        <v>20</v>
      </c>
      <c r="L28" t="str">
        <v>Crincle Mix Platter</v>
      </c>
    </row>
    <row r="31">
      <c r="B31" t="str">
        <v>C. Steak/Filet Indomie         =</v>
      </c>
      <c r="D31">
        <f>C31/C32</f>
        <v>0</v>
      </c>
      <c r="F31" t="str">
        <v>Filet 26 gr  =</v>
      </c>
      <c r="H31" t="str">
        <v>=</v>
      </c>
      <c r="L31" t="str">
        <v>C. Steak/Filet Indomie         =</v>
      </c>
      <c r="N31" t="str">
        <v>=</v>
      </c>
      <c r="P31" t="str">
        <v>Filet 26 gr  =</v>
      </c>
      <c r="R31" t="str">
        <v>=</v>
      </c>
    </row>
    <row r="32">
      <c r="C32">
        <v>2</v>
      </c>
      <c r="G32">
        <v>5</v>
      </c>
      <c r="M32">
        <v>2</v>
      </c>
      <c r="Q32">
        <v>5</v>
      </c>
    </row>
    <row r="35">
      <c r="B35" t="str">
        <v>C. Strip            =</v>
      </c>
      <c r="D35" t="str">
        <v>x 3 =</v>
      </c>
      <c r="F35" t="str">
        <v>Nasi Nasgor         =</v>
      </c>
      <c r="H35" t="str">
        <v>=</v>
      </c>
      <c r="L35" t="str">
        <v>C. Strip            =</v>
      </c>
      <c r="N35" t="str">
        <v>X 3 =</v>
      </c>
      <c r="P35" t="str">
        <v>Nasi Nasgor         =</v>
      </c>
      <c r="R35" t="str">
        <v>=</v>
      </c>
    </row>
    <row r="36">
      <c r="C36">
        <v>5</v>
      </c>
      <c r="G36">
        <v>11</v>
      </c>
      <c r="M36">
        <v>5</v>
      </c>
      <c r="Q36">
        <v>11</v>
      </c>
    </row>
    <row r="39">
      <c r="B39" t="str">
        <v>Nasi                =</v>
      </c>
      <c r="D39" t="str">
        <v>.=</v>
      </c>
      <c r="L39" t="str">
        <v>Nasi                =</v>
      </c>
      <c r="N39" t="str">
        <v>=</v>
      </c>
    </row>
    <row r="40">
      <c r="C40">
        <v>11</v>
      </c>
      <c r="M40">
        <v>11</v>
      </c>
    </row>
    <row r="42">
      <c r="B42" t="str">
        <v>PARAF COOK</v>
      </c>
      <c r="H42" t="str">
        <v>PARAF SPV</v>
      </c>
      <c r="L42" t="str">
        <v>PARAF COOK</v>
      </c>
      <c r="R42" t="str">
        <v>PARAF SPV</v>
      </c>
    </row>
    <row r="46">
      <c r="B46" t="str">
        <v>(                                    )</v>
      </c>
      <c r="H46" t="str">
        <v>(                                    )</v>
      </c>
      <c r="L46" t="str">
        <v>(                                    )</v>
      </c>
      <c r="R46" t="str">
        <v>(                                    )</v>
      </c>
    </row>
  </sheetData>
  <mergeCells count="47">
    <mergeCell ref="R7:R8"/>
    <mergeCell ref="R31:R32"/>
    <mergeCell ref="R35:R36"/>
    <mergeCell ref="S7:S8"/>
    <mergeCell ref="O7:O8"/>
    <mergeCell ref="P7:P8"/>
    <mergeCell ref="P31:P32"/>
    <mergeCell ref="P35:P36"/>
    <mergeCell ref="Q7:Q8"/>
    <mergeCell ref="L39:L40"/>
    <mergeCell ref="M7:M8"/>
    <mergeCell ref="N7:N8"/>
    <mergeCell ref="N31:N32"/>
    <mergeCell ref="N35:N36"/>
    <mergeCell ref="N39:N40"/>
    <mergeCell ref="I7:I8"/>
    <mergeCell ref="K7:K8"/>
    <mergeCell ref="L7:L8"/>
    <mergeCell ref="L31:L32"/>
    <mergeCell ref="L35:L36"/>
    <mergeCell ref="F31:F32"/>
    <mergeCell ref="F35:F36"/>
    <mergeCell ref="G7:G8"/>
    <mergeCell ref="H7:H8"/>
    <mergeCell ref="H31:H32"/>
    <mergeCell ref="H35:H36"/>
    <mergeCell ref="H42:I42"/>
    <mergeCell ref="R42:S42"/>
    <mergeCell ref="H46:I46"/>
    <mergeCell ref="R46:S46"/>
    <mergeCell ref="A7:A8"/>
    <mergeCell ref="B7:B8"/>
    <mergeCell ref="B31:B32"/>
    <mergeCell ref="B35:B36"/>
    <mergeCell ref="B39:B40"/>
    <mergeCell ref="C7:C8"/>
    <mergeCell ref="D7:D8"/>
    <mergeCell ref="D31:D32"/>
    <mergeCell ref="D35:D36"/>
    <mergeCell ref="D39:D40"/>
    <mergeCell ref="E7:E8"/>
    <mergeCell ref="F7:F8"/>
    <mergeCell ref="B2:S2"/>
    <mergeCell ref="A6:C6"/>
    <mergeCell ref="G6:I6"/>
    <mergeCell ref="K6:M6"/>
    <mergeCell ref="Q6:S6"/>
  </mergeCells>
  <pageMargins left="0.71" right="0.12" top="0.75" bottom="0.75" header="0.31" footer="0.31"/>
  <ignoredErrors>
    <ignoredError numberStoredAsText="1" sqref="A1:S46"/>
  </ignoredErrors>
</worksheet>
</file>

<file path=xl/worksheets/sheet28.xml><?xml version="1.0" encoding="utf-8"?>
<worksheet xmlns="http://schemas.openxmlformats.org/spreadsheetml/2006/main" xmlns:r="http://schemas.openxmlformats.org/officeDocument/2006/relationships">
  <dimension ref="A2:P35"/>
  <sheetViews>
    <sheetView workbookViewId="0" rightToLeft="0"/>
  </sheetViews>
  <sheetData>
    <row r="2">
      <c r="B2" t="str">
        <v>MASTER COOKING CHART</v>
      </c>
    </row>
    <row r="3">
      <c r="N3" t="str">
        <v>STORE  :</v>
      </c>
    </row>
    <row r="4">
      <c r="N4" t="str">
        <v>DATE    :</v>
      </c>
    </row>
    <row r="5">
      <c r="N5" t="str">
        <v>SHIFT   :</v>
      </c>
    </row>
    <row r="7">
      <c r="A7" t="str">
        <v>FRYER</v>
      </c>
      <c r="B7" t="str">
        <v>140 C -150 C</v>
      </c>
      <c r="O7" t="str">
        <v>KWALI RANGE</v>
      </c>
    </row>
    <row r="9">
      <c r="A9" t="str">
        <v>NO</v>
      </c>
      <c r="B9" t="str">
        <v>MENTOK</v>
      </c>
      <c r="C9" t="str">
        <v>DADA</v>
      </c>
      <c r="D9" t="str">
        <v>P. ATAS</v>
      </c>
      <c r="E9" t="str">
        <v>P. BAWAH</v>
      </c>
      <c r="F9" t="str">
        <v>SAYAP</v>
      </c>
      <c r="G9" t="str">
        <v>AYAM UTUH</v>
      </c>
      <c r="H9" t="str">
        <v>BERAS</v>
      </c>
      <c r="I9" t="str">
        <v>CHICKEN STRIPS</v>
      </c>
      <c r="J9" t="str">
        <v>CHICKEN STEAK</v>
      </c>
      <c r="K9" t="str">
        <v>CHICKEN PATTY</v>
      </c>
      <c r="L9" t="str">
        <v>FRENCH FRIES</v>
      </c>
      <c r="M9" t="str">
        <v>PERKEDEL</v>
      </c>
      <c r="N9" t="str">
        <v>BEEF PATTY</v>
      </c>
      <c r="O9" t="str">
        <v>NASI GORENG</v>
      </c>
    </row>
    <row r="11">
      <c r="A11">
        <v>1</v>
      </c>
    </row>
    <row r="12">
      <c r="A12">
        <v>2</v>
      </c>
    </row>
    <row r="13">
      <c r="A13">
        <v>3</v>
      </c>
    </row>
    <row r="14">
      <c r="A14">
        <v>4</v>
      </c>
    </row>
    <row r="15">
      <c r="A15">
        <v>5</v>
      </c>
    </row>
    <row r="16">
      <c r="A16">
        <v>6</v>
      </c>
    </row>
    <row r="17">
      <c r="A17">
        <v>7</v>
      </c>
    </row>
    <row r="18">
      <c r="A18">
        <v>8</v>
      </c>
    </row>
    <row r="19">
      <c r="A19">
        <v>9</v>
      </c>
    </row>
    <row r="20">
      <c r="A20">
        <v>10</v>
      </c>
    </row>
    <row r="21">
      <c r="A21">
        <v>11</v>
      </c>
    </row>
    <row r="22">
      <c r="A22">
        <v>12</v>
      </c>
    </row>
    <row r="23">
      <c r="A23">
        <v>13</v>
      </c>
    </row>
    <row r="24">
      <c r="A24">
        <v>14</v>
      </c>
    </row>
    <row r="25">
      <c r="A25">
        <v>15</v>
      </c>
    </row>
    <row r="26">
      <c r="A26">
        <v>16</v>
      </c>
    </row>
    <row r="27">
      <c r="A27">
        <v>17</v>
      </c>
    </row>
    <row r="28">
      <c r="A28">
        <v>18</v>
      </c>
    </row>
    <row r="30">
      <c r="C30" t="str">
        <v>PARAF CREW</v>
      </c>
      <c r="M30" t="str">
        <v>PARAF MANAGER</v>
      </c>
    </row>
    <row r="34">
      <c r="C34" t="str">
        <v>(.............................)</v>
      </c>
      <c r="M34" t="str">
        <v>(..........................)</v>
      </c>
    </row>
  </sheetData>
  <mergeCells count="23">
    <mergeCell ref="O7:O8"/>
    <mergeCell ref="O9:O10"/>
    <mergeCell ref="B7:N8"/>
    <mergeCell ref="A7:A8"/>
    <mergeCell ref="A9:A10"/>
    <mergeCell ref="B9:B10"/>
    <mergeCell ref="C9:C10"/>
    <mergeCell ref="D9:D10"/>
    <mergeCell ref="B2:N2"/>
    <mergeCell ref="C30:D30"/>
    <mergeCell ref="M30:N30"/>
    <mergeCell ref="C34:D34"/>
    <mergeCell ref="M34:N34"/>
    <mergeCell ref="E9:E10"/>
    <mergeCell ref="F9:F10"/>
    <mergeCell ref="G9:G10"/>
    <mergeCell ref="H9:H10"/>
    <mergeCell ref="I9:I10"/>
    <mergeCell ref="J9:J10"/>
    <mergeCell ref="K9:K10"/>
    <mergeCell ref="L9:L10"/>
    <mergeCell ref="M9:M10"/>
    <mergeCell ref="N9:N10"/>
  </mergeCells>
  <pageMargins left="0.7" right="0.7" top="0.75" bottom="0.75" header="0.3" footer="0.3"/>
  <ignoredErrors>
    <ignoredError numberStoredAsText="1" sqref="A2:P35"/>
  </ignoredErrors>
</worksheet>
</file>

<file path=xl/worksheets/sheet29.xml><?xml version="1.0" encoding="utf-8"?>
<worksheet xmlns="http://schemas.openxmlformats.org/spreadsheetml/2006/main" xmlns:r="http://schemas.openxmlformats.org/officeDocument/2006/relationships">
  <dimension ref="B2:J44"/>
  <sheetViews>
    <sheetView workbookViewId="0" rightToLeft="0"/>
  </sheetViews>
  <sheetData>
    <row r="2">
      <c r="B2" t="str">
        <v>NAMA PRODUK</v>
      </c>
      <c r="D2" t="str">
        <v>:</v>
      </c>
      <c r="G2" t="str">
        <v>NAMA PRODUK</v>
      </c>
      <c r="I2" t="str">
        <v>:</v>
      </c>
    </row>
    <row r="3">
      <c r="B3" t="str">
        <v>TANGGAL DATANG</v>
      </c>
      <c r="D3" t="str">
        <v>:</v>
      </c>
      <c r="G3" t="str">
        <v>TANGGAL DATANG</v>
      </c>
      <c r="I3" t="str">
        <v>:</v>
      </c>
    </row>
    <row r="4">
      <c r="B4" t="str">
        <v>TANGGAL PEMBUATAN</v>
      </c>
      <c r="D4" t="str">
        <v>:</v>
      </c>
      <c r="G4" t="str">
        <v>TANGGAL PEMBUATAN</v>
      </c>
      <c r="I4" t="str">
        <v>:</v>
      </c>
    </row>
    <row r="5">
      <c r="B5" t="str">
        <v>TANGGAL EXPIRED</v>
      </c>
      <c r="D5" t="str">
        <v>:</v>
      </c>
      <c r="G5" t="str">
        <v>TANGGAL EXPIRED</v>
      </c>
      <c r="I5" t="str">
        <v>:</v>
      </c>
    </row>
    <row r="6">
      <c r="B6" t="str">
        <v>ITEM</v>
      </c>
      <c r="D6" t="str">
        <v>QTY</v>
      </c>
      <c r="G6" t="str">
        <v>ITEM</v>
      </c>
      <c r="I6" t="str">
        <v>QTY</v>
      </c>
    </row>
    <row r="7">
      <c r="B7">
        <v>1</v>
      </c>
      <c r="G7">
        <v>1</v>
      </c>
    </row>
    <row r="8">
      <c r="B8">
        <v>2</v>
      </c>
      <c r="G8">
        <v>2</v>
      </c>
    </row>
    <row r="9">
      <c r="B9">
        <v>3</v>
      </c>
      <c r="G9">
        <v>3</v>
      </c>
    </row>
    <row r="10">
      <c r="B10">
        <v>4</v>
      </c>
      <c r="G10">
        <v>4</v>
      </c>
    </row>
    <row r="11">
      <c r="B11">
        <v>5</v>
      </c>
      <c r="G11">
        <v>5</v>
      </c>
    </row>
    <row r="13">
      <c r="B13" t="str">
        <v>NAMA PRODUK</v>
      </c>
      <c r="D13" t="str">
        <v>:</v>
      </c>
      <c r="G13" t="str">
        <v>NAMA PRODUK</v>
      </c>
      <c r="I13" t="str">
        <v>:</v>
      </c>
    </row>
    <row r="14">
      <c r="B14" t="str">
        <v>TANGGAL DATANG</v>
      </c>
      <c r="D14" t="str">
        <v>:</v>
      </c>
      <c r="G14" t="str">
        <v>TANGGAL DATANG</v>
      </c>
      <c r="I14" t="str">
        <v>:</v>
      </c>
    </row>
    <row r="15">
      <c r="B15" t="str">
        <v>TANGGAL PEMBUATAN</v>
      </c>
      <c r="D15" t="str">
        <v>:</v>
      </c>
      <c r="G15" t="str">
        <v>TANGGAL PEMBUATAN</v>
      </c>
      <c r="I15" t="str">
        <v>:</v>
      </c>
    </row>
    <row r="16">
      <c r="B16" t="str">
        <v>TANGGAL EXPIRED</v>
      </c>
      <c r="D16" t="str">
        <v>:</v>
      </c>
      <c r="G16" t="str">
        <v>TANGGAL EXPIRED</v>
      </c>
      <c r="I16" t="str">
        <v>:</v>
      </c>
    </row>
    <row r="17">
      <c r="B17" t="str">
        <v>ITEM</v>
      </c>
      <c r="D17" t="str">
        <v>QTY</v>
      </c>
      <c r="G17" t="str">
        <v>ITEM</v>
      </c>
      <c r="I17" t="str">
        <v>QTY</v>
      </c>
    </row>
    <row r="18">
      <c r="B18">
        <v>1</v>
      </c>
      <c r="G18">
        <v>1</v>
      </c>
    </row>
    <row r="19">
      <c r="B19">
        <v>2</v>
      </c>
      <c r="G19">
        <v>2</v>
      </c>
    </row>
    <row r="20">
      <c r="B20">
        <v>3</v>
      </c>
      <c r="G20">
        <v>3</v>
      </c>
    </row>
    <row r="21">
      <c r="B21">
        <v>4</v>
      </c>
      <c r="G21">
        <v>4</v>
      </c>
    </row>
    <row r="22">
      <c r="B22">
        <v>5</v>
      </c>
      <c r="G22">
        <v>5</v>
      </c>
    </row>
    <row r="24">
      <c r="B24" t="str">
        <v>NAMA PRODUK</v>
      </c>
      <c r="D24" t="str">
        <v>:</v>
      </c>
      <c r="G24" t="str">
        <v>NAMA PRODUK</v>
      </c>
      <c r="I24" t="str">
        <v>:</v>
      </c>
    </row>
    <row r="25">
      <c r="B25" t="str">
        <v>TANGGAL DATANG</v>
      </c>
      <c r="D25" t="str">
        <v>:</v>
      </c>
      <c r="G25" t="str">
        <v>TANGGAL DATANG</v>
      </c>
      <c r="I25" t="str">
        <v>:</v>
      </c>
    </row>
    <row r="26">
      <c r="B26" t="str">
        <v>TANGGAL PEMBUATAN</v>
      </c>
      <c r="D26" t="str">
        <v>:</v>
      </c>
      <c r="G26" t="str">
        <v>TANGGAL PEMBUATAN</v>
      </c>
      <c r="I26" t="str">
        <v>:</v>
      </c>
    </row>
    <row r="27">
      <c r="B27" t="str">
        <v>TANGGAL EXPIRED</v>
      </c>
      <c r="D27" t="str">
        <v>:</v>
      </c>
      <c r="G27" t="str">
        <v>TANGGAL EXPIRED</v>
      </c>
      <c r="I27" t="str">
        <v>:</v>
      </c>
    </row>
    <row r="28">
      <c r="B28" t="str">
        <v>ITEM</v>
      </c>
      <c r="D28" t="str">
        <v>QTY</v>
      </c>
      <c r="G28" t="str">
        <v>ITEM</v>
      </c>
      <c r="I28" t="str">
        <v>QTY</v>
      </c>
    </row>
    <row r="29">
      <c r="B29">
        <v>1</v>
      </c>
      <c r="G29">
        <v>1</v>
      </c>
    </row>
    <row r="30">
      <c r="B30">
        <v>2</v>
      </c>
      <c r="G30">
        <v>2</v>
      </c>
    </row>
    <row r="31">
      <c r="B31">
        <v>3</v>
      </c>
      <c r="G31">
        <v>3</v>
      </c>
    </row>
    <row r="32">
      <c r="B32">
        <v>4</v>
      </c>
      <c r="G32">
        <v>4</v>
      </c>
    </row>
    <row r="33">
      <c r="B33">
        <v>5</v>
      </c>
      <c r="G33">
        <v>5</v>
      </c>
    </row>
    <row r="35">
      <c r="B35" t="str">
        <v>NAMA PRODUK</v>
      </c>
      <c r="D35" t="str">
        <v>:</v>
      </c>
      <c r="G35" t="str">
        <v>NAMA PRODUK</v>
      </c>
      <c r="I35" t="str">
        <v>:</v>
      </c>
    </row>
    <row r="36">
      <c r="B36" t="str">
        <v>TANGGAL DATANG</v>
      </c>
      <c r="D36" t="str">
        <v>:</v>
      </c>
      <c r="G36" t="str">
        <v>TANGGAL DATANG</v>
      </c>
      <c r="I36" t="str">
        <v>:</v>
      </c>
    </row>
    <row r="37">
      <c r="B37" t="str">
        <v>TANGGAL PEMBUATAN</v>
      </c>
      <c r="D37" t="str">
        <v>:</v>
      </c>
      <c r="G37" t="str">
        <v>TANGGAL PEMBUATAN</v>
      </c>
      <c r="I37" t="str">
        <v>:</v>
      </c>
    </row>
    <row r="38">
      <c r="B38" t="str">
        <v>TANGGAL EXPIRED</v>
      </c>
      <c r="D38" t="str">
        <v>:</v>
      </c>
      <c r="G38" t="str">
        <v>TANGGAL EXPIRED</v>
      </c>
      <c r="I38" t="str">
        <v>:</v>
      </c>
    </row>
    <row r="39">
      <c r="B39" t="str">
        <v>ITEM</v>
      </c>
      <c r="D39" t="str">
        <v>QTY</v>
      </c>
      <c r="G39" t="str">
        <v>ITEM</v>
      </c>
      <c r="I39" t="str">
        <v>QTY</v>
      </c>
    </row>
    <row r="40">
      <c r="B40">
        <v>1</v>
      </c>
      <c r="G40">
        <v>1</v>
      </c>
    </row>
    <row r="41">
      <c r="B41">
        <v>2</v>
      </c>
      <c r="G41">
        <v>2</v>
      </c>
    </row>
    <row r="42">
      <c r="B42">
        <v>3</v>
      </c>
      <c r="G42">
        <v>3</v>
      </c>
    </row>
    <row r="43">
      <c r="B43">
        <v>4</v>
      </c>
      <c r="G43">
        <v>4</v>
      </c>
    </row>
    <row r="44">
      <c r="B44">
        <v>5</v>
      </c>
      <c r="G44">
        <v>5</v>
      </c>
    </row>
  </sheetData>
  <mergeCells count="88">
    <mergeCell ref="D42:E42"/>
    <mergeCell ref="I42:J42"/>
    <mergeCell ref="D43:E43"/>
    <mergeCell ref="I43:J43"/>
    <mergeCell ref="D44:E44"/>
    <mergeCell ref="I44:J44"/>
    <mergeCell ref="I39:J39"/>
    <mergeCell ref="D40:E40"/>
    <mergeCell ref="I40:J40"/>
    <mergeCell ref="D41:E41"/>
    <mergeCell ref="I41:J41"/>
    <mergeCell ref="B38:C38"/>
    <mergeCell ref="G38:H38"/>
    <mergeCell ref="B39:C39"/>
    <mergeCell ref="D39:E39"/>
    <mergeCell ref="G39:H39"/>
    <mergeCell ref="B35:C35"/>
    <mergeCell ref="G35:H35"/>
    <mergeCell ref="B36:C36"/>
    <mergeCell ref="G36:H36"/>
    <mergeCell ref="B37:C37"/>
    <mergeCell ref="G37:H37"/>
    <mergeCell ref="D31:E31"/>
    <mergeCell ref="I31:J31"/>
    <mergeCell ref="D32:E32"/>
    <mergeCell ref="I32:J32"/>
    <mergeCell ref="D33:E33"/>
    <mergeCell ref="I33:J33"/>
    <mergeCell ref="I28:J28"/>
    <mergeCell ref="D29:E29"/>
    <mergeCell ref="I29:J29"/>
    <mergeCell ref="D30:E30"/>
    <mergeCell ref="I30:J30"/>
    <mergeCell ref="B27:C27"/>
    <mergeCell ref="G27:H27"/>
    <mergeCell ref="B28:C28"/>
    <mergeCell ref="D28:E28"/>
    <mergeCell ref="G28:H28"/>
    <mergeCell ref="B24:C24"/>
    <mergeCell ref="G24:H24"/>
    <mergeCell ref="B25:C25"/>
    <mergeCell ref="G25:H25"/>
    <mergeCell ref="B26:C26"/>
    <mergeCell ref="G26:H26"/>
    <mergeCell ref="D20:E20"/>
    <mergeCell ref="I20:J20"/>
    <mergeCell ref="D21:E21"/>
    <mergeCell ref="I21:J21"/>
    <mergeCell ref="D22:E22"/>
    <mergeCell ref="I22:J22"/>
    <mergeCell ref="I17:J17"/>
    <mergeCell ref="D18:E18"/>
    <mergeCell ref="I18:J18"/>
    <mergeCell ref="D19:E19"/>
    <mergeCell ref="I19:J19"/>
    <mergeCell ref="B16:C16"/>
    <mergeCell ref="G16:H16"/>
    <mergeCell ref="B17:C17"/>
    <mergeCell ref="D17:E17"/>
    <mergeCell ref="G17:H17"/>
    <mergeCell ref="B13:C13"/>
    <mergeCell ref="G13:H13"/>
    <mergeCell ref="B14:C14"/>
    <mergeCell ref="G14:H14"/>
    <mergeCell ref="B15:C15"/>
    <mergeCell ref="G15:H15"/>
    <mergeCell ref="D9:E9"/>
    <mergeCell ref="I9:J9"/>
    <mergeCell ref="D10:E10"/>
    <mergeCell ref="I10:J10"/>
    <mergeCell ref="D11:E11"/>
    <mergeCell ref="I11:J11"/>
    <mergeCell ref="I6:J6"/>
    <mergeCell ref="D7:E7"/>
    <mergeCell ref="I7:J7"/>
    <mergeCell ref="D8:E8"/>
    <mergeCell ref="I8:J8"/>
    <mergeCell ref="B5:C5"/>
    <mergeCell ref="G5:H5"/>
    <mergeCell ref="B6:C6"/>
    <mergeCell ref="D6:E6"/>
    <mergeCell ref="G6:H6"/>
    <mergeCell ref="B2:C2"/>
    <mergeCell ref="G2:H2"/>
    <mergeCell ref="B3:C3"/>
    <mergeCell ref="G3:H3"/>
    <mergeCell ref="B4:C4"/>
    <mergeCell ref="G4:H4"/>
  </mergeCells>
  <pageMargins left="0.7" right="0.7" top="0.75" bottom="0.75" header="0.3" footer="0.3"/>
  <ignoredErrors>
    <ignoredError numberStoredAsText="1" sqref="B2:J44"/>
  </ignoredErrors>
</worksheet>
</file>

<file path=xl/worksheets/sheet30.xml><?xml version="1.0" encoding="utf-8"?>
<worksheet xmlns="http://schemas.openxmlformats.org/spreadsheetml/2006/main" xmlns:r="http://schemas.openxmlformats.org/officeDocument/2006/relationships">
  <dimension ref="A1:O34"/>
  <sheetViews>
    <sheetView workbookViewId="0" rightToLeft="0"/>
  </sheetViews>
  <sheetData>
    <row r="1">
      <c r="B1" t="str">
        <v>PRODUCT HOLDING TIME</v>
      </c>
    </row>
    <row r="2">
      <c r="L2" t="str">
        <v>STORE  :</v>
      </c>
    </row>
    <row r="3">
      <c r="L3" t="str">
        <v>DATE    :</v>
      </c>
    </row>
    <row r="4">
      <c r="L4" t="str">
        <v>SHIFT   :</v>
      </c>
    </row>
    <row r="5">
      <c r="A5" t="str">
        <v>NO</v>
      </c>
      <c r="B5" t="str">
        <v>DADA</v>
      </c>
      <c r="C5" t="str">
        <v>P. ATAS</v>
      </c>
      <c r="D5" t="str">
        <v>P. BAWAH</v>
      </c>
      <c r="E5" t="str">
        <v>SAYAP</v>
      </c>
      <c r="F5" t="str">
        <v>TOTAL</v>
      </c>
      <c r="G5" t="str">
        <v>TIME IN</v>
      </c>
      <c r="H5" t="str">
        <v>TIME OUT</v>
      </c>
      <c r="I5" t="str">
        <v>PERKEDEL</v>
      </c>
      <c r="J5" t="str">
        <v>C.STRIP</v>
      </c>
      <c r="K5" t="str">
        <v>FF</v>
      </c>
      <c r="L5" t="str">
        <v>TOTAL</v>
      </c>
      <c r="M5" t="str">
        <v>TIME IN</v>
      </c>
      <c r="N5" t="str">
        <v>TIME OUT</v>
      </c>
      <c r="O5" t="str">
        <v>LEFT OVER</v>
      </c>
    </row>
    <row r="6">
      <c r="B6" t="str">
        <v>120'</v>
      </c>
      <c r="C6" t="str">
        <v>120'</v>
      </c>
      <c r="D6" t="str">
        <v>120'</v>
      </c>
      <c r="E6" t="str">
        <v>120'</v>
      </c>
      <c r="I6" t="str">
        <v>180'</v>
      </c>
      <c r="J6" t="str">
        <v>20'</v>
      </c>
      <c r="K6" t="str">
        <v>10'</v>
      </c>
    </row>
    <row r="7">
      <c r="B7" t="str">
        <v>PCS</v>
      </c>
      <c r="C7" t="str">
        <v>PCS</v>
      </c>
      <c r="D7" t="str">
        <v>PCS</v>
      </c>
      <c r="E7" t="str">
        <v>PCS</v>
      </c>
      <c r="I7" t="str">
        <v>PORSI</v>
      </c>
      <c r="J7" t="str">
        <v>PORSI</v>
      </c>
      <c r="K7" t="str">
        <v>PORSI</v>
      </c>
    </row>
    <row r="10">
      <c r="A10" t="str">
        <v xml:space="preserve"> </v>
      </c>
    </row>
    <row r="32">
      <c r="C32" t="str">
        <v>PARAF CREW</v>
      </c>
    </row>
    <row r="34">
      <c r="C34" t="str">
        <v>(                                                             )</v>
      </c>
    </row>
  </sheetData>
  <mergeCells count="9">
    <mergeCell ref="B1:O1"/>
    <mergeCell ref="A5:A7"/>
    <mergeCell ref="F5:F7"/>
    <mergeCell ref="G5:G7"/>
    <mergeCell ref="H5:H7"/>
    <mergeCell ref="L5:L7"/>
    <mergeCell ref="M5:M7"/>
    <mergeCell ref="N5:N7"/>
    <mergeCell ref="O5:O7"/>
  </mergeCells>
  <pageMargins left="0.7" right="0.7" top="0.75" bottom="0.75" header="0.3" footer="0.3"/>
  <ignoredErrors>
    <ignoredError numberStoredAsText="1" sqref="A1:O34"/>
  </ignoredErrors>
</worksheet>
</file>

<file path=xl/worksheets/sheet31.xml><?xml version="1.0" encoding="utf-8"?>
<worksheet xmlns="http://schemas.openxmlformats.org/spreadsheetml/2006/main" xmlns:r="http://schemas.openxmlformats.org/officeDocument/2006/relationships">
  <dimension ref="A2:O57"/>
  <sheetViews>
    <sheetView workbookViewId="0" rightToLeft="0"/>
  </sheetViews>
  <sheetData>
    <row r="2">
      <c r="A2" t="str">
        <v>MONITORING OIL</v>
      </c>
    </row>
    <row r="3">
      <c r="J3" t="str">
        <v>STORE</v>
      </c>
      <c r="K3" t="str">
        <v>:</v>
      </c>
    </row>
    <row r="4">
      <c r="J4" t="str">
        <v>PERIODE</v>
      </c>
      <c r="K4" t="str">
        <v>:</v>
      </c>
    </row>
    <row r="5">
      <c r="J5" t="str">
        <v>SHIFT</v>
      </c>
      <c r="K5" t="str">
        <v>:</v>
      </c>
    </row>
    <row r="7">
      <c r="A7" t="str">
        <v>ITEM</v>
      </c>
      <c r="B7" t="str">
        <v>SATUAN</v>
      </c>
      <c r="C7" t="str">
        <v>TANGGAL</v>
      </c>
      <c r="D7" t="str">
        <v>TANGGAL</v>
      </c>
      <c r="E7" t="str">
        <v>TANGGAL</v>
      </c>
      <c r="F7" t="str">
        <v>TANGGAL</v>
      </c>
      <c r="G7" t="str">
        <v>TANGGAL</v>
      </c>
      <c r="H7" t="str">
        <v>TANGGAL</v>
      </c>
      <c r="I7" t="str">
        <v>TANGGAL</v>
      </c>
      <c r="J7" t="str">
        <v>TANGGAL</v>
      </c>
      <c r="K7" t="str">
        <v>TANGGAL</v>
      </c>
      <c r="L7" t="str">
        <v>TANGGAL</v>
      </c>
    </row>
    <row r="9">
      <c r="A9" t="str">
        <v>STOCK AWAL</v>
      </c>
    </row>
    <row r="10">
      <c r="A10" t="str">
        <v>1. FRIED CHICKEN</v>
      </c>
      <c r="B10" t="str">
        <v>PCS</v>
      </c>
      <c r="C10" t="str">
        <v>....X 1 =....</v>
      </c>
      <c r="D10" t="str">
        <v>....X 1 =....</v>
      </c>
      <c r="E10" t="str">
        <v>....X 1 =....</v>
      </c>
      <c r="F10" t="str">
        <v>....X 1 =....</v>
      </c>
      <c r="G10" t="str">
        <v>....X 1 =....</v>
      </c>
      <c r="H10" t="str">
        <v>....X 1 =....</v>
      </c>
      <c r="I10" t="str">
        <v>....X 1 =....</v>
      </c>
      <c r="J10" t="str">
        <v>....X 1 =....</v>
      </c>
      <c r="K10" t="str">
        <v>....X 1 =....</v>
      </c>
      <c r="L10" t="str">
        <v>....X 1 =....</v>
      </c>
    </row>
    <row r="11">
      <c r="A11" t="str">
        <v>2. CHICKEN STRIP</v>
      </c>
      <c r="B11" t="str">
        <v>PORSI</v>
      </c>
      <c r="C11" t="str">
        <v>....X 1 =....</v>
      </c>
      <c r="D11" t="str">
        <v>....X 1 =....</v>
      </c>
      <c r="E11" t="str">
        <v>....X 1 =....</v>
      </c>
      <c r="F11" t="str">
        <v>....X 1 =....</v>
      </c>
      <c r="G11" t="str">
        <v>....X 1 =....</v>
      </c>
      <c r="H11" t="str">
        <v>....X 1 =....</v>
      </c>
      <c r="I11" t="str">
        <v>....X 1 =....</v>
      </c>
      <c r="J11" t="str">
        <v>....X 1 =....</v>
      </c>
      <c r="K11" t="str">
        <v>....X 1 =....</v>
      </c>
      <c r="L11" t="str">
        <v>....X 1 =....</v>
      </c>
    </row>
    <row r="12">
      <c r="A12" t="str">
        <v>3. PERKEDEL</v>
      </c>
      <c r="B12" t="str">
        <v>PORSI</v>
      </c>
      <c r="C12" t="str">
        <v>....X 1 =....</v>
      </c>
      <c r="D12" t="str">
        <v>....X 1 =....</v>
      </c>
      <c r="E12" t="str">
        <v>....X 1 =....</v>
      </c>
      <c r="F12" t="str">
        <v>....X 1 =....</v>
      </c>
      <c r="G12" t="str">
        <v>....X 1 =....</v>
      </c>
      <c r="H12" t="str">
        <v>....X 1 =....</v>
      </c>
      <c r="I12" t="str">
        <v>....X 1 =....</v>
      </c>
      <c r="J12" t="str">
        <v>....X 1 =....</v>
      </c>
      <c r="K12" t="str">
        <v>....X 1 =....</v>
      </c>
      <c r="L12" t="str">
        <v>....X 1 =....</v>
      </c>
    </row>
    <row r="13">
      <c r="A13" t="str">
        <v>4. CHICKEN PATTY</v>
      </c>
      <c r="B13" t="str">
        <v>PORSI</v>
      </c>
      <c r="C13" t="str">
        <v>....X 1 =....</v>
      </c>
      <c r="D13" t="str">
        <v>....X 1 =....</v>
      </c>
      <c r="E13" t="str">
        <v>....X 1 =....</v>
      </c>
      <c r="F13" t="str">
        <v>....X 1 =....</v>
      </c>
      <c r="G13" t="str">
        <v>....X 1 =....</v>
      </c>
      <c r="H13" t="str">
        <v>....X 1 =....</v>
      </c>
      <c r="I13" t="str">
        <v>....X 1 =....</v>
      </c>
      <c r="J13" t="str">
        <v>....X 1 =....</v>
      </c>
      <c r="K13" t="str">
        <v>....X 1 =....</v>
      </c>
      <c r="L13" t="str">
        <v>....X 1 =....</v>
      </c>
    </row>
    <row r="14">
      <c r="A14" t="str">
        <v>5. CHICKEN STEAK</v>
      </c>
      <c r="B14" t="str">
        <v>PORSI</v>
      </c>
      <c r="C14" t="str">
        <v>....X 1 =....</v>
      </c>
      <c r="D14" t="str">
        <v>....X 1 =....</v>
      </c>
      <c r="E14" t="str">
        <v>....X 1 =....</v>
      </c>
      <c r="F14" t="str">
        <v>....X 1 =....</v>
      </c>
      <c r="G14" t="str">
        <v>....X 1 =....</v>
      </c>
      <c r="H14" t="str">
        <v>....X 1 =....</v>
      </c>
      <c r="I14" t="str">
        <v>....X 1 =....</v>
      </c>
      <c r="J14" t="str">
        <v>....X 1 =....</v>
      </c>
      <c r="K14" t="str">
        <v>....X 1 =....</v>
      </c>
      <c r="L14" t="str">
        <v>....X 1 =....</v>
      </c>
    </row>
    <row r="15">
      <c r="A15" t="str">
        <v>6. FRENCH FREIS</v>
      </c>
      <c r="B15" t="str">
        <v>PORSI</v>
      </c>
      <c r="C15" t="str">
        <v>....X 1 =....</v>
      </c>
      <c r="D15" t="str">
        <v>....X 1 =....</v>
      </c>
      <c r="E15" t="str">
        <v>....X 1 =....</v>
      </c>
      <c r="F15" t="str">
        <v>....X 1 =....</v>
      </c>
      <c r="G15" t="str">
        <v>....X 1 =....</v>
      </c>
      <c r="H15" t="str">
        <v>....X 1 =....</v>
      </c>
      <c r="I15" t="str">
        <v>....X 1 =....</v>
      </c>
      <c r="J15" t="str">
        <v>....X 1 =....</v>
      </c>
      <c r="K15" t="str">
        <v>....X 1 =....</v>
      </c>
      <c r="L15" t="str">
        <v>....X 1 =....</v>
      </c>
    </row>
    <row r="16">
      <c r="A16" t="str">
        <v>7. MIX PLATTER</v>
      </c>
      <c r="B16" t="str">
        <v>PORSI</v>
      </c>
      <c r="C16" t="str">
        <v>....X 2 =....</v>
      </c>
      <c r="D16" t="str">
        <v>....X 2 =....</v>
      </c>
      <c r="E16" t="str">
        <v>....X 2 =....</v>
      </c>
      <c r="F16" t="str">
        <v>....X 2 =....</v>
      </c>
      <c r="G16" t="str">
        <v>....X 2 =....</v>
      </c>
      <c r="H16" t="str">
        <v>....X 2 =....</v>
      </c>
      <c r="I16" t="str">
        <v>....X 2 =....</v>
      </c>
      <c r="J16" t="str">
        <v>....X 2 =....</v>
      </c>
      <c r="K16" t="str">
        <v>....X 2 =....</v>
      </c>
      <c r="L16" t="str">
        <v>....X 2 =....</v>
      </c>
    </row>
    <row r="17">
      <c r="A17" t="str">
        <v>8. AYAM UTUH</v>
      </c>
      <c r="B17" t="str">
        <v>EKOR</v>
      </c>
      <c r="C17" t="str">
        <v>....X 8 =....</v>
      </c>
      <c r="D17" t="str">
        <v>....X 1 =....</v>
      </c>
      <c r="E17" t="str">
        <v>....X 1 =....</v>
      </c>
      <c r="F17" t="str">
        <v>....X 1 =....</v>
      </c>
      <c r="G17" t="str">
        <v>....X 1 =....</v>
      </c>
      <c r="H17" t="str">
        <v>....X 1 =....</v>
      </c>
      <c r="I17" t="str">
        <v>....X 1 =....</v>
      </c>
      <c r="J17" t="str">
        <v>....X 1 =....</v>
      </c>
      <c r="K17" t="str">
        <v>....X 1 =....</v>
      </c>
      <c r="L17" t="str">
        <v>....X 1 =....</v>
      </c>
    </row>
    <row r="18">
      <c r="A18" t="str">
        <v>9.</v>
      </c>
      <c r="C18" t="str">
        <v>....X 1 =....</v>
      </c>
      <c r="D18" t="str">
        <v>....X 1 =....</v>
      </c>
      <c r="E18" t="str">
        <v>....X 1 =....</v>
      </c>
      <c r="F18" t="str">
        <v>....X 1 =....</v>
      </c>
      <c r="G18" t="str">
        <v>....X 1 =....</v>
      </c>
      <c r="H18" t="str">
        <v>....X 1 =....</v>
      </c>
      <c r="I18" t="str">
        <v>....X 1 =....</v>
      </c>
      <c r="J18" t="str">
        <v>....X 1 =....</v>
      </c>
      <c r="K18" t="str">
        <v>....X 1 =....</v>
      </c>
      <c r="L18" t="str">
        <v>....X 1 =....</v>
      </c>
    </row>
    <row r="19">
      <c r="A19" t="str">
        <v>10.</v>
      </c>
      <c r="C19" t="str">
        <v>....X 1 =....</v>
      </c>
      <c r="D19" t="str">
        <v>....X 1 =....</v>
      </c>
      <c r="E19" t="str">
        <v>....X 1 =....</v>
      </c>
      <c r="F19" t="str">
        <v>....X 1 =....</v>
      </c>
      <c r="G19" t="str">
        <v>....X 1 =....</v>
      </c>
      <c r="H19" t="str">
        <v>....X 1 =....</v>
      </c>
      <c r="I19" t="str">
        <v>....X 1 =....</v>
      </c>
      <c r="J19" t="str">
        <v>....X 1 =....</v>
      </c>
      <c r="K19" t="str">
        <v>....X 1 =....</v>
      </c>
      <c r="L19" t="str">
        <v>....X 1 =....</v>
      </c>
    </row>
    <row r="20">
      <c r="C20" t="str">
        <v>....X 1 =....</v>
      </c>
      <c r="D20" t="str">
        <v>....X 1 =....</v>
      </c>
      <c r="E20" t="str">
        <v>....X 1 =....</v>
      </c>
      <c r="F20" t="str">
        <v>....X 1 =....</v>
      </c>
      <c r="G20" t="str">
        <v>....X 1 =....</v>
      </c>
      <c r="H20" t="str">
        <v>....X 1 =....</v>
      </c>
      <c r="I20" t="str">
        <v>....X 1 =....</v>
      </c>
      <c r="J20" t="str">
        <v>....X 1 =....</v>
      </c>
      <c r="K20" t="str">
        <v>....X 1 =....</v>
      </c>
      <c r="L20" t="str">
        <v>....X 1 =....</v>
      </c>
      <c r="O20" t="str">
        <v xml:space="preserve"> </v>
      </c>
    </row>
    <row r="21">
      <c r="C21" t="str">
        <v>....X 1 =....</v>
      </c>
      <c r="D21" t="str">
        <v>....X 1 =....</v>
      </c>
      <c r="E21" t="str">
        <v>....X 1 =....</v>
      </c>
      <c r="F21" t="str">
        <v>....X 1 =....</v>
      </c>
      <c r="G21" t="str">
        <v>....X 1 =....</v>
      </c>
      <c r="H21" t="str">
        <v>....X 1 =....</v>
      </c>
      <c r="I21" t="str">
        <v>....X 1 =....</v>
      </c>
      <c r="J21" t="str">
        <v>....X 1 =....</v>
      </c>
      <c r="K21" t="str">
        <v>....X 1 =....</v>
      </c>
      <c r="L21" t="str">
        <v>....X 1 =....</v>
      </c>
    </row>
    <row r="22">
      <c r="A22" t="str">
        <v>TOTAL PEMASAKAN</v>
      </c>
    </row>
    <row r="23">
      <c r="A23" t="str">
        <v>STOCK AKHIR</v>
      </c>
    </row>
    <row r="25">
      <c r="B25" t="str">
        <v>PARAF CREW</v>
      </c>
      <c r="I25" t="str">
        <v>PARAF MANAGER</v>
      </c>
    </row>
    <row r="27">
      <c r="B27" t="str">
        <v>(                                           )</v>
      </c>
      <c r="I27" t="str">
        <v>(                                           )</v>
      </c>
    </row>
  </sheetData>
  <mergeCells count="7">
    <mergeCell ref="A2:L2"/>
    <mergeCell ref="B25:C25"/>
    <mergeCell ref="I25:J25"/>
    <mergeCell ref="B27:C27"/>
    <mergeCell ref="I27:J27"/>
    <mergeCell ref="A7:A8"/>
    <mergeCell ref="B7:B8"/>
  </mergeCells>
  <pageMargins left="0.7" right="0.7" top="0.75" bottom="0.75" header="0.3" footer="0.3"/>
  <ignoredErrors>
    <ignoredError numberStoredAsText="1" sqref="A2:O57"/>
  </ignoredErrors>
</worksheet>
</file>

<file path=xl/worksheets/sheet32.xml><?xml version="1.0" encoding="utf-8"?>
<worksheet xmlns="http://schemas.openxmlformats.org/spreadsheetml/2006/main" xmlns:r="http://schemas.openxmlformats.org/officeDocument/2006/relationships">
  <dimension ref="A2:L24"/>
  <sheetViews>
    <sheetView workbookViewId="0" rightToLeft="0"/>
  </sheetViews>
  <sheetData>
    <row r="2">
      <c r="A2" t="str">
        <v>MONITORING OIL</v>
      </c>
    </row>
    <row r="3">
      <c r="A3" t="str">
        <v xml:space="preserve"> (KHUSUS GREEN CRISPY)  </v>
      </c>
    </row>
    <row r="4">
      <c r="J4" t="str">
        <v>STORE</v>
      </c>
      <c r="K4" t="str">
        <v xml:space="preserve">: </v>
      </c>
    </row>
    <row r="7">
      <c r="A7" t="str">
        <v>ITEM</v>
      </c>
      <c r="B7" t="str">
        <v>SATUAN</v>
      </c>
      <c r="C7" t="str">
        <v>TANGGAL</v>
      </c>
      <c r="D7" t="str">
        <v>TANGGAL</v>
      </c>
      <c r="E7" t="str">
        <v>TANGGAL</v>
      </c>
      <c r="F7" t="str">
        <v>TANGGAL</v>
      </c>
      <c r="G7" t="str">
        <v>TANGGAL</v>
      </c>
      <c r="H7" t="str">
        <v>TANGGAL</v>
      </c>
      <c r="I7" t="str">
        <v>TANGGAL</v>
      </c>
      <c r="J7" t="str">
        <v>TANGGAL</v>
      </c>
      <c r="K7" t="str">
        <v>TANGGAL</v>
      </c>
      <c r="L7" t="str">
        <v>TANGGAL</v>
      </c>
    </row>
    <row r="8">
      <c r="B8" t="str">
        <v>(RESEP)</v>
      </c>
    </row>
    <row r="9">
      <c r="A9" t="str">
        <v>STOCK AWAL</v>
      </c>
    </row>
    <row r="10">
      <c r="A10" t="str">
        <v>GREEN CRISPY</v>
      </c>
      <c r="B10" t="str">
        <v>Porsi</v>
      </c>
      <c r="C10" t="str">
        <v>....X 0.5 =....</v>
      </c>
      <c r="D10" t="str">
        <v>....X 0.5 =....</v>
      </c>
      <c r="E10" t="str">
        <v>....X 0.5 =....</v>
      </c>
      <c r="F10" t="str">
        <v>....X 0.5 =....</v>
      </c>
      <c r="G10" t="str">
        <v>....X 0.5 =....</v>
      </c>
      <c r="H10" t="str">
        <v>....X 0.5 =....</v>
      </c>
      <c r="I10" t="str">
        <v>....X 0.5 =....</v>
      </c>
      <c r="J10" t="str">
        <v>....X 0.5 =....</v>
      </c>
      <c r="K10" t="str">
        <v>....X 0.5 =....</v>
      </c>
      <c r="L10" t="str">
        <v>....X 0.5 =....</v>
      </c>
    </row>
    <row r="12">
      <c r="A12" t="str">
        <v>TOTAL PEMASAKAN</v>
      </c>
    </row>
    <row r="13">
      <c r="A13" t="str">
        <v>STOCK AKHIR</v>
      </c>
    </row>
    <row r="14">
      <c r="A14" t="str">
        <v>PARAF COOK AKHIR SHIFT</v>
      </c>
    </row>
    <row r="15">
      <c r="A15" t="str">
        <v xml:space="preserve">PARAF SUPERVISOR PER HARI </v>
      </c>
    </row>
    <row r="17">
      <c r="A17" t="str">
        <v xml:space="preserve">Catatan : </v>
      </c>
    </row>
    <row r="18">
      <c r="A18" t="str">
        <v>2 porsi = 1 unit</v>
      </c>
    </row>
    <row r="19">
      <c r="A19" t="str">
        <v>Hitungan minyak per 1 resep green crispy untuk 12 unit</v>
      </c>
    </row>
    <row r="20">
      <c r="A20" t="str">
        <v>Per 1 Liter untuk 40 unit (80 porsi)</v>
      </c>
    </row>
  </sheetData>
  <mergeCells count="7">
    <mergeCell ref="A2:L2"/>
    <mergeCell ref="A3:L3"/>
    <mergeCell ref="B22:C22"/>
    <mergeCell ref="I22:J22"/>
    <mergeCell ref="B24:C24"/>
    <mergeCell ref="I24:J24"/>
    <mergeCell ref="A7:A8"/>
  </mergeCells>
  <pageMargins left="0.7" right="0.7" top="0.75" bottom="0.75" header="0.3" footer="0.3"/>
  <ignoredErrors>
    <ignoredError numberStoredAsText="1" sqref="A2:L24"/>
  </ignoredErrors>
</worksheet>
</file>

<file path=xl/worksheets/sheet33.xml><?xml version="1.0" encoding="utf-8"?>
<worksheet xmlns="http://schemas.openxmlformats.org/spreadsheetml/2006/main" xmlns:r="http://schemas.openxmlformats.org/officeDocument/2006/relationships">
  <dimension ref="A3:U64"/>
  <sheetViews>
    <sheetView workbookViewId="0" rightToLeft="0"/>
  </sheetViews>
  <sheetData>
    <row r="3">
      <c r="A3" t="str">
        <v>LAPORAN KAS KASIR</v>
      </c>
      <c r="H3" t="str">
        <v>LAPORAN KAS KASIR</v>
      </c>
      <c r="O3" t="str">
        <v>LAPORAN KAS KASIR</v>
      </c>
    </row>
    <row r="5">
      <c r="A5" t="str">
        <v>LAPORAN INI HARUS DIBUAT HARIAN OLEH</v>
      </c>
      <c r="H5" t="str">
        <v>LAPORAN INI HARUS DIBUAT HARIAN OLEH</v>
      </c>
      <c r="O5" t="str">
        <v>LAPORAN INI HARUS DIBUAT HARIAN OLEH</v>
      </c>
    </row>
    <row r="6">
      <c r="A6" t="str">
        <v>SETIAP ORANG YANG MEMEGANG CASH REGISTER</v>
      </c>
      <c r="H6" t="str">
        <v>SETIAP ORANG YANG MEMEGANG CASH REGISTER</v>
      </c>
      <c r="O6" t="str">
        <v>SETIAP ORANG YANG MEMEGANG CASH REGISTER</v>
      </c>
    </row>
    <row r="7">
      <c r="A7" t="str">
        <v>TIDAK BOLEH ADA PENGHAPUSAN &amp; WAJIB PARAF SUPERVISOR</v>
      </c>
      <c r="H7" t="str">
        <v>TIDAK BOLEH ADA PENGHAPUSAN &amp; WAJIB PARAF SUPERVISOR</v>
      </c>
      <c r="O7" t="str">
        <v>TIDAK BOLEH ADA PENGHAPUSAN &amp; WAJIB PARAF SUPERVISOR</v>
      </c>
    </row>
    <row r="9">
      <c r="A9" t="str">
        <v>TGL</v>
      </c>
      <c r="B9" t="str">
        <v>:</v>
      </c>
      <c r="D9" t="str">
        <v>STORE</v>
      </c>
      <c r="E9" t="str">
        <v>:</v>
      </c>
      <c r="H9" t="str">
        <v>TGL</v>
      </c>
      <c r="I9" t="str">
        <v>:</v>
      </c>
      <c r="K9" t="str">
        <v>STORE</v>
      </c>
      <c r="L9" t="str">
        <v>:</v>
      </c>
      <c r="O9" t="str">
        <v>TGL</v>
      </c>
      <c r="P9" t="str">
        <v>:</v>
      </c>
      <c r="Q9" t="str">
        <v>…………………</v>
      </c>
      <c r="R9" t="str">
        <v>STORE</v>
      </c>
      <c r="S9" t="str">
        <v>:</v>
      </c>
      <c r="T9" t="str">
        <v>…………………</v>
      </c>
    </row>
    <row r="10">
      <c r="A10" t="str">
        <v>NAMA</v>
      </c>
      <c r="B10" t="str">
        <v>:</v>
      </c>
      <c r="D10" t="str">
        <v>SHIFT</v>
      </c>
      <c r="E10" t="str">
        <v>:</v>
      </c>
      <c r="H10" t="str">
        <v>NAMA</v>
      </c>
      <c r="I10" t="str">
        <v>:</v>
      </c>
      <c r="K10" t="str">
        <v>SHIFT</v>
      </c>
      <c r="L10" t="str">
        <v>:</v>
      </c>
      <c r="O10" t="str">
        <v>NAMA</v>
      </c>
      <c r="P10" t="str">
        <v>:</v>
      </c>
      <c r="Q10" t="str">
        <v>…………………</v>
      </c>
      <c r="R10" t="str">
        <v>SHIFT</v>
      </c>
      <c r="S10" t="str">
        <v>:</v>
      </c>
      <c r="T10" t="str">
        <v>…………………</v>
      </c>
    </row>
    <row r="11">
      <c r="A11" t="str">
        <v>NO PLU</v>
      </c>
      <c r="B11" t="str">
        <v>:</v>
      </c>
      <c r="C11" t="str">
        <v>…………………</v>
      </c>
      <c r="D11" t="str">
        <v>MODAL AWAL</v>
      </c>
      <c r="E11" t="str">
        <v>:</v>
      </c>
      <c r="H11" t="str">
        <v>NO PLU</v>
      </c>
      <c r="I11" t="str">
        <v>:</v>
      </c>
      <c r="J11" t="str">
        <v>…………………</v>
      </c>
      <c r="K11" t="str">
        <v>MODAL AWAL</v>
      </c>
      <c r="L11" t="str">
        <v>:</v>
      </c>
      <c r="O11" t="str">
        <v>NO PLU</v>
      </c>
      <c r="P11" t="str">
        <v>:</v>
      </c>
      <c r="Q11" t="str">
        <v>…………………</v>
      </c>
      <c r="R11" t="str">
        <v>MODAL AWAL</v>
      </c>
      <c r="S11" t="str">
        <v>:</v>
      </c>
      <c r="T11" t="str">
        <v>…………………</v>
      </c>
    </row>
    <row r="12">
      <c r="A12" t="str">
        <v>PENJUALAN KOTOR</v>
      </c>
      <c r="D12">
        <f>'LAP TAMBAHAN '!D296</f>
        <v>0</v>
      </c>
      <c r="H12" t="str">
        <v>PENJUALAN KOTOR</v>
      </c>
      <c r="K12">
        <f>'LAP TAMBAHAN '!E296</f>
        <v>0</v>
      </c>
      <c r="O12" t="str">
        <v>PENJUALAN KOTOR</v>
      </c>
    </row>
    <row r="13">
      <c r="A13" t="str">
        <v>KOMISI GOJEK</v>
      </c>
      <c r="H13" t="str">
        <v>KOMISI GOJEK</v>
      </c>
      <c r="O13" t="str">
        <v>KOMISI GOJEK</v>
      </c>
    </row>
    <row r="14">
      <c r="A14" t="str">
        <v>KOMISI GRAB FOOD</v>
      </c>
      <c r="H14" t="str">
        <v>KOMISI GRAB FOOD</v>
      </c>
      <c r="O14" t="str">
        <v>KOMISI GRAB FOOD</v>
      </c>
    </row>
    <row r="15">
      <c r="A15" t="str">
        <v>KOMISI SHOPEE FOOD</v>
      </c>
      <c r="H15" t="str">
        <v>KOMISI SHOPEE FOOD</v>
      </c>
      <c r="O15" t="str">
        <v>KOMISI SHOPEE FOOD</v>
      </c>
    </row>
    <row r="16">
      <c r="A16" t="str">
        <v>KOREKSI / PEMBATALAN ( - )</v>
      </c>
      <c r="H16" t="str">
        <v>KOREKSI / PEMBATALAN ( - )</v>
      </c>
      <c r="O16" t="str">
        <v>KOREKSI / PEMBATALAN ( - )</v>
      </c>
    </row>
    <row r="17">
      <c r="A17" t="str">
        <v>DISCOUNT ( - )</v>
      </c>
      <c r="H17" t="str">
        <v>DISCOUNT ( - )</v>
      </c>
      <c r="O17" t="str">
        <v>DISCOUNT ( - )</v>
      </c>
    </row>
    <row r="18">
      <c r="A18" t="str">
        <v>PENJUALAN BERSIH</v>
      </c>
      <c r="D18">
        <f>D12</f>
        <v>0</v>
      </c>
      <c r="H18" t="str">
        <v>PENJUALAN BERSIH</v>
      </c>
      <c r="O18" t="str">
        <v>PENJUALAN BERSIH</v>
      </c>
    </row>
    <row r="19">
      <c r="A19" t="str">
        <v>KUPON ( - )</v>
      </c>
      <c r="H19" t="str">
        <v>KUPON ( - )</v>
      </c>
      <c r="O19" t="str">
        <v>KUPON ( - )</v>
      </c>
    </row>
    <row r="20">
      <c r="A20" t="str">
        <v>COMPLIMENT ( - )</v>
      </c>
      <c r="H20" t="str">
        <v>COMPLIMENT ( - )</v>
      </c>
      <c r="O20" t="str">
        <v>COMPLIMENT ( - )</v>
      </c>
    </row>
    <row r="21">
      <c r="A21" t="str">
        <v>TAX ( - )</v>
      </c>
      <c r="H21" t="str">
        <v>TAX ( - )</v>
      </c>
      <c r="O21" t="str">
        <v>TAX ( - )</v>
      </c>
    </row>
    <row r="22">
      <c r="A22" t="str">
        <v>TRANSFER GOJEK</v>
      </c>
      <c r="H22" t="str">
        <v>TRANSFER GOJEK</v>
      </c>
      <c r="O22" t="str">
        <v>TRANSFER GOJEK</v>
      </c>
    </row>
    <row r="23">
      <c r="A23" t="str">
        <v>TRANSFER GRAB FOOD</v>
      </c>
      <c r="H23" t="str">
        <v>TRANSFER GRAB FOOD</v>
      </c>
      <c r="O23" t="str">
        <v>TRANSFER GRAB FOOD</v>
      </c>
    </row>
    <row r="24">
      <c r="A24" t="str">
        <v>TRANSFER SHOPEE FOOD</v>
      </c>
      <c r="H24" t="str">
        <v>TRANSFER SHOPEE FOOD</v>
      </c>
      <c r="O24" t="str">
        <v>TRANSFER SHOPEE FOOD</v>
      </c>
    </row>
    <row r="25">
      <c r="A25" t="str">
        <v>SALDO</v>
      </c>
      <c r="D25">
        <f>D18</f>
        <v>0</v>
      </c>
      <c r="H25" t="str">
        <v>SALDO</v>
      </c>
      <c r="O25" t="str">
        <v>SALDO</v>
      </c>
    </row>
    <row r="26">
      <c r="A26" t="str">
        <v>UANG YANG DISETOR</v>
      </c>
      <c r="H26" t="str">
        <v>UANG YANG DISETOR</v>
      </c>
      <c r="O26" t="str">
        <v>UANG YANG DISETOR</v>
      </c>
    </row>
    <row r="28">
      <c r="A28" t="str">
        <v>KELEBIHAN / KEKURANGAN</v>
      </c>
      <c r="H28" t="str">
        <v>KELEBIHAN / KEKURANGAN</v>
      </c>
      <c r="O28" t="str">
        <v>KELEBIHAN / KEKURANGAN</v>
      </c>
    </row>
    <row r="30">
      <c r="A30" t="str">
        <v>TANDA TANGAN KASIR</v>
      </c>
      <c r="D30" t="str">
        <v>TANDA TANGAN SUPERVISOR</v>
      </c>
      <c r="H30" t="str">
        <v>TANDA TANGAN KASIR</v>
      </c>
      <c r="K30" t="str">
        <v>TANDA TANGAN SUPERVISOR</v>
      </c>
      <c r="O30" t="str">
        <v>TANDA TANGAN KASIR</v>
      </c>
      <c r="R30" t="str">
        <v>TANDA TANGAN SUPERVISOR</v>
      </c>
    </row>
    <row r="33">
      <c r="A33" t="str">
        <v xml:space="preserve"> (                                )</v>
      </c>
      <c r="D33" t="str">
        <v>(                                 )</v>
      </c>
      <c r="H33" t="str">
        <v xml:space="preserve"> (                                )</v>
      </c>
      <c r="K33" t="str">
        <v>(                                 )</v>
      </c>
      <c r="O33" t="str">
        <v xml:space="preserve"> (                                )</v>
      </c>
      <c r="R33" t="str">
        <v>(                                 )</v>
      </c>
    </row>
  </sheetData>
  <mergeCells count="104">
    <mergeCell ref="A33:C33"/>
    <mergeCell ref="D33:F33"/>
    <mergeCell ref="H33:J33"/>
    <mergeCell ref="K33:M33"/>
    <mergeCell ref="O33:Q33"/>
    <mergeCell ref="R33:T33"/>
    <mergeCell ref="D39:F39"/>
    <mergeCell ref="H39:J39"/>
    <mergeCell ref="K39:M39"/>
    <mergeCell ref="D26:F26"/>
    <mergeCell ref="K26:M26"/>
    <mergeCell ref="R26:T26"/>
    <mergeCell ref="R27:T27"/>
    <mergeCell ref="D28:F28"/>
    <mergeCell ref="K28:M28"/>
    <mergeCell ref="R28:T28"/>
    <mergeCell ref="A30:C30"/>
    <mergeCell ref="D30:F30"/>
    <mergeCell ref="H30:J30"/>
    <mergeCell ref="K30:M30"/>
    <mergeCell ref="O30:Q30"/>
    <mergeCell ref="R30:T30"/>
    <mergeCell ref="A24:C24"/>
    <mergeCell ref="D24:F24"/>
    <mergeCell ref="H24:J24"/>
    <mergeCell ref="K24:M24"/>
    <mergeCell ref="O24:Q24"/>
    <mergeCell ref="R24:T24"/>
    <mergeCell ref="A25:C25"/>
    <mergeCell ref="D25:F25"/>
    <mergeCell ref="H25:J25"/>
    <mergeCell ref="K25:M25"/>
    <mergeCell ref="O25:Q25"/>
    <mergeCell ref="R25:T25"/>
    <mergeCell ref="A22:C22"/>
    <mergeCell ref="D22:F22"/>
    <mergeCell ref="H22:J22"/>
    <mergeCell ref="K22:M22"/>
    <mergeCell ref="O22:Q22"/>
    <mergeCell ref="R22:T22"/>
    <mergeCell ref="A23:C23"/>
    <mergeCell ref="D23:F23"/>
    <mergeCell ref="H23:J23"/>
    <mergeCell ref="K23:M23"/>
    <mergeCell ref="O23:Q23"/>
    <mergeCell ref="R23:T23"/>
    <mergeCell ref="A20:C20"/>
    <mergeCell ref="D20:F20"/>
    <mergeCell ref="H20:J20"/>
    <mergeCell ref="K20:M20"/>
    <mergeCell ref="O20:Q20"/>
    <mergeCell ref="R20:T20"/>
    <mergeCell ref="A21:C21"/>
    <mergeCell ref="D21:F21"/>
    <mergeCell ref="H21:J21"/>
    <mergeCell ref="K21:M21"/>
    <mergeCell ref="O21:Q21"/>
    <mergeCell ref="R21:T21"/>
    <mergeCell ref="A18:C18"/>
    <mergeCell ref="D18:F18"/>
    <mergeCell ref="H18:J18"/>
    <mergeCell ref="K18:M18"/>
    <mergeCell ref="O18:Q18"/>
    <mergeCell ref="R18:T18"/>
    <mergeCell ref="A19:C19"/>
    <mergeCell ref="D19:F19"/>
    <mergeCell ref="H19:J19"/>
    <mergeCell ref="K19:M19"/>
    <mergeCell ref="O19:Q19"/>
    <mergeCell ref="R19:T19"/>
    <mergeCell ref="A16:C16"/>
    <mergeCell ref="D16:F16"/>
    <mergeCell ref="K16:M16"/>
    <mergeCell ref="O16:Q16"/>
    <mergeCell ref="R16:T16"/>
    <mergeCell ref="A17:C17"/>
    <mergeCell ref="D17:F17"/>
    <mergeCell ref="K17:M17"/>
    <mergeCell ref="O17:Q17"/>
    <mergeCell ref="R17:T17"/>
    <mergeCell ref="A14:C14"/>
    <mergeCell ref="D14:F14"/>
    <mergeCell ref="H14:J14"/>
    <mergeCell ref="K14:M14"/>
    <mergeCell ref="O14:Q14"/>
    <mergeCell ref="R14:T14"/>
    <mergeCell ref="A15:C15"/>
    <mergeCell ref="D15:F15"/>
    <mergeCell ref="H15:J15"/>
    <mergeCell ref="K15:M15"/>
    <mergeCell ref="O15:Q15"/>
    <mergeCell ref="R15:T15"/>
    <mergeCell ref="A3:F3"/>
    <mergeCell ref="H3:M3"/>
    <mergeCell ref="O3:T3"/>
    <mergeCell ref="D12:F12"/>
    <mergeCell ref="K12:M12"/>
    <mergeCell ref="R12:T12"/>
    <mergeCell ref="A13:C13"/>
    <mergeCell ref="D13:F13"/>
    <mergeCell ref="H13:J13"/>
    <mergeCell ref="K13:M13"/>
    <mergeCell ref="O13:Q13"/>
    <mergeCell ref="R13:T13"/>
  </mergeCells>
  <pageMargins left="0.75" right="0.12" top="0.59" bottom="0.31" header="0.2" footer="0.2"/>
  <ignoredErrors>
    <ignoredError numberStoredAsText="1" sqref="A3:U64"/>
  </ignoredErrors>
</worksheet>
</file>

<file path=xl/worksheets/sheet34.xml><?xml version="1.0" encoding="utf-8"?>
<worksheet xmlns="http://schemas.openxmlformats.org/spreadsheetml/2006/main" xmlns:r="http://schemas.openxmlformats.org/officeDocument/2006/relationships">
  <dimension ref="A3:U67"/>
  <sheetViews>
    <sheetView workbookViewId="0" rightToLeft="0"/>
  </sheetViews>
  <sheetData>
    <row r="3">
      <c r="A3" t="str">
        <v>LAPORAN KAS KASIR</v>
      </c>
      <c r="H3" t="str">
        <v>LAPORAN KAS KASIR</v>
      </c>
      <c r="O3" t="str">
        <v>LAPORAN KAS KASIR</v>
      </c>
    </row>
    <row r="5">
      <c r="A5" t="str">
        <v>LAPORAN INI HARUS DIBUAT HARIAN OLEH</v>
      </c>
      <c r="H5" t="str">
        <v>LAPORAN INI HARUS DIBUAT HARIAN OLEH</v>
      </c>
      <c r="O5" t="str">
        <v>LAPORAN INI HARUS DIBUAT HARIAN OLEH</v>
      </c>
    </row>
    <row r="6">
      <c r="A6" t="str">
        <v>SETIAP ORANG YANG MEMEGANG CASH REGISTER</v>
      </c>
      <c r="H6" t="str">
        <v>SETIAP ORANG YANG MEMEGANG CASH REGISTER</v>
      </c>
      <c r="O6" t="str">
        <v>SETIAP ORANG YANG MEMEGANG CASH REGISTER</v>
      </c>
    </row>
    <row r="7">
      <c r="A7" t="str">
        <v>TIDAK BOLEH ADA PENGHAPUSAN &amp; WAJIB PARAF SUPERVISOR</v>
      </c>
      <c r="H7" t="str">
        <v>TIDAK BOLEH ADA PENGHAPUSAN &amp; WAJIB PARAF SUPERVISOR</v>
      </c>
      <c r="O7" t="str">
        <v>TIDAK BOLEH ADA PENGHAPUSAN &amp; WAJIB PARAF SUPERVISOR</v>
      </c>
    </row>
    <row r="9">
      <c r="A9" t="str">
        <v>TGL</v>
      </c>
      <c r="B9" t="str">
        <v>:</v>
      </c>
      <c r="C9" t="str">
        <v>…………………</v>
      </c>
      <c r="D9" t="str">
        <v>STORE</v>
      </c>
      <c r="E9" t="str">
        <v>:</v>
      </c>
      <c r="F9" t="str">
        <v>…………………</v>
      </c>
      <c r="H9" t="str">
        <v>TGL</v>
      </c>
      <c r="I9" t="str">
        <v>:</v>
      </c>
      <c r="J9" t="str">
        <v>…………………</v>
      </c>
      <c r="K9" t="str">
        <v>STORE</v>
      </c>
      <c r="L9" t="str">
        <v>:</v>
      </c>
      <c r="M9" t="str">
        <v>…………………</v>
      </c>
      <c r="O9" t="str">
        <v>TGL</v>
      </c>
      <c r="P9" t="str">
        <v>:</v>
      </c>
      <c r="Q9" t="str">
        <v>…………………</v>
      </c>
      <c r="R9" t="str">
        <v>STORE</v>
      </c>
      <c r="S9" t="str">
        <v>:</v>
      </c>
      <c r="T9" t="str">
        <v>…………………</v>
      </c>
    </row>
    <row r="10">
      <c r="A10" t="str">
        <v>NAMA</v>
      </c>
      <c r="B10" t="str">
        <v>:</v>
      </c>
      <c r="C10" t="str">
        <v>…………………</v>
      </c>
      <c r="D10" t="str">
        <v>SHIFT</v>
      </c>
      <c r="E10" t="str">
        <v>:</v>
      </c>
      <c r="F10" t="str">
        <v>…………………</v>
      </c>
      <c r="H10" t="str">
        <v>NAMA</v>
      </c>
      <c r="I10" t="str">
        <v>:</v>
      </c>
      <c r="J10" t="str">
        <v>…………………</v>
      </c>
      <c r="K10" t="str">
        <v>SHIFT</v>
      </c>
      <c r="L10" t="str">
        <v>:</v>
      </c>
      <c r="M10" t="str">
        <v>…………………</v>
      </c>
      <c r="O10" t="str">
        <v>NAMA</v>
      </c>
      <c r="P10" t="str">
        <v>:</v>
      </c>
      <c r="Q10" t="str">
        <v>…………………</v>
      </c>
      <c r="R10" t="str">
        <v>SHIFT</v>
      </c>
      <c r="S10" t="str">
        <v>:</v>
      </c>
      <c r="T10" t="str">
        <v>…………………</v>
      </c>
    </row>
    <row r="11">
      <c r="A11" t="str">
        <v>NO PLU</v>
      </c>
      <c r="B11" t="str">
        <v>:</v>
      </c>
      <c r="C11" t="str">
        <v>…………………</v>
      </c>
      <c r="D11" t="str">
        <v>MODAL AWAL</v>
      </c>
      <c r="E11" t="str">
        <v>:</v>
      </c>
      <c r="F11" t="str">
        <v>…………………</v>
      </c>
      <c r="H11" t="str">
        <v>NO PLU</v>
      </c>
      <c r="I11" t="str">
        <v>:</v>
      </c>
      <c r="J11" t="str">
        <v>…………………</v>
      </c>
      <c r="K11" t="str">
        <v>MODAL AWAL</v>
      </c>
      <c r="L11" t="str">
        <v>:</v>
      </c>
      <c r="M11" t="str">
        <v>…………………</v>
      </c>
      <c r="O11" t="str">
        <v>NO PLU</v>
      </c>
      <c r="P11" t="str">
        <v>:</v>
      </c>
      <c r="Q11" t="str">
        <v>…………………</v>
      </c>
      <c r="R11" t="str">
        <v>MODAL AWAL</v>
      </c>
      <c r="S11" t="str">
        <v>:</v>
      </c>
      <c r="T11" t="str">
        <v>…………………</v>
      </c>
    </row>
    <row r="12">
      <c r="A12" t="str">
        <v>PENJUALAN KOTOR</v>
      </c>
      <c r="H12" t="str">
        <v>PENJUALAN KOTOR</v>
      </c>
      <c r="O12" t="str">
        <v>PENJUALAN KOTOR</v>
      </c>
    </row>
    <row r="13">
      <c r="A13" t="str">
        <v>KOMISI GOFOOD</v>
      </c>
      <c r="H13" t="str">
        <v>KOMISI GOFOOD</v>
      </c>
      <c r="O13" t="str">
        <v>KOMISI GOFOOD</v>
      </c>
    </row>
    <row r="14">
      <c r="A14" t="str">
        <v>KOMISI GRABFOOD</v>
      </c>
      <c r="H14" t="str">
        <v>KOMISI GRABFOOD</v>
      </c>
      <c r="O14" t="str">
        <v>KOMISI GRABFOOD</v>
      </c>
    </row>
    <row r="15">
      <c r="A15" t="str">
        <v>KOMISI SHOPEE FOOD</v>
      </c>
      <c r="H15" t="str">
        <v>KOMISI SHOPEE FOOD</v>
      </c>
      <c r="O15" t="str">
        <v>KOMISI SHOPEE FOOD</v>
      </c>
    </row>
    <row r="16">
      <c r="A16" t="str">
        <v>KOREKSI / PEMBATALAN ( - )</v>
      </c>
      <c r="H16" t="str">
        <v>KOREKSI / PEMBATALAN ( - )</v>
      </c>
      <c r="O16" t="str">
        <v>KOREKSI / PEMBATALAN ( - )</v>
      </c>
    </row>
    <row r="17">
      <c r="A17" t="str">
        <v>DISCOUNT ( - )</v>
      </c>
      <c r="H17" t="str">
        <v>DISCOUNT ( - )</v>
      </c>
      <c r="O17" t="str">
        <v>DISCOUNT ( - )</v>
      </c>
    </row>
    <row r="18">
      <c r="A18" t="str">
        <v>TAX ( - )</v>
      </c>
      <c r="H18" t="str">
        <v>TAX ( - )</v>
      </c>
      <c r="O18" t="str">
        <v>TAX ( - )</v>
      </c>
    </row>
    <row r="19">
      <c r="A19" t="str">
        <v>PENJUALAN BERSIH</v>
      </c>
      <c r="H19" t="str">
        <v>PENJUALAN BERSIH</v>
      </c>
      <c r="O19" t="str">
        <v>PENJUALAN BERSIH</v>
      </c>
    </row>
    <row r="20">
      <c r="A20" t="str">
        <v>KUPON ( - )</v>
      </c>
      <c r="H20" t="str">
        <v>KUPON ( - )</v>
      </c>
      <c r="O20" t="str">
        <v>KUPON ( - )</v>
      </c>
    </row>
    <row r="21">
      <c r="A21" t="str">
        <v>COMPLIMENT ( - )</v>
      </c>
      <c r="H21" t="str">
        <v>COMPLIMENT ( - )</v>
      </c>
      <c r="O21" t="str">
        <v>COMPLIMENT ( - )</v>
      </c>
    </row>
    <row r="22">
      <c r="A22" t="str">
        <v>OVO</v>
      </c>
      <c r="H22" t="str">
        <v>TRANSFER GOFOOD</v>
      </c>
      <c r="O22" t="str">
        <v>TRANSFER GOFOOD</v>
      </c>
    </row>
    <row r="23">
      <c r="A23" t="str">
        <v>TRANSFER GOJEK</v>
      </c>
      <c r="H23" t="str">
        <v>TRANSFER GRABFOOD</v>
      </c>
      <c r="O23" t="str">
        <v>TRANSFER GRABFOOD</v>
      </c>
    </row>
    <row r="24">
      <c r="A24" t="str">
        <v>TRANSFER GRAB  FOOD</v>
      </c>
      <c r="H24" t="str">
        <v>TRANSFER SHOPEE FOOD</v>
      </c>
      <c r="O24" t="str">
        <v>TRANSFER SHOPEE FOOD</v>
      </c>
    </row>
    <row r="25">
      <c r="A25" t="str">
        <v>TRANSFER SHOPEE</v>
      </c>
      <c r="H25" t="str">
        <v>PEMBAYARAN QRIS</v>
      </c>
      <c r="O25" t="str">
        <v>PEMBAYARAN QRIS</v>
      </c>
    </row>
    <row r="26">
      <c r="A26" t="str">
        <v>PENJUALAN KOIN KIDY RIDE</v>
      </c>
      <c r="H26" t="str">
        <v>PENJUALAN KOIN KIDY RIDE</v>
      </c>
      <c r="O26" t="str">
        <v>PENJUALAN KOIN KIDY RIDE</v>
      </c>
    </row>
    <row r="27">
      <c r="A27" t="str">
        <v>PENJUALAN ROCKET KIDS</v>
      </c>
      <c r="H27" t="str">
        <v>PENJUALAN ROCKET KIDS</v>
      </c>
      <c r="O27" t="str">
        <v>PENJUALAN ROCKET KIDS</v>
      </c>
    </row>
    <row r="28">
      <c r="A28" t="str">
        <v>SALDO</v>
      </c>
      <c r="H28" t="str">
        <v>SALDO</v>
      </c>
      <c r="O28" t="str">
        <v>SALDO</v>
      </c>
    </row>
    <row r="29">
      <c r="A29" t="str">
        <v>UANG YANG DISETOR</v>
      </c>
      <c r="H29" t="str">
        <v>UANG YANG DISETOR</v>
      </c>
      <c r="O29" t="str">
        <v>UANG YANG DISETOR</v>
      </c>
    </row>
    <row r="31">
      <c r="A31" t="str">
        <v>KELEBIHAN / KEKURANGAN</v>
      </c>
      <c r="H31" t="str">
        <v>KELEBIHAN / KEKURANGAN</v>
      </c>
      <c r="O31" t="str">
        <v>KELEBIHAN / KEKURANGAN</v>
      </c>
    </row>
    <row r="33">
      <c r="A33" t="str">
        <v>TANDA TANGAN KASIR</v>
      </c>
      <c r="D33" t="str">
        <v>TANDA TANGAN SUPERVISOR</v>
      </c>
      <c r="H33" t="str">
        <v>TANDA TANGAN KASIR</v>
      </c>
      <c r="K33" t="str">
        <v>TANDA TANGAN SUPERVISOR</v>
      </c>
      <c r="O33" t="str">
        <v>TANDA TANGAN KASIR</v>
      </c>
      <c r="R33" t="str">
        <v>TANDA TANGAN SUPERVISOR</v>
      </c>
    </row>
    <row r="36">
      <c r="A36" t="str">
        <v xml:space="preserve"> (                                )</v>
      </c>
      <c r="D36" t="str">
        <v>(                                 )</v>
      </c>
      <c r="H36" t="str">
        <v xml:space="preserve"> (                                )</v>
      </c>
      <c r="K36" t="str">
        <v>(                                 )</v>
      </c>
      <c r="O36" t="str">
        <v xml:space="preserve"> (                                )</v>
      </c>
      <c r="R36" t="str">
        <v>(                                 )</v>
      </c>
    </row>
  </sheetData>
  <mergeCells count="76">
    <mergeCell ref="R36:T36"/>
    <mergeCell ref="D42:F42"/>
    <mergeCell ref="H42:J42"/>
    <mergeCell ref="K42:M42"/>
    <mergeCell ref="A36:C36"/>
    <mergeCell ref="D36:F36"/>
    <mergeCell ref="H36:J36"/>
    <mergeCell ref="K36:M36"/>
    <mergeCell ref="O36:Q36"/>
    <mergeCell ref="D31:F31"/>
    <mergeCell ref="K31:M31"/>
    <mergeCell ref="R31:T31"/>
    <mergeCell ref="A33:C33"/>
    <mergeCell ref="D33:F33"/>
    <mergeCell ref="H33:J33"/>
    <mergeCell ref="K33:M33"/>
    <mergeCell ref="O33:Q33"/>
    <mergeCell ref="R33:T33"/>
    <mergeCell ref="R28:T28"/>
    <mergeCell ref="D29:F29"/>
    <mergeCell ref="K29:M29"/>
    <mergeCell ref="R29:T29"/>
    <mergeCell ref="R30:T30"/>
    <mergeCell ref="A28:C28"/>
    <mergeCell ref="D28:F28"/>
    <mergeCell ref="H28:J28"/>
    <mergeCell ref="K28:M28"/>
    <mergeCell ref="O28:Q28"/>
    <mergeCell ref="D26:F26"/>
    <mergeCell ref="K26:M26"/>
    <mergeCell ref="R26:T26"/>
    <mergeCell ref="D27:F27"/>
    <mergeCell ref="K27:M27"/>
    <mergeCell ref="R27:T27"/>
    <mergeCell ref="D23:F23"/>
    <mergeCell ref="K23:M23"/>
    <mergeCell ref="R23:T23"/>
    <mergeCell ref="D24:F24"/>
    <mergeCell ref="K24:M24"/>
    <mergeCell ref="R24:T24"/>
    <mergeCell ref="D21:F21"/>
    <mergeCell ref="K21:M21"/>
    <mergeCell ref="R21:T21"/>
    <mergeCell ref="D22:F22"/>
    <mergeCell ref="K22:M22"/>
    <mergeCell ref="R22:T22"/>
    <mergeCell ref="D19:F19"/>
    <mergeCell ref="K19:M19"/>
    <mergeCell ref="R19:T19"/>
    <mergeCell ref="D20:F20"/>
    <mergeCell ref="K20:M20"/>
    <mergeCell ref="R20:T20"/>
    <mergeCell ref="D17:F17"/>
    <mergeCell ref="K17:M17"/>
    <mergeCell ref="R17:T17"/>
    <mergeCell ref="D18:F18"/>
    <mergeCell ref="K18:M18"/>
    <mergeCell ref="R18:T18"/>
    <mergeCell ref="D15:F15"/>
    <mergeCell ref="K15:M15"/>
    <mergeCell ref="R15:T15"/>
    <mergeCell ref="D16:F16"/>
    <mergeCell ref="K16:M16"/>
    <mergeCell ref="R16:T16"/>
    <mergeCell ref="D13:F13"/>
    <mergeCell ref="K13:M13"/>
    <mergeCell ref="R13:T13"/>
    <mergeCell ref="D14:F14"/>
    <mergeCell ref="K14:M14"/>
    <mergeCell ref="R14:T14"/>
    <mergeCell ref="A3:F3"/>
    <mergeCell ref="H3:M3"/>
    <mergeCell ref="O3:T3"/>
    <mergeCell ref="D12:F12"/>
    <mergeCell ref="K12:M12"/>
    <mergeCell ref="R12:T12"/>
  </mergeCells>
  <pageMargins left="0.7" right="0.7" top="0.75" bottom="0.75" header="0.3" footer="0.3"/>
  <ignoredErrors>
    <ignoredError numberStoredAsText="1" sqref="A3:U67"/>
  </ignoredErrors>
</worksheet>
</file>

<file path=xl/worksheets/sheet35.xml><?xml version="1.0" encoding="utf-8"?>
<worksheet xmlns="http://schemas.openxmlformats.org/spreadsheetml/2006/main" xmlns:r="http://schemas.openxmlformats.org/officeDocument/2006/relationships">
  <dimension ref="A3:U67"/>
  <sheetViews>
    <sheetView workbookViewId="0" rightToLeft="0"/>
  </sheetViews>
  <sheetData>
    <row r="3">
      <c r="A3" t="str">
        <v>LAPORAN KAS KASIR</v>
      </c>
      <c r="H3" t="str">
        <v>LAPORAN KAS KASIR</v>
      </c>
      <c r="O3" t="str">
        <v>LAPORAN KAS KASIR</v>
      </c>
    </row>
    <row r="5">
      <c r="A5" t="str">
        <v>LAPORAN INI HARUS DIBUAT HARIAN OLEH</v>
      </c>
      <c r="H5" t="str">
        <v>LAPORAN INI HARUS DIBUAT HARIAN OLEH</v>
      </c>
      <c r="O5" t="str">
        <v>LAPORAN INI HARUS DIBUAT HARIAN OLEH</v>
      </c>
    </row>
    <row r="6">
      <c r="A6" t="str">
        <v>SETIAP ORANG YANG MEMEGANG CASH REGISTER</v>
      </c>
      <c r="H6" t="str">
        <v>SETIAP ORANG YANG MEMEGANG CASH REGISTER</v>
      </c>
      <c r="O6" t="str">
        <v>SETIAP ORANG YANG MEMEGANG CASH REGISTER</v>
      </c>
    </row>
    <row r="7">
      <c r="A7" t="str">
        <v>TIDAK BOLEH ADA PENGHAPUSAN &amp; WAJIB PARAF SUPERVISOR</v>
      </c>
      <c r="H7" t="str">
        <v>TIDAK BOLEH ADA PENGHAPUSAN &amp; WAJIB PARAF SUPERVISOR</v>
      </c>
      <c r="O7" t="str">
        <v>TIDAK BOLEH ADA PENGHAPUSAN &amp; WAJIB PARAF SUPERVISOR</v>
      </c>
    </row>
    <row r="9">
      <c r="A9" t="str">
        <v>TGL</v>
      </c>
      <c r="B9" t="str">
        <v>:</v>
      </c>
      <c r="C9" t="str">
        <v>…………………</v>
      </c>
      <c r="D9" t="str">
        <v>STORE</v>
      </c>
      <c r="E9" t="str">
        <v>:</v>
      </c>
      <c r="F9" t="str">
        <v>…………………</v>
      </c>
      <c r="H9" t="str">
        <v>TGL</v>
      </c>
      <c r="I9" t="str">
        <v>:</v>
      </c>
      <c r="J9" t="str">
        <v>…………………</v>
      </c>
      <c r="K9" t="str">
        <v>STORE</v>
      </c>
      <c r="L9" t="str">
        <v>:</v>
      </c>
      <c r="M9" t="str">
        <v>…………………</v>
      </c>
      <c r="O9" t="str">
        <v>TGL</v>
      </c>
      <c r="P9" t="str">
        <v>:</v>
      </c>
      <c r="Q9" t="str">
        <v>…………………</v>
      </c>
      <c r="R9" t="str">
        <v>STORE</v>
      </c>
      <c r="S9" t="str">
        <v>:</v>
      </c>
      <c r="T9" t="str">
        <v>…………………</v>
      </c>
    </row>
    <row r="10">
      <c r="A10" t="str">
        <v>NAMA</v>
      </c>
      <c r="B10" t="str">
        <v>:</v>
      </c>
      <c r="C10" t="str">
        <v>…………………</v>
      </c>
      <c r="D10" t="str">
        <v>SHIFT</v>
      </c>
      <c r="E10" t="str">
        <v>:</v>
      </c>
      <c r="F10" t="str">
        <v>…………………</v>
      </c>
      <c r="H10" t="str">
        <v>NAMA</v>
      </c>
      <c r="I10" t="str">
        <v>:</v>
      </c>
      <c r="J10" t="str">
        <v>…………………</v>
      </c>
      <c r="K10" t="str">
        <v>SHIFT</v>
      </c>
      <c r="L10" t="str">
        <v>:</v>
      </c>
      <c r="M10" t="str">
        <v>…………………</v>
      </c>
      <c r="O10" t="str">
        <v>NAMA</v>
      </c>
      <c r="P10" t="str">
        <v>:</v>
      </c>
      <c r="Q10" t="str">
        <v>…………………</v>
      </c>
      <c r="R10" t="str">
        <v>SHIFT</v>
      </c>
      <c r="S10" t="str">
        <v>:</v>
      </c>
      <c r="T10" t="str">
        <v>…………………</v>
      </c>
    </row>
    <row r="11">
      <c r="A11" t="str">
        <v>NO PLU</v>
      </c>
      <c r="B11" t="str">
        <v>:</v>
      </c>
      <c r="C11" t="str">
        <v>…………………</v>
      </c>
      <c r="D11" t="str">
        <v>MODAL AWAL</v>
      </c>
      <c r="E11" t="str">
        <v>:</v>
      </c>
      <c r="F11" t="str">
        <v>…………………</v>
      </c>
      <c r="H11" t="str">
        <v>NO PLU</v>
      </c>
      <c r="I11" t="str">
        <v>:</v>
      </c>
      <c r="J11" t="str">
        <v>…………………</v>
      </c>
      <c r="K11" t="str">
        <v>MODAL AWAL</v>
      </c>
      <c r="L11" t="str">
        <v>:</v>
      </c>
      <c r="M11" t="str">
        <v>…………………</v>
      </c>
      <c r="O11" t="str">
        <v>NO PLU</v>
      </c>
      <c r="P11" t="str">
        <v>:</v>
      </c>
      <c r="Q11" t="str">
        <v>…………………</v>
      </c>
      <c r="R11" t="str">
        <v>MODAL AWAL</v>
      </c>
      <c r="S11" t="str">
        <v>:</v>
      </c>
      <c r="T11" t="str">
        <v>…………………</v>
      </c>
    </row>
    <row r="12">
      <c r="A12" t="str">
        <v>PENJUALAN KOTOR</v>
      </c>
      <c r="H12" t="str">
        <v>PENJUALAN KOTOR</v>
      </c>
      <c r="O12" t="str">
        <v>PENJUALAN KOTOR</v>
      </c>
    </row>
    <row r="13">
      <c r="A13" t="str">
        <v>KOMISI GOFOOD</v>
      </c>
      <c r="H13" t="str">
        <v>KOMISI GOFOOD</v>
      </c>
      <c r="O13" t="str">
        <v>KOMISI GOFOOD</v>
      </c>
    </row>
    <row r="14">
      <c r="A14" t="str">
        <v>KOMISI GRABFOOD</v>
      </c>
      <c r="H14" t="str">
        <v>KOMISI GRABFOOD</v>
      </c>
      <c r="O14" t="str">
        <v>KOMISI GRABFOOD</v>
      </c>
    </row>
    <row r="15">
      <c r="A15" t="str">
        <v>KOMISI SHOPEE FOOD</v>
      </c>
      <c r="H15" t="str">
        <v>KOMISI SHOPEE FOOD</v>
      </c>
      <c r="O15" t="str">
        <v>KOMISI SHOPEE FOOD</v>
      </c>
    </row>
    <row r="16">
      <c r="A16" t="str">
        <v>KOREKSI / PEMBATALAN ( - )</v>
      </c>
      <c r="H16" t="str">
        <v>KOREKSI / PEMBATALAN ( - )</v>
      </c>
      <c r="O16" t="str">
        <v>KOREKSI / PEMBATALAN ( - )</v>
      </c>
    </row>
    <row r="17">
      <c r="A17" t="str">
        <v>DISCOUNT ( - )</v>
      </c>
      <c r="H17" t="str">
        <v>DISCOUNT ( - )</v>
      </c>
      <c r="O17" t="str">
        <v>DISCOUNT ( - )</v>
      </c>
    </row>
    <row r="18">
      <c r="A18" t="str">
        <v>TAX ( - )</v>
      </c>
      <c r="H18" t="str">
        <v>TAX ( - )</v>
      </c>
      <c r="O18" t="str">
        <v>TAX ( - )</v>
      </c>
    </row>
    <row r="19">
      <c r="A19" t="str">
        <v>PENJUALAN BERSIH</v>
      </c>
      <c r="H19" t="str">
        <v>PENJUALAN BERSIH</v>
      </c>
      <c r="O19" t="str">
        <v>PENJUALAN BERSIH</v>
      </c>
    </row>
    <row r="20">
      <c r="A20" t="str">
        <v>KUPON ( - )</v>
      </c>
      <c r="H20" t="str">
        <v>KUPON ( - )</v>
      </c>
      <c r="O20" t="str">
        <v>KUPON ( - )</v>
      </c>
    </row>
    <row r="21">
      <c r="A21" t="str">
        <v>COMPLIMENT ( - )</v>
      </c>
      <c r="H21" t="str">
        <v>COMPLIMENT ( - )</v>
      </c>
      <c r="O21" t="str">
        <v>COMPLIMENT ( - )</v>
      </c>
    </row>
    <row r="22">
      <c r="A22" t="str">
        <v>OVO</v>
      </c>
      <c r="H22" t="str">
        <v>TRANSFER GOFOOD</v>
      </c>
      <c r="O22" t="str">
        <v>TRANSFER GOFOOD</v>
      </c>
    </row>
    <row r="23">
      <c r="A23" t="str">
        <v>TRANSFER GOJEK</v>
      </c>
      <c r="H23" t="str">
        <v>TRANSFER GRABFOOD</v>
      </c>
      <c r="O23" t="str">
        <v>TRANSFER GRABFOOD</v>
      </c>
    </row>
    <row r="24">
      <c r="A24" t="str">
        <v>TRANSFER GRAB  FOOD</v>
      </c>
      <c r="H24" t="str">
        <v>TRANSFER SHOPEE FOOD</v>
      </c>
      <c r="O24" t="str">
        <v>TRANSFER SHOPEE FOOD</v>
      </c>
    </row>
    <row r="25">
      <c r="A25" t="str">
        <v>TRANSFER SHOPEE</v>
      </c>
      <c r="H25" t="str">
        <v>PEMBAYARAN QRIS</v>
      </c>
      <c r="O25" t="str">
        <v>PEMBAYARAN QRIS</v>
      </c>
    </row>
    <row r="26">
      <c r="A26" t="str">
        <v>PENJUALAN KOIN KIDY RIDE</v>
      </c>
      <c r="H26" t="str">
        <v>PENJUALAN KOIN KIDY RIDE</v>
      </c>
      <c r="O26" t="str">
        <v>PENJUALAN KOIN KIDY RIDE</v>
      </c>
    </row>
    <row r="27">
      <c r="A27" t="str">
        <v>PENJUALAN ROCKET KIDS</v>
      </c>
      <c r="H27" t="str">
        <v>PENJUALAN ROCKET KIDS</v>
      </c>
      <c r="O27" t="str">
        <v>PENJUALAN ROCKET KIDS</v>
      </c>
    </row>
    <row r="28">
      <c r="A28" t="str">
        <v>SALDO</v>
      </c>
      <c r="H28" t="str">
        <v>SALDO</v>
      </c>
      <c r="O28" t="str">
        <v>SALDO</v>
      </c>
    </row>
    <row r="29">
      <c r="A29" t="str">
        <v>UANG YANG DISETOR</v>
      </c>
      <c r="H29" t="str">
        <v>UANG YANG DISETOR</v>
      </c>
      <c r="O29" t="str">
        <v>UANG YANG DISETOR</v>
      </c>
    </row>
    <row r="31">
      <c r="A31" t="str">
        <v>KELEBIHAN / KEKURANGAN</v>
      </c>
      <c r="H31" t="str">
        <v>KELEBIHAN / KEKURANGAN</v>
      </c>
      <c r="O31" t="str">
        <v>KELEBIHAN / KEKURANGAN</v>
      </c>
    </row>
    <row r="33">
      <c r="A33" t="str">
        <v>TANDA TANGAN KASIR</v>
      </c>
      <c r="D33" t="str">
        <v>TANDA TANGAN SUPERVISOR</v>
      </c>
      <c r="H33" t="str">
        <v>TANDA TANGAN KASIR</v>
      </c>
      <c r="K33" t="str">
        <v>TANDA TANGAN SUPERVISOR</v>
      </c>
      <c r="O33" t="str">
        <v>TANDA TANGAN KASIR</v>
      </c>
      <c r="R33" t="str">
        <v>TANDA TANGAN SUPERVISOR</v>
      </c>
    </row>
    <row r="36">
      <c r="A36" t="str">
        <v xml:space="preserve"> (                                )</v>
      </c>
      <c r="D36" t="str">
        <v>(                                 )</v>
      </c>
      <c r="H36" t="str">
        <v xml:space="preserve"> (                                )</v>
      </c>
      <c r="K36" t="str">
        <v>(                                 )</v>
      </c>
      <c r="O36" t="str">
        <v xml:space="preserve"> (                                )</v>
      </c>
      <c r="R36" t="str">
        <v>(                                 )</v>
      </c>
    </row>
  </sheetData>
  <mergeCells count="76">
    <mergeCell ref="R36:T36"/>
    <mergeCell ref="D42:F42"/>
    <mergeCell ref="H42:J42"/>
    <mergeCell ref="K42:M42"/>
    <mergeCell ref="A36:C36"/>
    <mergeCell ref="D36:F36"/>
    <mergeCell ref="H36:J36"/>
    <mergeCell ref="K36:M36"/>
    <mergeCell ref="O36:Q36"/>
    <mergeCell ref="D31:F31"/>
    <mergeCell ref="K31:M31"/>
    <mergeCell ref="R31:T31"/>
    <mergeCell ref="A33:C33"/>
    <mergeCell ref="D33:F33"/>
    <mergeCell ref="H33:J33"/>
    <mergeCell ref="K33:M33"/>
    <mergeCell ref="O33:Q33"/>
    <mergeCell ref="R33:T33"/>
    <mergeCell ref="R28:T28"/>
    <mergeCell ref="D29:F29"/>
    <mergeCell ref="K29:M29"/>
    <mergeCell ref="R29:T29"/>
    <mergeCell ref="R30:T30"/>
    <mergeCell ref="A28:C28"/>
    <mergeCell ref="D28:F28"/>
    <mergeCell ref="H28:J28"/>
    <mergeCell ref="K28:M28"/>
    <mergeCell ref="O28:Q28"/>
    <mergeCell ref="D26:F26"/>
    <mergeCell ref="K26:M26"/>
    <mergeCell ref="R26:T26"/>
    <mergeCell ref="D27:F27"/>
    <mergeCell ref="K27:M27"/>
    <mergeCell ref="R27:T27"/>
    <mergeCell ref="D23:F23"/>
    <mergeCell ref="K23:M23"/>
    <mergeCell ref="R23:T23"/>
    <mergeCell ref="D24:F24"/>
    <mergeCell ref="K24:M24"/>
    <mergeCell ref="R24:T24"/>
    <mergeCell ref="D21:F21"/>
    <mergeCell ref="K21:M21"/>
    <mergeCell ref="R21:T21"/>
    <mergeCell ref="D22:F22"/>
    <mergeCell ref="K22:M22"/>
    <mergeCell ref="R22:T22"/>
    <mergeCell ref="D19:F19"/>
    <mergeCell ref="K19:M19"/>
    <mergeCell ref="R19:T19"/>
    <mergeCell ref="D20:F20"/>
    <mergeCell ref="K20:M20"/>
    <mergeCell ref="R20:T20"/>
    <mergeCell ref="D17:F17"/>
    <mergeCell ref="K17:M17"/>
    <mergeCell ref="R17:T17"/>
    <mergeCell ref="D18:F18"/>
    <mergeCell ref="K18:M18"/>
    <mergeCell ref="R18:T18"/>
    <mergeCell ref="D15:F15"/>
    <mergeCell ref="K15:M15"/>
    <mergeCell ref="R15:T15"/>
    <mergeCell ref="D16:F16"/>
    <mergeCell ref="K16:M16"/>
    <mergeCell ref="R16:T16"/>
    <mergeCell ref="D13:F13"/>
    <mergeCell ref="K13:M13"/>
    <mergeCell ref="R13:T13"/>
    <mergeCell ref="D14:F14"/>
    <mergeCell ref="K14:M14"/>
    <mergeCell ref="R14:T14"/>
    <mergeCell ref="A3:F3"/>
    <mergeCell ref="H3:M3"/>
    <mergeCell ref="O3:T3"/>
    <mergeCell ref="D12:F12"/>
    <mergeCell ref="K12:M12"/>
    <mergeCell ref="R12:T12"/>
  </mergeCells>
  <pageMargins left="0.7" right="0.7" top="0.75" bottom="0.75" header="0.3" footer="0.3"/>
  <ignoredErrors>
    <ignoredError numberStoredAsText="1" sqref="A3:U67"/>
  </ignoredErrors>
</worksheet>
</file>

<file path=xl/worksheets/sheet36.xml><?xml version="1.0" encoding="utf-8"?>
<worksheet xmlns="http://schemas.openxmlformats.org/spreadsheetml/2006/main" xmlns:r="http://schemas.openxmlformats.org/officeDocument/2006/relationships">
  <dimension ref="A1:IV77"/>
  <sheetViews>
    <sheetView workbookViewId="0" rightToLeft="0"/>
  </sheetViews>
  <sheetData>
    <row r="2">
      <c r="B2" t="str">
        <v>STOCK CONTROL CHASIER</v>
      </c>
    </row>
    <row r="4">
      <c r="H4" t="str">
        <v>STORE        :</v>
      </c>
    </row>
    <row r="5">
      <c r="H5" t="str">
        <v>TANGGAL :</v>
      </c>
    </row>
    <row r="6">
      <c r="H6" t="str">
        <v>SHIFT          :</v>
      </c>
    </row>
    <row r="8">
      <c r="A8" t="str">
        <v>KETERANGAN</v>
      </c>
      <c r="B8" t="str">
        <v>STOK AWAL</v>
      </c>
      <c r="C8" t="str">
        <v>PEMBELIAN</v>
      </c>
      <c r="D8" t="str">
        <v>TOTAL</v>
      </c>
      <c r="E8" t="str">
        <v>STOK AKHIR</v>
      </c>
      <c r="F8" t="str">
        <v>PEMAKAIAN STANDAR</v>
      </c>
      <c r="G8" t="str">
        <v>PEMAKAIAN SEBENARYA</v>
      </c>
      <c r="H8" t="str">
        <v>+ / -</v>
      </c>
      <c r="I8" t="str">
        <v>LO</v>
      </c>
      <c r="J8" t="str">
        <v xml:space="preserve">KETERANGAN </v>
      </c>
    </row>
    <row r="10">
      <c r="A10" t="str">
        <v>TEH BOTOL</v>
      </c>
    </row>
    <row r="11">
      <c r="A11" t="str">
        <v>FRUITEA</v>
      </c>
    </row>
    <row r="12">
      <c r="A12" t="str">
        <v>TEBS</v>
      </c>
    </row>
    <row r="13">
      <c r="A13" t="str">
        <v>TBK / TBO</v>
      </c>
    </row>
    <row r="14">
      <c r="A14" t="str">
        <v>AMB</v>
      </c>
    </row>
    <row r="15">
      <c r="A15" t="str">
        <v>AMC</v>
      </c>
    </row>
    <row r="16">
      <c r="A16" t="str">
        <v>NESTEA</v>
      </c>
    </row>
    <row r="17">
      <c r="A17" t="str">
        <v>MILO</v>
      </c>
    </row>
    <row r="18">
      <c r="A18" t="str">
        <v xml:space="preserve">NESTLE ORANGE </v>
      </c>
    </row>
    <row r="19">
      <c r="A19" t="str">
        <v>MILK SHAKE STRAWBERY</v>
      </c>
    </row>
    <row r="20">
      <c r="A20" t="str">
        <v>MILK SHAKE MANGGA</v>
      </c>
    </row>
    <row r="21">
      <c r="A21" t="str">
        <v>MILK SHAKE  COKLAT</v>
      </c>
    </row>
    <row r="22">
      <c r="A22" t="str">
        <v>MILK SHAKE  CAPUCINO</v>
      </c>
    </row>
    <row r="23">
      <c r="A23" t="str">
        <v>BUAH DURIAN</v>
      </c>
    </row>
    <row r="24">
      <c r="A24" t="str">
        <v>BUAH  MANGGA</v>
      </c>
    </row>
    <row r="25">
      <c r="A25" t="str">
        <v>BUAH STRAWBERRY</v>
      </c>
    </row>
    <row r="26">
      <c r="A26" t="str">
        <v>BUAH MELON</v>
      </c>
    </row>
    <row r="27">
      <c r="A27" t="str">
        <v>BUAH SIRSAT</v>
      </c>
    </row>
    <row r="28">
      <c r="A28" t="str">
        <v>ICE CREAM</v>
      </c>
    </row>
    <row r="29">
      <c r="A29" t="str">
        <v>TEH POCI KUNING / VANILA</v>
      </c>
    </row>
    <row r="30">
      <c r="A30" t="str">
        <v>THAI GREEN TEA</v>
      </c>
    </row>
    <row r="31">
      <c r="A31" t="str">
        <v>MILKY MANGO</v>
      </c>
    </row>
    <row r="32">
      <c r="A32" t="str">
        <v>RED VALVET</v>
      </c>
    </row>
    <row r="33">
      <c r="A33" t="str">
        <v>STEE</v>
      </c>
    </row>
    <row r="34">
      <c r="A34" t="str">
        <v>AMB 330 ML</v>
      </c>
    </row>
    <row r="35">
      <c r="A35" t="str">
        <v>PINA COLADA</v>
      </c>
    </row>
    <row r="38">
      <c r="B38" t="str">
        <v>PARAF KASIR</v>
      </c>
      <c r="H38" t="str">
        <v>PARAF SPV</v>
      </c>
    </row>
    <row r="41">
      <c r="B41" t="str">
        <v>(                                                   )</v>
      </c>
      <c r="H41" t="str">
        <v>(                                                               )</v>
      </c>
    </row>
    <row r="43">
      <c r="H43" t="str">
        <v>STORE        :</v>
      </c>
    </row>
    <row r="44">
      <c r="H44" t="str">
        <v>TANGGAL :</v>
      </c>
    </row>
    <row r="45">
      <c r="H45" t="str">
        <v>SHIFT          :</v>
      </c>
    </row>
    <row r="46">
      <c r="A46" t="str">
        <v>KETERANGAN</v>
      </c>
      <c r="B46" t="str">
        <v>STOK AWAL</v>
      </c>
      <c r="C46" t="str">
        <v>PEMBELIAN</v>
      </c>
      <c r="D46" t="str">
        <v>TOTAL</v>
      </c>
      <c r="E46" t="str">
        <v>STOK AKHIR</v>
      </c>
      <c r="F46" t="str">
        <v>PEMAKAIAN STANDAR</v>
      </c>
      <c r="G46" t="str">
        <v>PEMAKAIAN SEBENARYA</v>
      </c>
      <c r="H46" t="str">
        <v>+ / -</v>
      </c>
      <c r="I46" t="str">
        <v>LO</v>
      </c>
      <c r="J46" t="str">
        <v xml:space="preserve">KETERANGAN </v>
      </c>
    </row>
    <row r="48">
      <c r="A48" t="str">
        <v>TEH BOTOL</v>
      </c>
    </row>
    <row r="49">
      <c r="A49" t="str">
        <v>FRUITEA</v>
      </c>
    </row>
    <row r="50">
      <c r="A50" t="str">
        <v>TEBS</v>
      </c>
    </row>
    <row r="51">
      <c r="A51" t="str">
        <v>TBK / TBO</v>
      </c>
    </row>
    <row r="52">
      <c r="A52" t="str">
        <v>AMB</v>
      </c>
    </row>
    <row r="53">
      <c r="A53" t="str">
        <v>AMC</v>
      </c>
    </row>
    <row r="54">
      <c r="A54" t="str">
        <v>NESTEA</v>
      </c>
    </row>
    <row r="55">
      <c r="A55" t="str">
        <v>MILO</v>
      </c>
    </row>
    <row r="56">
      <c r="A56" t="str">
        <v xml:space="preserve">NESTLE ORANGE </v>
      </c>
    </row>
    <row r="57">
      <c r="A57" t="str">
        <v>MILK SHAKE STRAWBERRY</v>
      </c>
    </row>
    <row r="58">
      <c r="A58" t="str">
        <v>MILK SHAKE MANGGA</v>
      </c>
    </row>
    <row r="59">
      <c r="A59" t="str">
        <v>MILK SHAKE COKLAT</v>
      </c>
    </row>
    <row r="60">
      <c r="A60" t="str">
        <v>MILK SHAKE CAPUCINO</v>
      </c>
    </row>
    <row r="61">
      <c r="A61" t="str">
        <v>BUAH DURIAN</v>
      </c>
    </row>
    <row r="62">
      <c r="A62" t="str">
        <v>BUAH MANGGA</v>
      </c>
    </row>
    <row r="63">
      <c r="A63" t="str">
        <v>BUAH STRAWBERRY</v>
      </c>
    </row>
    <row r="64">
      <c r="A64" t="str">
        <v>BUAH MELON</v>
      </c>
    </row>
    <row r="65">
      <c r="A65" t="str">
        <v>BUAH SIRSAT</v>
      </c>
    </row>
    <row r="66">
      <c r="A66" t="str">
        <v>ICE CREAM</v>
      </c>
    </row>
    <row r="67">
      <c r="A67" t="str">
        <v>TEH POCI KUNING</v>
      </c>
    </row>
    <row r="68">
      <c r="A68" t="str">
        <v>TEH POCI VANILA</v>
      </c>
    </row>
    <row r="69">
      <c r="A69" t="str">
        <v>STEE</v>
      </c>
    </row>
    <row r="70">
      <c r="A70" t="str">
        <v>AMB 330 ML</v>
      </c>
    </row>
    <row r="74">
      <c r="B74" t="str">
        <v>PARAF KASIR</v>
      </c>
      <c r="H74" t="str">
        <v>PARAF SPV</v>
      </c>
    </row>
    <row r="77">
      <c r="B77" t="str">
        <v>(                                                    )</v>
      </c>
      <c r="H77" t="str">
        <v>(                                                    )</v>
      </c>
    </row>
  </sheetData>
  <mergeCells count="30">
    <mergeCell ref="I46:I47"/>
    <mergeCell ref="J8:J9"/>
    <mergeCell ref="J46:J47"/>
    <mergeCell ref="A8:A9"/>
    <mergeCell ref="A46:A47"/>
    <mergeCell ref="B8:B9"/>
    <mergeCell ref="B46:B47"/>
    <mergeCell ref="C8:C9"/>
    <mergeCell ref="C46:C47"/>
    <mergeCell ref="K63:L63"/>
    <mergeCell ref="B74:C74"/>
    <mergeCell ref="H74:J74"/>
    <mergeCell ref="B77:C77"/>
    <mergeCell ref="H77:J77"/>
    <mergeCell ref="B2:G2"/>
    <mergeCell ref="B38:C38"/>
    <mergeCell ref="H38:J38"/>
    <mergeCell ref="B41:C41"/>
    <mergeCell ref="K58:L58"/>
    <mergeCell ref="D8:D9"/>
    <mergeCell ref="D46:D47"/>
    <mergeCell ref="E8:E9"/>
    <mergeCell ref="E46:E47"/>
    <mergeCell ref="F8:F9"/>
    <mergeCell ref="F46:F47"/>
    <mergeCell ref="G8:G9"/>
    <mergeCell ref="G46:G47"/>
    <mergeCell ref="H8:H9"/>
    <mergeCell ref="H46:H47"/>
    <mergeCell ref="I8:I9"/>
  </mergeCells>
  <pageMargins left="0.7" right="0.7" top="0.75" bottom="0.75" header="0.3" footer="0.3"/>
  <ignoredErrors>
    <ignoredError numberStoredAsText="1" sqref="A1:IV77"/>
  </ignoredErrors>
</worksheet>
</file>

<file path=xl/worksheets/sheet37.xml><?xml version="1.0" encoding="utf-8"?>
<worksheet xmlns="http://schemas.openxmlformats.org/spreadsheetml/2006/main" xmlns:r="http://schemas.openxmlformats.org/officeDocument/2006/relationships">
  <dimension ref="A3:D71"/>
  <sheetViews>
    <sheetView workbookViewId="0" rightToLeft="0"/>
  </sheetViews>
  <sheetData>
    <row r="3">
      <c r="A3" t="str">
        <v>Form Koreksi</v>
      </c>
    </row>
    <row r="4">
      <c r="A4" t="str">
        <v xml:space="preserve">Store               </v>
      </c>
      <c r="B4" t="str">
        <v>:</v>
      </c>
    </row>
    <row r="5">
      <c r="A5" t="str">
        <v xml:space="preserve">Tanggal           </v>
      </c>
      <c r="B5" t="str">
        <v>:</v>
      </c>
    </row>
    <row r="7">
      <c r="A7" t="str">
        <v xml:space="preserve">Terjadi kesalahan pada     </v>
      </c>
      <c r="B7" t="str">
        <v>:</v>
      </c>
    </row>
    <row r="8">
      <c r="A8" t="str">
        <v xml:space="preserve">Sebesar               </v>
      </c>
      <c r="B8" t="str">
        <v>:</v>
      </c>
    </row>
    <row r="9">
      <c r="A9" t="str">
        <v>Seharusnya yang benar</v>
      </c>
      <c r="B9" t="str">
        <v>:</v>
      </c>
    </row>
    <row r="10">
      <c r="A10" t="str">
        <v xml:space="preserve">Disebabkan karena </v>
      </c>
      <c r="B10" t="str">
        <v>:</v>
      </c>
    </row>
    <row r="13">
      <c r="A13" t="str">
        <v>Kasir</v>
      </c>
      <c r="D13" t="str">
        <v>Supervisor</v>
      </c>
    </row>
    <row r="17">
      <c r="A17" t="str">
        <v>(                     )</v>
      </c>
      <c r="D17" t="str">
        <v>(                       )</v>
      </c>
    </row>
    <row r="21">
      <c r="A21" t="str">
        <v>Form Koreksi</v>
      </c>
    </row>
    <row r="22">
      <c r="A22" t="str">
        <v xml:space="preserve">Store               </v>
      </c>
      <c r="B22" t="str">
        <v>:</v>
      </c>
    </row>
    <row r="23">
      <c r="A23" t="str">
        <v xml:space="preserve">Tanggal           </v>
      </c>
      <c r="B23" t="str">
        <v>:</v>
      </c>
    </row>
    <row r="25">
      <c r="A25" t="str">
        <v xml:space="preserve">Terjadi kesalahan pada     </v>
      </c>
      <c r="B25" t="str">
        <v>:</v>
      </c>
    </row>
    <row r="26">
      <c r="A26" t="str">
        <v xml:space="preserve">Sebesar               </v>
      </c>
      <c r="B26" t="str">
        <v>:</v>
      </c>
    </row>
    <row r="27">
      <c r="A27" t="str">
        <v>Seharusnya yang benar</v>
      </c>
      <c r="B27" t="str">
        <v>:</v>
      </c>
    </row>
    <row r="28">
      <c r="A28" t="str">
        <v xml:space="preserve">Disebabkan karena </v>
      </c>
      <c r="B28" t="str">
        <v>:</v>
      </c>
    </row>
    <row r="31">
      <c r="A31" t="str">
        <v>Kasir</v>
      </c>
      <c r="D31" t="str">
        <v>Supervisor</v>
      </c>
    </row>
    <row r="35">
      <c r="A35" t="str">
        <v>(                     )</v>
      </c>
      <c r="D35" t="str">
        <v>(                       )</v>
      </c>
    </row>
    <row r="39">
      <c r="A39" t="str">
        <v>Form Koreksi</v>
      </c>
    </row>
    <row r="40">
      <c r="A40" t="str">
        <v xml:space="preserve">Store               </v>
      </c>
      <c r="B40" t="str">
        <v>:</v>
      </c>
    </row>
    <row r="41">
      <c r="A41" t="str">
        <v xml:space="preserve">Tanggal           </v>
      </c>
      <c r="B41" t="str">
        <v>:</v>
      </c>
    </row>
    <row r="43">
      <c r="A43" t="str">
        <v xml:space="preserve">Terjadi kesalahan pada     </v>
      </c>
      <c r="B43" t="str">
        <v>:</v>
      </c>
    </row>
    <row r="44">
      <c r="A44" t="str">
        <v xml:space="preserve">Sebesar               </v>
      </c>
      <c r="B44" t="str">
        <v>:</v>
      </c>
    </row>
    <row r="45">
      <c r="A45" t="str">
        <v>Seharusnya yang benar</v>
      </c>
      <c r="B45" t="str">
        <v>:</v>
      </c>
    </row>
    <row r="46">
      <c r="A46" t="str">
        <v xml:space="preserve">Disebabkan karena </v>
      </c>
      <c r="B46" t="str">
        <v>:</v>
      </c>
    </row>
    <row r="49">
      <c r="A49" t="str">
        <v>Kasir</v>
      </c>
      <c r="D49" t="str">
        <v>Supervisor</v>
      </c>
    </row>
    <row r="53">
      <c r="A53" t="str">
        <v>(                     )</v>
      </c>
      <c r="D53" t="str">
        <v>(                       )</v>
      </c>
    </row>
    <row r="57">
      <c r="A57" t="str">
        <v>Form Koreksi</v>
      </c>
    </row>
    <row r="58">
      <c r="A58" t="str">
        <v xml:space="preserve">Store               </v>
      </c>
      <c r="B58" t="str">
        <v>:</v>
      </c>
    </row>
    <row r="59">
      <c r="A59" t="str">
        <v xml:space="preserve">Tanggal           </v>
      </c>
      <c r="B59" t="str">
        <v>:</v>
      </c>
    </row>
    <row r="61">
      <c r="A61" t="str">
        <v xml:space="preserve">Terjadi kesalahan pada     </v>
      </c>
      <c r="B61" t="str">
        <v>:</v>
      </c>
    </row>
    <row r="62">
      <c r="A62" t="str">
        <v xml:space="preserve">Sebesar               </v>
      </c>
      <c r="B62" t="str">
        <v>:</v>
      </c>
    </row>
    <row r="63">
      <c r="A63" t="str">
        <v>Seharusnya yang benar</v>
      </c>
      <c r="B63" t="str">
        <v>:</v>
      </c>
    </row>
    <row r="64">
      <c r="A64" t="str">
        <v xml:space="preserve">Disebabkan karena </v>
      </c>
      <c r="B64" t="str">
        <v>:</v>
      </c>
    </row>
    <row r="67">
      <c r="A67" t="str">
        <v>Kasir</v>
      </c>
      <c r="D67" t="str">
        <v>Supervisor</v>
      </c>
    </row>
    <row r="71">
      <c r="A71" t="str">
        <v>(                     )</v>
      </c>
      <c r="D71" t="str">
        <v>(                       )</v>
      </c>
    </row>
  </sheetData>
  <mergeCells count="4">
    <mergeCell ref="A3:D3"/>
    <mergeCell ref="A21:D21"/>
    <mergeCell ref="A39:D39"/>
    <mergeCell ref="A57:D57"/>
  </mergeCells>
  <pageMargins left="0.46" right="0.12" top="0.61" bottom="0.34" header="0.5" footer="0.21"/>
  <ignoredErrors>
    <ignoredError numberStoredAsText="1" sqref="A3:D71"/>
  </ignoredErrors>
</worksheet>
</file>

<file path=xl/worksheets/sheet38.xml><?xml version="1.0" encoding="utf-8"?>
<worksheet xmlns="http://schemas.openxmlformats.org/spreadsheetml/2006/main" xmlns:r="http://schemas.openxmlformats.org/officeDocument/2006/relationships">
  <dimension ref="A1:H55"/>
  <sheetViews>
    <sheetView workbookViewId="0" rightToLeft="0"/>
  </sheetViews>
  <sheetData>
    <row r="1">
      <c r="A1" t="str">
        <v xml:space="preserve"> </v>
      </c>
    </row>
    <row r="2">
      <c r="B2" t="str">
        <v>KODE PLU REGULER</v>
      </c>
    </row>
    <row r="4">
      <c r="A4" t="str">
        <v>PLU</v>
      </c>
      <c r="B4" t="str">
        <v>PRODUK MAKANAN</v>
      </c>
      <c r="C4" t="str">
        <v>PLU</v>
      </c>
      <c r="D4" t="str">
        <v>PRODUK MAKANAN</v>
      </c>
      <c r="E4" t="str">
        <v>PLU</v>
      </c>
      <c r="F4" t="str">
        <v>PRODUK MAKANAN</v>
      </c>
      <c r="G4" t="str">
        <v>PLU</v>
      </c>
      <c r="H4" t="str">
        <v>PRODUK MINUMAN</v>
      </c>
    </row>
    <row r="6">
      <c r="A6">
        <v>1</v>
      </c>
      <c r="B6" t="str">
        <v>Dada</v>
      </c>
      <c r="C6">
        <v>51</v>
      </c>
      <c r="D6" t="str">
        <v>AMB</v>
      </c>
      <c r="E6">
        <v>101</v>
      </c>
      <c r="F6" t="str">
        <v>Catering 1</v>
      </c>
      <c r="G6">
        <v>151</v>
      </c>
      <c r="H6" t="str">
        <v>Ayam utuh original</v>
      </c>
    </row>
    <row r="7">
      <c r="A7">
        <v>2</v>
      </c>
      <c r="B7" t="str">
        <v>Paha Atas</v>
      </c>
      <c r="C7">
        <v>52</v>
      </c>
      <c r="D7" t="str">
        <v>AMC</v>
      </c>
      <c r="E7">
        <v>102</v>
      </c>
      <c r="F7" t="str">
        <v>Catering 2</v>
      </c>
      <c r="G7">
        <v>152</v>
      </c>
      <c r="H7" t="str">
        <v>Ayam utuh cheesy</v>
      </c>
    </row>
    <row r="8">
      <c r="A8">
        <v>3</v>
      </c>
      <c r="B8" t="str">
        <v>Paha Bawah</v>
      </c>
      <c r="C8">
        <v>53</v>
      </c>
      <c r="D8" t="str">
        <v>Teh botol</v>
      </c>
      <c r="E8">
        <v>103</v>
      </c>
      <c r="F8" t="str">
        <v>Catering 3</v>
      </c>
      <c r="G8">
        <v>153</v>
      </c>
      <c r="H8" t="str">
        <v>Ayam utuh sambal geprek</v>
      </c>
    </row>
    <row r="9">
      <c r="A9">
        <v>4</v>
      </c>
      <c r="B9" t="str">
        <v>Sayap</v>
      </c>
      <c r="C9">
        <v>54</v>
      </c>
      <c r="D9" t="str">
        <v>Fruitea</v>
      </c>
      <c r="E9">
        <v>104</v>
      </c>
      <c r="G9">
        <v>154</v>
      </c>
      <c r="H9" t="str">
        <v>Paket ayam utuh original</v>
      </c>
    </row>
    <row r="10">
      <c r="A10">
        <v>5</v>
      </c>
      <c r="B10" t="str">
        <v>Chicken Strip</v>
      </c>
      <c r="C10">
        <v>55</v>
      </c>
      <c r="D10" t="str">
        <v>Tebs</v>
      </c>
      <c r="E10">
        <v>105</v>
      </c>
      <c r="G10">
        <v>155</v>
      </c>
      <c r="H10" t="str">
        <v>Paket ayam utuh cheesy</v>
      </c>
    </row>
    <row r="11">
      <c r="A11">
        <v>6</v>
      </c>
      <c r="B11" t="str">
        <v>Chicken Steak</v>
      </c>
      <c r="C11">
        <v>56</v>
      </c>
      <c r="D11" t="str">
        <v>Stee</v>
      </c>
      <c r="E11">
        <v>106</v>
      </c>
      <c r="G11">
        <v>156</v>
      </c>
      <c r="H11" t="str">
        <v>Paket ayam utuh sambal geprek</v>
      </c>
    </row>
    <row r="12">
      <c r="A12">
        <v>7</v>
      </c>
      <c r="B12" t="str">
        <v>Mix Platter</v>
      </c>
      <c r="C12">
        <v>57</v>
      </c>
      <c r="E12">
        <v>107</v>
      </c>
      <c r="G12">
        <v>157</v>
      </c>
    </row>
    <row r="13">
      <c r="A13">
        <v>8</v>
      </c>
      <c r="B13" t="str">
        <v>French Fries</v>
      </c>
      <c r="C13">
        <v>58</v>
      </c>
      <c r="D13" t="str">
        <v>Jus durian</v>
      </c>
      <c r="E13">
        <v>108</v>
      </c>
      <c r="G13">
        <v>158</v>
      </c>
    </row>
    <row r="14">
      <c r="A14">
        <v>9</v>
      </c>
      <c r="B14" t="str">
        <v>Nasi</v>
      </c>
      <c r="C14">
        <v>59</v>
      </c>
      <c r="D14" t="str">
        <v>Jus durian float</v>
      </c>
      <c r="E14">
        <v>109</v>
      </c>
      <c r="G14">
        <v>159</v>
      </c>
    </row>
    <row r="15">
      <c r="A15">
        <v>10</v>
      </c>
      <c r="B15" t="str">
        <v>Perkedel</v>
      </c>
      <c r="C15">
        <v>60</v>
      </c>
      <c r="D15" t="str">
        <v>Jus melon</v>
      </c>
      <c r="E15">
        <v>110</v>
      </c>
      <c r="F15" t="str">
        <v>Free Teh Botol</v>
      </c>
      <c r="G15">
        <v>160</v>
      </c>
    </row>
    <row r="16">
      <c r="A16">
        <v>11</v>
      </c>
      <c r="B16" t="str">
        <v>Chicken Burger</v>
      </c>
      <c r="C16">
        <v>61</v>
      </c>
      <c r="D16" t="str">
        <v>Jus stawberry</v>
      </c>
      <c r="E16">
        <v>111</v>
      </c>
      <c r="F16" t="str">
        <v>Kalender 10.000</v>
      </c>
      <c r="G16">
        <v>161</v>
      </c>
      <c r="H16" t="str">
        <v>Free dada</v>
      </c>
    </row>
    <row r="17">
      <c r="A17">
        <v>12</v>
      </c>
      <c r="B17" t="str">
        <v>Chicken Cheese Burger</v>
      </c>
      <c r="C17">
        <v>62</v>
      </c>
      <c r="D17" t="str">
        <v>Jus mangga</v>
      </c>
      <c r="E17">
        <v>112</v>
      </c>
      <c r="F17" t="str">
        <v>Free Kalender</v>
      </c>
      <c r="G17">
        <v>162</v>
      </c>
      <c r="H17" t="str">
        <v>Free paha atas</v>
      </c>
    </row>
    <row r="18">
      <c r="A18">
        <v>13</v>
      </c>
      <c r="B18" t="str">
        <v>cheesy level dada</v>
      </c>
      <c r="C18">
        <v>63</v>
      </c>
      <c r="D18" t="str">
        <v>Jus jambu</v>
      </c>
      <c r="E18">
        <v>113</v>
      </c>
      <c r="G18">
        <v>163</v>
      </c>
      <c r="H18" t="str">
        <v>Free paha bawah</v>
      </c>
    </row>
    <row r="19">
      <c r="A19">
        <v>14</v>
      </c>
      <c r="B19" t="str">
        <v>cheesy level paha atas</v>
      </c>
      <c r="C19">
        <v>64</v>
      </c>
      <c r="E19">
        <v>114</v>
      </c>
      <c r="G19">
        <v>164</v>
      </c>
      <c r="H19" t="str">
        <v>Free sayap</v>
      </c>
    </row>
    <row r="20">
      <c r="A20">
        <v>15</v>
      </c>
      <c r="B20" t="str">
        <v>Cheesy level paha bawah</v>
      </c>
      <c r="C20">
        <v>65</v>
      </c>
      <c r="E20">
        <v>115</v>
      </c>
      <c r="G20">
        <v>165</v>
      </c>
      <c r="H20" t="str">
        <v>Free nasi</v>
      </c>
    </row>
    <row r="21">
      <c r="A21">
        <v>16</v>
      </c>
      <c r="B21" t="str">
        <v>Cheesy level sayap</v>
      </c>
      <c r="C21">
        <v>66</v>
      </c>
      <c r="D21" t="str">
        <v>Lemontea</v>
      </c>
      <c r="E21">
        <v>116</v>
      </c>
      <c r="G21">
        <v>166</v>
      </c>
      <c r="H21" t="str">
        <v>Free s-tee</v>
      </c>
    </row>
    <row r="22">
      <c r="A22">
        <v>17</v>
      </c>
      <c r="B22" t="str">
        <v>nasi goreng</v>
      </c>
      <c r="C22">
        <v>67</v>
      </c>
      <c r="D22" t="str">
        <v>Milo</v>
      </c>
      <c r="E22">
        <v>117</v>
      </c>
      <c r="G22">
        <v>167</v>
      </c>
      <c r="H22" t="str">
        <v>Free Amb</v>
      </c>
    </row>
    <row r="23">
      <c r="A23">
        <v>18</v>
      </c>
      <c r="B23" t="str">
        <v>Nasi goreng telur ceplok</v>
      </c>
      <c r="C23">
        <v>68</v>
      </c>
      <c r="D23" t="str">
        <v>Orange</v>
      </c>
      <c r="E23">
        <v>118</v>
      </c>
      <c r="F23" t="str">
        <v>Paket matah 1</v>
      </c>
      <c r="G23">
        <v>168</v>
      </c>
    </row>
    <row r="24">
      <c r="A24">
        <v>19</v>
      </c>
      <c r="C24">
        <v>69</v>
      </c>
      <c r="D24" t="str">
        <v>Milshake strawberry</v>
      </c>
      <c r="E24">
        <v>119</v>
      </c>
      <c r="F24" t="str">
        <v>Paket matah 2</v>
      </c>
      <c r="G24">
        <v>169</v>
      </c>
    </row>
    <row r="25">
      <c r="A25">
        <v>20</v>
      </c>
      <c r="B25" t="str">
        <v>Telur  ceplok</v>
      </c>
      <c r="C25">
        <v>70</v>
      </c>
      <c r="D25" t="str">
        <v>MS cokelat</v>
      </c>
      <c r="E25">
        <v>120</v>
      </c>
      <c r="F25" t="str">
        <v>Paket matah 3</v>
      </c>
      <c r="G25">
        <v>170</v>
      </c>
      <c r="H25" t="str">
        <v>Free sambal geprek</v>
      </c>
    </row>
    <row r="26">
      <c r="A26">
        <v>21</v>
      </c>
      <c r="B26" t="str">
        <v>Paket Rocket 1 Dine In</v>
      </c>
      <c r="C26">
        <v>71</v>
      </c>
      <c r="D26" t="str">
        <v>Ms cappucino</v>
      </c>
      <c r="E26">
        <v>121</v>
      </c>
      <c r="G26">
        <v>171</v>
      </c>
      <c r="H26" t="str">
        <v>Free sambal matah</v>
      </c>
    </row>
    <row r="27">
      <c r="A27">
        <v>22</v>
      </c>
      <c r="B27" t="str">
        <v>Paket Rocket 2</v>
      </c>
      <c r="C27">
        <v>72</v>
      </c>
      <c r="D27" t="str">
        <v>MS mangga</v>
      </c>
      <c r="E27">
        <v>122</v>
      </c>
      <c r="G27">
        <v>172</v>
      </c>
      <c r="H27" t="str">
        <v>Free sambal terasi</v>
      </c>
    </row>
    <row r="28">
      <c r="A28">
        <v>23</v>
      </c>
      <c r="B28" t="str">
        <v>Paket Rocket 3</v>
      </c>
      <c r="C28">
        <v>73</v>
      </c>
      <c r="D28" t="str">
        <v>MS starwberry float</v>
      </c>
      <c r="E28">
        <v>123</v>
      </c>
      <c r="G28">
        <v>173</v>
      </c>
      <c r="H28" t="str">
        <v>Cooking Class 1 ( nasi + pb + stee)</v>
      </c>
    </row>
    <row r="29">
      <c r="A29">
        <v>24</v>
      </c>
      <c r="B29" t="str">
        <v>Paket Rocket 4</v>
      </c>
      <c r="C29">
        <v>74</v>
      </c>
      <c r="D29" t="str">
        <v>MS cokelat float</v>
      </c>
      <c r="E29">
        <v>124</v>
      </c>
      <c r="G29">
        <v>174</v>
      </c>
    </row>
    <row r="30">
      <c r="A30">
        <v>25</v>
      </c>
      <c r="B30" t="str">
        <v>Paket Rocket 5</v>
      </c>
      <c r="C30">
        <v>75</v>
      </c>
      <c r="D30" t="str">
        <v>MS cappucino float</v>
      </c>
      <c r="E30">
        <v>125</v>
      </c>
      <c r="G30">
        <v>175</v>
      </c>
    </row>
    <row r="31">
      <c r="A31">
        <v>26</v>
      </c>
      <c r="B31" t="str">
        <v>Paket Rocket 6</v>
      </c>
      <c r="C31">
        <v>76</v>
      </c>
      <c r="D31" t="str">
        <v>MS mangga float</v>
      </c>
      <c r="E31">
        <v>126</v>
      </c>
      <c r="G31">
        <v>176</v>
      </c>
    </row>
    <row r="32">
      <c r="A32">
        <v>27</v>
      </c>
      <c r="B32" t="str">
        <v>Paket Rocket 7</v>
      </c>
      <c r="C32">
        <v>77</v>
      </c>
      <c r="D32" t="str">
        <v>Ice Cream</v>
      </c>
      <c r="E32">
        <v>127</v>
      </c>
      <c r="G32">
        <v>177</v>
      </c>
    </row>
    <row r="33">
      <c r="A33">
        <v>28</v>
      </c>
      <c r="B33" t="str">
        <v>Paket Rocket 8</v>
      </c>
      <c r="C33">
        <v>78</v>
      </c>
      <c r="D33" t="str">
        <v>FTO</v>
      </c>
      <c r="E33">
        <v>128</v>
      </c>
      <c r="G33">
        <v>178</v>
      </c>
    </row>
    <row r="34">
      <c r="A34">
        <v>29</v>
      </c>
      <c r="B34" t="str">
        <v>Paket Rocket 9</v>
      </c>
      <c r="C34">
        <v>79</v>
      </c>
      <c r="D34" t="str">
        <v>Catering staff</v>
      </c>
      <c r="E34">
        <v>129</v>
      </c>
      <c r="G34">
        <v>179</v>
      </c>
    </row>
    <row r="35">
      <c r="A35">
        <v>30</v>
      </c>
      <c r="B35" t="str">
        <v>Paket Rocket 10</v>
      </c>
      <c r="C35">
        <v>80</v>
      </c>
      <c r="E35">
        <v>130</v>
      </c>
      <c r="G35">
        <v>180</v>
      </c>
    </row>
    <row r="36">
      <c r="A36">
        <v>31</v>
      </c>
      <c r="B36" t="str">
        <v>Paket Roma 1</v>
      </c>
      <c r="C36">
        <v>81</v>
      </c>
      <c r="D36" t="str">
        <v>Thai Greentea</v>
      </c>
      <c r="E36">
        <v>131</v>
      </c>
      <c r="G36">
        <v>181</v>
      </c>
      <c r="H36" t="str">
        <v>Hot spicy 1 esteh</v>
      </c>
    </row>
    <row r="37">
      <c r="A37">
        <v>32</v>
      </c>
      <c r="B37" t="str">
        <v>Paket Roma 2</v>
      </c>
      <c r="C37">
        <v>82</v>
      </c>
      <c r="D37" t="str">
        <v>Milky Manggo</v>
      </c>
      <c r="E37">
        <v>132</v>
      </c>
      <c r="G37">
        <v>182</v>
      </c>
      <c r="H37" t="str">
        <v>Hot Spicy 2 Esteh</v>
      </c>
    </row>
    <row r="38">
      <c r="A38">
        <v>33</v>
      </c>
      <c r="B38" t="str">
        <v>Paket Roma 3</v>
      </c>
      <c r="C38">
        <v>83</v>
      </c>
      <c r="D38" t="str">
        <v>Red Velvet</v>
      </c>
      <c r="E38">
        <v>133</v>
      </c>
      <c r="G38">
        <v>183</v>
      </c>
      <c r="H38" t="str">
        <v>Hot Spicy 3 Esteh</v>
      </c>
    </row>
    <row r="39">
      <c r="A39">
        <v>34</v>
      </c>
      <c r="B39" t="str">
        <v>Paket Roma 4</v>
      </c>
      <c r="C39">
        <v>84</v>
      </c>
      <c r="E39">
        <v>134</v>
      </c>
      <c r="F39" t="str">
        <v>Terasi 1</v>
      </c>
      <c r="G39">
        <v>184</v>
      </c>
      <c r="H39" t="str">
        <v>Hot Spicy 1 Stee</v>
      </c>
    </row>
    <row r="40">
      <c r="A40">
        <v>35</v>
      </c>
      <c r="B40" t="str">
        <v>Paket Roma 5</v>
      </c>
      <c r="C40">
        <v>85</v>
      </c>
      <c r="E40">
        <v>135</v>
      </c>
      <c r="F40" t="str">
        <v>Terasi 2</v>
      </c>
      <c r="G40">
        <v>185</v>
      </c>
      <c r="H40" t="str">
        <v>Hot Spicy 2 Stee</v>
      </c>
    </row>
    <row r="41">
      <c r="A41">
        <v>36</v>
      </c>
      <c r="C41">
        <v>86</v>
      </c>
      <c r="E41">
        <v>136</v>
      </c>
      <c r="F41" t="str">
        <v>Terasi 3</v>
      </c>
      <c r="G41">
        <v>186</v>
      </c>
      <c r="H41" t="str">
        <v>Hot Spicy 3 Stee</v>
      </c>
    </row>
    <row r="42">
      <c r="A42">
        <v>37</v>
      </c>
      <c r="B42" t="str">
        <v>Paket cheesy 1</v>
      </c>
      <c r="C42">
        <v>87</v>
      </c>
      <c r="E42">
        <v>137</v>
      </c>
      <c r="F42" t="str">
        <v>Sambal terasi</v>
      </c>
      <c r="G42">
        <v>187</v>
      </c>
      <c r="H42" t="str">
        <v>Sayap Spicy</v>
      </c>
    </row>
    <row r="43">
      <c r="A43">
        <v>38</v>
      </c>
      <c r="B43" t="str">
        <v>Paket cheesy 2</v>
      </c>
      <c r="C43">
        <v>88</v>
      </c>
      <c r="E43">
        <v>138</v>
      </c>
      <c r="F43" t="str">
        <v>Sambal geprek</v>
      </c>
      <c r="G43">
        <v>188</v>
      </c>
      <c r="H43" t="str">
        <v>Paha Bawah Spicy</v>
      </c>
    </row>
    <row r="44">
      <c r="A44">
        <v>39</v>
      </c>
      <c r="B44" t="str">
        <v>Paket cheesy 3</v>
      </c>
      <c r="C44">
        <v>89</v>
      </c>
      <c r="E44">
        <v>139</v>
      </c>
      <c r="F44" t="str">
        <v>Sambal matah</v>
      </c>
      <c r="G44">
        <v>189</v>
      </c>
      <c r="H44" t="str">
        <v>PA/DD Spicy</v>
      </c>
    </row>
    <row r="45">
      <c r="A45">
        <v>40</v>
      </c>
      <c r="B45" t="str">
        <v>Paket Segar 1  Dine in</v>
      </c>
      <c r="C45">
        <v>90</v>
      </c>
      <c r="E45">
        <v>140</v>
      </c>
      <c r="F45" t="str">
        <v>Saus level</v>
      </c>
      <c r="G45">
        <v>190</v>
      </c>
      <c r="H45" t="str">
        <v>C Strip 2 PCS</v>
      </c>
    </row>
    <row r="46">
      <c r="A46">
        <v>41</v>
      </c>
      <c r="B46" t="str">
        <v>Paket Segar 1  Take Away</v>
      </c>
      <c r="C46">
        <v>91</v>
      </c>
      <c r="D46" t="str">
        <v>Paket geprek 1</v>
      </c>
      <c r="E46">
        <v>141</v>
      </c>
      <c r="G46">
        <v>191</v>
      </c>
      <c r="H46" t="str">
        <v>Family Bucket 1</v>
      </c>
    </row>
    <row r="47">
      <c r="A47">
        <v>42</v>
      </c>
      <c r="B47" t="str">
        <v xml:space="preserve">Paket Segar 2  </v>
      </c>
      <c r="C47">
        <v>92</v>
      </c>
      <c r="D47" t="str">
        <v>Paket geprek 2</v>
      </c>
      <c r="E47">
        <v>142</v>
      </c>
      <c r="F47" t="str">
        <v>Sayap terasi</v>
      </c>
      <c r="G47">
        <v>192</v>
      </c>
      <c r="H47" t="str">
        <v>Family Bucket 2</v>
      </c>
    </row>
    <row r="48">
      <c r="A48">
        <v>43</v>
      </c>
      <c r="B48" t="str">
        <v xml:space="preserve">Paket Segar 3  </v>
      </c>
      <c r="C48">
        <v>93</v>
      </c>
      <c r="D48" t="str">
        <v>Paket geprek 3</v>
      </c>
      <c r="E48">
        <v>143</v>
      </c>
      <c r="F48" t="str">
        <v>Paha bawah terasi</v>
      </c>
      <c r="G48">
        <v>193</v>
      </c>
      <c r="H48" t="str">
        <v>Family Bucket 3</v>
      </c>
    </row>
    <row r="49">
      <c r="A49">
        <v>44</v>
      </c>
      <c r="B49" t="str">
        <v xml:space="preserve">Paket Segar 4  </v>
      </c>
      <c r="C49">
        <v>94</v>
      </c>
      <c r="D49" t="str">
        <v>Sayap geprek</v>
      </c>
      <c r="E49">
        <v>144</v>
      </c>
      <c r="F49" t="str">
        <v>Paha atas terasi</v>
      </c>
      <c r="G49">
        <v>194</v>
      </c>
      <c r="H49" t="str">
        <v>Family Bucket 4</v>
      </c>
    </row>
    <row r="50">
      <c r="A50">
        <v>45</v>
      </c>
      <c r="B50" t="str">
        <v xml:space="preserve">Paket Segar 5  </v>
      </c>
      <c r="C50">
        <v>95</v>
      </c>
      <c r="D50" t="str">
        <v>Paha bawah geprek</v>
      </c>
      <c r="E50">
        <v>145</v>
      </c>
      <c r="F50" t="str">
        <v>Dada terasi</v>
      </c>
      <c r="G50">
        <v>195</v>
      </c>
    </row>
    <row r="51">
      <c r="A51">
        <v>46</v>
      </c>
      <c r="B51" t="str">
        <v xml:space="preserve">Paket Segar 6  </v>
      </c>
      <c r="C51">
        <v>96</v>
      </c>
      <c r="D51" t="str">
        <v>Dada geprek</v>
      </c>
      <c r="E51">
        <v>146</v>
      </c>
      <c r="F51" t="str">
        <v>Sayap matah</v>
      </c>
      <c r="G51">
        <v>196</v>
      </c>
      <c r="H51" t="str">
        <v>Bucket 1</v>
      </c>
    </row>
    <row r="52">
      <c r="A52">
        <v>47</v>
      </c>
      <c r="B52" t="str">
        <v xml:space="preserve">Paket Segar 7 </v>
      </c>
      <c r="C52">
        <v>97</v>
      </c>
      <c r="D52" t="str">
        <v>Paha atas geprek</v>
      </c>
      <c r="E52">
        <v>147</v>
      </c>
      <c r="F52" t="str">
        <v>Paha bawah matah</v>
      </c>
      <c r="G52">
        <v>197</v>
      </c>
      <c r="H52" t="str">
        <v>Bucket 2</v>
      </c>
    </row>
    <row r="53">
      <c r="A53">
        <v>48</v>
      </c>
      <c r="C53">
        <v>98</v>
      </c>
      <c r="E53">
        <v>148</v>
      </c>
      <c r="F53" t="str">
        <v>Paha atas matah</v>
      </c>
      <c r="G53">
        <v>198</v>
      </c>
    </row>
    <row r="54">
      <c r="A54">
        <v>49</v>
      </c>
      <c r="C54">
        <v>99</v>
      </c>
      <c r="E54">
        <v>149</v>
      </c>
      <c r="F54" t="str">
        <v>Dada matah</v>
      </c>
      <c r="G54">
        <v>199</v>
      </c>
      <c r="H54" t="str">
        <v>Sayap 3PCS</v>
      </c>
    </row>
    <row r="55">
      <c r="A55">
        <v>50</v>
      </c>
      <c r="C55">
        <v>100</v>
      </c>
      <c r="E55">
        <v>150</v>
      </c>
      <c r="G55">
        <v>200</v>
      </c>
      <c r="H55" t="str">
        <v>Paha Bawah 3 PCS</v>
      </c>
    </row>
  </sheetData>
  <mergeCells count="9">
    <mergeCell ref="B2:H2"/>
    <mergeCell ref="F4:F5"/>
    <mergeCell ref="G4:G5"/>
    <mergeCell ref="H4:H5"/>
    <mergeCell ref="A4:A5"/>
    <mergeCell ref="B4:B5"/>
    <mergeCell ref="C4:C5"/>
    <mergeCell ref="D4:D5"/>
    <mergeCell ref="E4:E5"/>
  </mergeCells>
  <pageMargins left="0" right="0" top="0" bottom="0" header="0.3" footer="0.3"/>
  <ignoredErrors>
    <ignoredError numberStoredAsText="1" sqref="A1:H55"/>
  </ignoredErrors>
</worksheet>
</file>

<file path=xl/worksheets/sheet39.xml><?xml version="1.0" encoding="utf-8"?>
<worksheet xmlns="http://schemas.openxmlformats.org/spreadsheetml/2006/main" xmlns:r="http://schemas.openxmlformats.org/officeDocument/2006/relationships">
  <dimension ref="A2:M59"/>
  <sheetViews>
    <sheetView workbookViewId="0" rightToLeft="0"/>
  </sheetViews>
  <sheetData>
    <row r="2">
      <c r="A2" t="str">
        <v>KODE PLU GO FOOD</v>
      </c>
    </row>
    <row r="4">
      <c r="A4" t="str">
        <v>PLU</v>
      </c>
      <c r="B4" t="str">
        <v>PRODUK MAKANAN</v>
      </c>
      <c r="C4" t="str">
        <v>PLU</v>
      </c>
      <c r="D4" t="str">
        <v>PRODUK MAKANAN</v>
      </c>
      <c r="E4" t="str">
        <v>PLU</v>
      </c>
      <c r="F4" t="str">
        <v>PRODUK MAKANAN</v>
      </c>
      <c r="G4" t="str">
        <v>PLU</v>
      </c>
      <c r="H4" t="str">
        <v>MENU MINUMAN</v>
      </c>
    </row>
    <row r="6">
      <c r="A6">
        <v>601</v>
      </c>
      <c r="B6" t="str">
        <v>Dada</v>
      </c>
      <c r="C6">
        <v>651</v>
      </c>
      <c r="D6" t="str">
        <v>Cheesy 1</v>
      </c>
      <c r="E6">
        <v>701</v>
      </c>
      <c r="F6" t="str">
        <v>AMC</v>
      </c>
      <c r="G6">
        <v>771</v>
      </c>
      <c r="H6" t="str">
        <v>Bucket 1</v>
      </c>
    </row>
    <row r="7">
      <c r="A7">
        <v>602</v>
      </c>
      <c r="B7" t="str">
        <v>Paha Atas</v>
      </c>
      <c r="C7">
        <v>652</v>
      </c>
      <c r="D7" t="str">
        <v>Cheesy 2</v>
      </c>
      <c r="E7">
        <v>702</v>
      </c>
      <c r="F7" t="str">
        <v>AMB</v>
      </c>
      <c r="G7">
        <v>772</v>
      </c>
      <c r="H7" t="str">
        <v>Bucket 2</v>
      </c>
    </row>
    <row r="8">
      <c r="A8">
        <v>603</v>
      </c>
      <c r="B8" t="str">
        <v>Paha Bawah</v>
      </c>
      <c r="C8">
        <v>653</v>
      </c>
      <c r="D8" t="str">
        <v>Cheesy 3</v>
      </c>
      <c r="E8">
        <v>703</v>
      </c>
      <c r="F8" t="str">
        <v>Teh Botol</v>
      </c>
      <c r="G8">
        <v>773</v>
      </c>
      <c r="H8" t="str">
        <v>Family Bucket 1</v>
      </c>
    </row>
    <row r="9">
      <c r="A9">
        <v>604</v>
      </c>
      <c r="B9" t="str">
        <v>Sayap</v>
      </c>
      <c r="C9">
        <v>654</v>
      </c>
      <c r="D9" t="str">
        <v>Sayap Cheesy</v>
      </c>
      <c r="E9">
        <v>704</v>
      </c>
      <c r="F9" t="str">
        <v>Teh Botol Kotak</v>
      </c>
      <c r="G9">
        <v>774</v>
      </c>
      <c r="H9" t="str">
        <v>Family Bucket 2</v>
      </c>
    </row>
    <row r="10">
      <c r="A10">
        <v>605</v>
      </c>
      <c r="B10" t="str">
        <v>Chicken Strip</v>
      </c>
      <c r="C10">
        <v>655</v>
      </c>
      <c r="D10" t="str">
        <v>Paha Bawah Cheesy</v>
      </c>
      <c r="E10">
        <v>705</v>
      </c>
      <c r="F10" t="str">
        <v>Fruitea</v>
      </c>
      <c r="G10">
        <v>775</v>
      </c>
      <c r="H10" t="str">
        <v>Family Bucket 3</v>
      </c>
    </row>
    <row r="11">
      <c r="A11">
        <v>606</v>
      </c>
      <c r="B11" t="str">
        <v>Chicken Steak</v>
      </c>
      <c r="C11">
        <v>656</v>
      </c>
      <c r="D11" t="str">
        <v>DD/PA Cheesy</v>
      </c>
      <c r="E11">
        <v>706</v>
      </c>
      <c r="F11" t="str">
        <v>Tebs</v>
      </c>
      <c r="G11">
        <v>776</v>
      </c>
      <c r="H11" t="str">
        <v>Family Bucket 4</v>
      </c>
    </row>
    <row r="12">
      <c r="A12">
        <v>607</v>
      </c>
      <c r="B12" t="str">
        <v>Mix Platter</v>
      </c>
      <c r="C12">
        <v>657</v>
      </c>
      <c r="D12" t="str">
        <v>Saus Cheesy</v>
      </c>
      <c r="E12">
        <v>707</v>
      </c>
    </row>
    <row r="13">
      <c r="A13">
        <v>608</v>
      </c>
      <c r="B13" t="str">
        <v>French Fries</v>
      </c>
      <c r="C13">
        <v>658</v>
      </c>
      <c r="E13">
        <v>708</v>
      </c>
    </row>
    <row r="14">
      <c r="A14">
        <v>609</v>
      </c>
      <c r="B14" t="str">
        <v>Nasi</v>
      </c>
      <c r="C14">
        <v>659</v>
      </c>
      <c r="E14">
        <v>709</v>
      </c>
    </row>
    <row r="15">
      <c r="A15">
        <v>610</v>
      </c>
      <c r="B15" t="str">
        <v>Perkedel</v>
      </c>
      <c r="C15">
        <v>660</v>
      </c>
      <c r="E15">
        <v>710</v>
      </c>
      <c r="F15" t="str">
        <v>Jus Strawberry</v>
      </c>
    </row>
    <row r="16">
      <c r="A16">
        <v>611</v>
      </c>
      <c r="B16" t="str">
        <v>Chicken Burger</v>
      </c>
      <c r="C16">
        <v>661</v>
      </c>
      <c r="D16" t="str">
        <v>Geprek 1</v>
      </c>
      <c r="E16">
        <v>711</v>
      </c>
      <c r="F16" t="str">
        <v>Jus Mangga</v>
      </c>
    </row>
    <row r="17">
      <c r="A17">
        <v>612</v>
      </c>
      <c r="B17" t="str">
        <v>Chicken Cheese Burger</v>
      </c>
      <c r="C17">
        <v>662</v>
      </c>
      <c r="D17" t="str">
        <v>Geprek 2</v>
      </c>
      <c r="E17">
        <v>712</v>
      </c>
      <c r="F17" t="str">
        <v>Jus Melon</v>
      </c>
    </row>
    <row r="18">
      <c r="A18">
        <v>613</v>
      </c>
      <c r="C18">
        <v>663</v>
      </c>
      <c r="D18" t="str">
        <v>Geprek 3</v>
      </c>
      <c r="E18">
        <v>713</v>
      </c>
      <c r="F18" t="str">
        <v>Jus Sirsak</v>
      </c>
    </row>
    <row r="19">
      <c r="A19">
        <v>614</v>
      </c>
      <c r="C19">
        <v>664</v>
      </c>
      <c r="D19" t="str">
        <v>Sayap Geprek</v>
      </c>
      <c r="E19">
        <v>714</v>
      </c>
      <c r="F19" t="str">
        <v>Jus Jambu</v>
      </c>
    </row>
    <row r="20">
      <c r="A20">
        <v>615</v>
      </c>
      <c r="C20">
        <v>665</v>
      </c>
      <c r="D20" t="str">
        <v>Paha Bawah Geprek</v>
      </c>
      <c r="E20">
        <v>715</v>
      </c>
      <c r="F20" t="str">
        <v>Jus Durian</v>
      </c>
    </row>
    <row r="21">
      <c r="A21">
        <v>616</v>
      </c>
      <c r="C21">
        <v>666</v>
      </c>
      <c r="D21" t="str">
        <v xml:space="preserve">Paha Bawah  Matah </v>
      </c>
      <c r="E21">
        <v>716</v>
      </c>
      <c r="F21" t="str">
        <v>Jus strawberry Float</v>
      </c>
    </row>
    <row r="22">
      <c r="A22">
        <v>617</v>
      </c>
      <c r="C22">
        <v>667</v>
      </c>
      <c r="D22" t="str">
        <v>DD/PA Geprek</v>
      </c>
      <c r="E22">
        <v>717</v>
      </c>
      <c r="F22" t="str">
        <v>Jus Mangga Float</v>
      </c>
    </row>
    <row r="23">
      <c r="A23">
        <v>618</v>
      </c>
      <c r="B23" t="str">
        <v>Nasi Goreng Telur Ceplok</v>
      </c>
      <c r="C23">
        <v>668</v>
      </c>
      <c r="D23" t="str">
        <v>Sambal Geprek</v>
      </c>
      <c r="E23">
        <v>718</v>
      </c>
      <c r="F23" t="str">
        <v>Jus Melon Float</v>
      </c>
    </row>
    <row r="24">
      <c r="A24">
        <v>619</v>
      </c>
      <c r="B24" t="str">
        <v>Telur Ceplok</v>
      </c>
      <c r="C24">
        <v>669</v>
      </c>
      <c r="E24">
        <v>719</v>
      </c>
      <c r="F24" t="str">
        <v>Jus Sirsak Float</v>
      </c>
    </row>
    <row r="25">
      <c r="A25">
        <v>620</v>
      </c>
      <c r="C25">
        <v>670</v>
      </c>
      <c r="E25">
        <v>720</v>
      </c>
      <c r="F25" t="str">
        <v>Jus Jambu Float</v>
      </c>
    </row>
    <row r="26">
      <c r="A26">
        <v>621</v>
      </c>
      <c r="B26" t="str">
        <v>Paket Rocket 1 Dine In</v>
      </c>
      <c r="C26">
        <v>671</v>
      </c>
      <c r="D26" t="str">
        <v>Matah 1</v>
      </c>
      <c r="E26">
        <v>721</v>
      </c>
      <c r="F26" t="str">
        <v>Jus Durian Float</v>
      </c>
    </row>
    <row r="27">
      <c r="A27">
        <v>622</v>
      </c>
      <c r="B27" t="str">
        <v>Paket Rocket 2</v>
      </c>
      <c r="C27">
        <v>672</v>
      </c>
      <c r="D27" t="str">
        <v>Matah 2</v>
      </c>
      <c r="E27">
        <v>722</v>
      </c>
    </row>
    <row r="28">
      <c r="A28">
        <v>623</v>
      </c>
      <c r="B28" t="str">
        <v>Paket Rocket 3</v>
      </c>
      <c r="C28">
        <v>673</v>
      </c>
      <c r="D28" t="str">
        <v>Matah 3</v>
      </c>
      <c r="E28">
        <v>723</v>
      </c>
      <c r="F28" t="str">
        <v>Milkshake Strawberry</v>
      </c>
    </row>
    <row r="29">
      <c r="A29">
        <v>624</v>
      </c>
      <c r="B29" t="str">
        <v>Paket Rocket 4</v>
      </c>
      <c r="C29">
        <v>674</v>
      </c>
      <c r="D29" t="str">
        <v>Sayap Matah</v>
      </c>
      <c r="E29">
        <v>724</v>
      </c>
      <c r="F29" t="str">
        <v>Milkshake Coklat</v>
      </c>
    </row>
    <row r="30">
      <c r="A30">
        <v>625</v>
      </c>
      <c r="B30" t="str">
        <v>Paket Rocket 5</v>
      </c>
      <c r="C30">
        <v>675</v>
      </c>
      <c r="D30" t="str">
        <v>Paha Bawah Matah</v>
      </c>
      <c r="E30">
        <v>725</v>
      </c>
      <c r="F30" t="str">
        <v xml:space="preserve">Red Velvet </v>
      </c>
    </row>
    <row r="31">
      <c r="A31">
        <v>626</v>
      </c>
      <c r="B31" t="str">
        <v>Paket Rocket 6</v>
      </c>
      <c r="C31">
        <v>676</v>
      </c>
      <c r="D31" t="str">
        <v>DD/PA Matah</v>
      </c>
      <c r="E31">
        <v>726</v>
      </c>
      <c r="F31" t="str">
        <v>Thai Greentea</v>
      </c>
    </row>
    <row r="32">
      <c r="A32">
        <v>627</v>
      </c>
      <c r="B32" t="str">
        <v>Paket Rocket 7</v>
      </c>
      <c r="C32">
        <v>677</v>
      </c>
      <c r="D32" t="str">
        <v>Sambal Matah</v>
      </c>
      <c r="E32">
        <v>727</v>
      </c>
      <c r="F32" t="str">
        <v>Milky Manggo</v>
      </c>
    </row>
    <row r="33">
      <c r="A33">
        <v>628</v>
      </c>
      <c r="B33" t="str">
        <v>Paket Rocket 8</v>
      </c>
      <c r="C33">
        <v>678</v>
      </c>
      <c r="E33">
        <v>728</v>
      </c>
    </row>
    <row r="34">
      <c r="A34">
        <v>629</v>
      </c>
      <c r="B34" t="str">
        <v>Paket Rocket 9</v>
      </c>
      <c r="C34">
        <v>679</v>
      </c>
      <c r="E34">
        <v>729</v>
      </c>
    </row>
    <row r="35">
      <c r="A35">
        <v>630</v>
      </c>
      <c r="B35" t="str">
        <v>Paket Rocket 10</v>
      </c>
      <c r="C35">
        <v>680</v>
      </c>
      <c r="E35">
        <v>730</v>
      </c>
      <c r="F35" t="str">
        <v>Esteh</v>
      </c>
    </row>
    <row r="36">
      <c r="A36">
        <v>631</v>
      </c>
      <c r="B36" t="str">
        <v>Paket Roma 1</v>
      </c>
      <c r="C36">
        <v>681</v>
      </c>
      <c r="D36" t="str">
        <v>Terasi 1</v>
      </c>
      <c r="E36">
        <v>731</v>
      </c>
      <c r="F36" t="str">
        <v>Milo</v>
      </c>
    </row>
    <row r="37">
      <c r="A37">
        <v>632</v>
      </c>
      <c r="B37" t="str">
        <v>Paket Roma 2</v>
      </c>
      <c r="C37">
        <v>682</v>
      </c>
      <c r="D37" t="str">
        <v>Terasi 2</v>
      </c>
      <c r="E37">
        <v>732</v>
      </c>
      <c r="F37" t="str">
        <v>Lemontea</v>
      </c>
    </row>
    <row r="38">
      <c r="A38">
        <v>633</v>
      </c>
      <c r="B38" t="str">
        <v>Paket Roma 3</v>
      </c>
      <c r="C38">
        <v>683</v>
      </c>
      <c r="D38" t="str">
        <v>Terasi 3</v>
      </c>
      <c r="E38">
        <v>733</v>
      </c>
      <c r="F38" t="str">
        <v>Orange</v>
      </c>
    </row>
    <row r="39">
      <c r="A39">
        <v>634</v>
      </c>
      <c r="B39" t="str">
        <v>Paket Roma 4</v>
      </c>
      <c r="C39">
        <v>684</v>
      </c>
      <c r="D39" t="str">
        <v>Sayap Terasi</v>
      </c>
      <c r="E39">
        <v>734</v>
      </c>
      <c r="F39" t="str">
        <v>Ice Cream</v>
      </c>
    </row>
    <row r="40">
      <c r="A40">
        <v>635</v>
      </c>
      <c r="B40" t="str">
        <v>Paket Roma 5</v>
      </c>
      <c r="C40">
        <v>685</v>
      </c>
      <c r="D40" t="str">
        <v>Paha Bawah Terasi</v>
      </c>
      <c r="E40">
        <v>735</v>
      </c>
    </row>
    <row r="41">
      <c r="A41">
        <v>636</v>
      </c>
      <c r="C41">
        <v>686</v>
      </c>
      <c r="D41" t="str">
        <v>DD/PA Terasi</v>
      </c>
      <c r="E41">
        <v>736</v>
      </c>
    </row>
    <row r="42">
      <c r="A42">
        <v>637</v>
      </c>
      <c r="C42">
        <v>687</v>
      </c>
      <c r="D42" t="str">
        <v>Sambal Terasi</v>
      </c>
      <c r="E42">
        <v>737</v>
      </c>
    </row>
    <row r="43">
      <c r="A43">
        <v>638</v>
      </c>
      <c r="C43">
        <v>688</v>
      </c>
      <c r="E43">
        <v>738</v>
      </c>
    </row>
    <row r="44">
      <c r="A44">
        <v>639</v>
      </c>
      <c r="C44">
        <v>689</v>
      </c>
      <c r="E44">
        <v>739</v>
      </c>
    </row>
    <row r="45">
      <c r="A45">
        <v>640</v>
      </c>
      <c r="C45">
        <v>690</v>
      </c>
      <c r="E45">
        <v>740</v>
      </c>
    </row>
    <row r="46">
      <c r="A46">
        <v>641</v>
      </c>
      <c r="B46" t="str">
        <v>Paket Segar 1  Take Away</v>
      </c>
      <c r="C46">
        <v>691</v>
      </c>
      <c r="D46" t="str">
        <v>Hot Spicy 1</v>
      </c>
      <c r="E46">
        <v>741</v>
      </c>
      <c r="F46" t="str">
        <v>Ayam Utuh Original</v>
      </c>
    </row>
    <row r="47">
      <c r="A47">
        <v>642</v>
      </c>
      <c r="B47" t="str">
        <v xml:space="preserve">Paket Segar 2  </v>
      </c>
      <c r="C47">
        <v>692</v>
      </c>
      <c r="D47" t="str">
        <v>Hot Spicy 2</v>
      </c>
      <c r="E47">
        <v>742</v>
      </c>
      <c r="F47" t="str">
        <v xml:space="preserve">Ayam Utuh Cheesy </v>
      </c>
    </row>
    <row r="48">
      <c r="A48">
        <v>643</v>
      </c>
      <c r="B48" t="str">
        <v xml:space="preserve">Paket Segar 3  </v>
      </c>
      <c r="C48">
        <v>693</v>
      </c>
      <c r="D48" t="str">
        <v>Hot Spicy 3</v>
      </c>
      <c r="E48">
        <v>743</v>
      </c>
      <c r="F48" t="str">
        <v>Ayam Utuh Geprek</v>
      </c>
    </row>
    <row r="49">
      <c r="A49">
        <v>644</v>
      </c>
      <c r="B49" t="str">
        <v xml:space="preserve">Paket Segar 4  </v>
      </c>
      <c r="C49">
        <v>694</v>
      </c>
      <c r="D49" t="str">
        <v>Sayap Spicy</v>
      </c>
      <c r="E49">
        <v>744</v>
      </c>
      <c r="F49" t="str">
        <v>P. Ayam Utuh Original</v>
      </c>
    </row>
    <row r="50">
      <c r="A50">
        <v>645</v>
      </c>
      <c r="B50" t="str">
        <v xml:space="preserve">Paket Segar 5  </v>
      </c>
      <c r="C50">
        <v>695</v>
      </c>
      <c r="D50" t="str">
        <v>Paha Bawah Spicy</v>
      </c>
      <c r="E50">
        <v>745</v>
      </c>
      <c r="F50" t="str">
        <v>P. Ayam Utuh Cheesy</v>
      </c>
    </row>
    <row r="51">
      <c r="A51">
        <v>646</v>
      </c>
      <c r="B51" t="str">
        <v xml:space="preserve">Paket Segar 6  </v>
      </c>
      <c r="C51">
        <v>696</v>
      </c>
      <c r="D51" t="str">
        <v>Dada/Paha Atas Spicy</v>
      </c>
      <c r="E51">
        <v>746</v>
      </c>
      <c r="F51" t="str">
        <v>P. Ayam Utuh Geprek</v>
      </c>
    </row>
    <row r="52">
      <c r="A52">
        <v>647</v>
      </c>
      <c r="B52" t="str">
        <v xml:space="preserve">Paket Segar 7 </v>
      </c>
      <c r="C52">
        <v>697</v>
      </c>
      <c r="E52">
        <v>747</v>
      </c>
    </row>
    <row r="53">
      <c r="A53">
        <v>648</v>
      </c>
      <c r="C53">
        <v>698</v>
      </c>
      <c r="E53">
        <v>748</v>
      </c>
    </row>
    <row r="54">
      <c r="A54">
        <v>649</v>
      </c>
      <c r="C54">
        <v>699</v>
      </c>
      <c r="E54">
        <v>749</v>
      </c>
    </row>
    <row r="55">
      <c r="A55">
        <v>650</v>
      </c>
      <c r="C55">
        <v>700</v>
      </c>
      <c r="E55">
        <v>750</v>
      </c>
    </row>
  </sheetData>
  <mergeCells count="14">
    <mergeCell ref="I4:I5"/>
    <mergeCell ref="J4:J5"/>
    <mergeCell ref="K4:K5"/>
    <mergeCell ref="L4:L5"/>
    <mergeCell ref="M4:M5"/>
    <mergeCell ref="A2:H2"/>
    <mergeCell ref="A4:A5"/>
    <mergeCell ref="B4:B5"/>
    <mergeCell ref="C4:C5"/>
    <mergeCell ref="D4:D5"/>
    <mergeCell ref="E4:E5"/>
    <mergeCell ref="F4:F5"/>
    <mergeCell ref="G4:G5"/>
    <mergeCell ref="H4:H5"/>
  </mergeCells>
  <pageMargins left="0" right="0" top="0" bottom="0" header="0.3" footer="0.3"/>
  <ignoredErrors>
    <ignoredError numberStoredAsText="1" sqref="A2:M59"/>
  </ignoredErrors>
</worksheet>
</file>

<file path=xl/worksheets/sheet40.xml><?xml version="1.0" encoding="utf-8"?>
<worksheet xmlns="http://schemas.openxmlformats.org/spreadsheetml/2006/main" xmlns:r="http://schemas.openxmlformats.org/officeDocument/2006/relationships">
  <dimension ref="A2:M55"/>
  <sheetViews>
    <sheetView workbookViewId="0" rightToLeft="0"/>
  </sheetViews>
  <sheetData>
    <row r="2">
      <c r="A2" t="str">
        <v>KODE PLU GRAB</v>
      </c>
    </row>
    <row r="4">
      <c r="A4" t="str">
        <v>PLU</v>
      </c>
      <c r="B4" t="str">
        <v>PRODUK MAKANAN</v>
      </c>
      <c r="C4" t="str">
        <v>PLU</v>
      </c>
      <c r="D4" t="str">
        <v>PRODUK MAKANAN</v>
      </c>
      <c r="E4" t="str">
        <v>PLU</v>
      </c>
      <c r="F4" t="str">
        <v>PRODUK MAKANAN</v>
      </c>
    </row>
    <row r="6">
      <c r="A6">
        <v>401</v>
      </c>
      <c r="B6" t="str">
        <v>Dada</v>
      </c>
      <c r="C6">
        <v>451</v>
      </c>
      <c r="D6" t="str">
        <v>Cheesy 1</v>
      </c>
      <c r="E6">
        <v>501</v>
      </c>
      <c r="F6" t="str">
        <v>AMC</v>
      </c>
    </row>
    <row r="7">
      <c r="A7">
        <v>402</v>
      </c>
      <c r="B7" t="str">
        <v>Paha Atas</v>
      </c>
      <c r="C7">
        <v>452</v>
      </c>
      <c r="D7" t="str">
        <v>Cheesy 2</v>
      </c>
      <c r="E7">
        <v>502</v>
      </c>
      <c r="F7" t="str">
        <v>AMB</v>
      </c>
    </row>
    <row r="8">
      <c r="A8">
        <v>403</v>
      </c>
      <c r="B8" t="str">
        <v>Paha Bawah</v>
      </c>
      <c r="C8">
        <v>453</v>
      </c>
      <c r="D8" t="str">
        <v>Cheesy 3</v>
      </c>
      <c r="E8">
        <v>503</v>
      </c>
      <c r="F8" t="str">
        <v>Teh Botol</v>
      </c>
    </row>
    <row r="9">
      <c r="A9">
        <v>404</v>
      </c>
      <c r="B9" t="str">
        <v>Sayap</v>
      </c>
      <c r="C9">
        <v>454</v>
      </c>
      <c r="D9" t="str">
        <v>Sayap Cheesy</v>
      </c>
      <c r="E9">
        <v>504</v>
      </c>
      <c r="F9" t="str">
        <v>Teh Botol Kotak</v>
      </c>
    </row>
    <row r="10">
      <c r="A10">
        <v>405</v>
      </c>
      <c r="B10" t="str">
        <v>Chicken Strip</v>
      </c>
      <c r="C10">
        <v>455</v>
      </c>
      <c r="D10" t="str">
        <v>Paha Bawah Cheesy</v>
      </c>
      <c r="E10">
        <v>505</v>
      </c>
      <c r="F10" t="str">
        <v>Fruitea</v>
      </c>
    </row>
    <row r="11">
      <c r="A11">
        <v>406</v>
      </c>
      <c r="B11" t="str">
        <v>Chicken Steak</v>
      </c>
      <c r="C11">
        <v>456</v>
      </c>
      <c r="D11" t="str">
        <v>DD/PA Cheesy</v>
      </c>
      <c r="E11">
        <v>506</v>
      </c>
      <c r="F11" t="str">
        <v>Tebs</v>
      </c>
    </row>
    <row r="12">
      <c r="A12">
        <v>407</v>
      </c>
      <c r="C12">
        <v>457</v>
      </c>
      <c r="D12" t="str">
        <v>Saus Cheesy</v>
      </c>
      <c r="E12">
        <v>507</v>
      </c>
      <c r="F12" t="str">
        <v>P. Ayam Utuh Cheese</v>
      </c>
    </row>
    <row r="13">
      <c r="A13">
        <v>408</v>
      </c>
      <c r="B13" t="str">
        <v>French Fries</v>
      </c>
      <c r="C13">
        <v>458</v>
      </c>
      <c r="E13">
        <v>508</v>
      </c>
      <c r="F13" t="str">
        <v>P. Ayam Utuh Geprek</v>
      </c>
    </row>
    <row r="14">
      <c r="A14">
        <v>409</v>
      </c>
      <c r="B14" t="str">
        <v>Nasi</v>
      </c>
      <c r="C14">
        <v>459</v>
      </c>
      <c r="E14">
        <v>509</v>
      </c>
    </row>
    <row r="15">
      <c r="A15">
        <v>410</v>
      </c>
      <c r="B15" t="str">
        <v>Perkedel</v>
      </c>
      <c r="C15">
        <v>460</v>
      </c>
      <c r="E15">
        <v>510</v>
      </c>
      <c r="F15" t="str">
        <v>Jus Strawberry</v>
      </c>
    </row>
    <row r="16">
      <c r="A16">
        <v>411</v>
      </c>
      <c r="B16" t="str">
        <v>Chicken Burger</v>
      </c>
      <c r="C16">
        <v>461</v>
      </c>
      <c r="D16" t="str">
        <v>Geprek 1</v>
      </c>
      <c r="E16">
        <v>511</v>
      </c>
      <c r="F16" t="str">
        <v>Jus Mangga</v>
      </c>
    </row>
    <row r="17">
      <c r="A17">
        <v>412</v>
      </c>
      <c r="B17" t="str">
        <v>Chicken Cheese Burger</v>
      </c>
      <c r="C17">
        <v>462</v>
      </c>
      <c r="D17" t="str">
        <v>Geprek 2</v>
      </c>
      <c r="E17">
        <v>512</v>
      </c>
      <c r="F17" t="str">
        <v>Jus Melon</v>
      </c>
    </row>
    <row r="18">
      <c r="A18">
        <v>413</v>
      </c>
      <c r="C18">
        <v>463</v>
      </c>
      <c r="D18" t="str">
        <v>Geprek 3</v>
      </c>
      <c r="E18">
        <v>513</v>
      </c>
      <c r="F18" t="str">
        <v>Jus Sirsak</v>
      </c>
    </row>
    <row r="19">
      <c r="A19">
        <v>414</v>
      </c>
      <c r="C19">
        <v>464</v>
      </c>
      <c r="D19" t="str">
        <v>Sayap Geprek</v>
      </c>
      <c r="E19">
        <v>514</v>
      </c>
      <c r="F19" t="str">
        <v>Jus Jambu</v>
      </c>
    </row>
    <row r="20">
      <c r="A20">
        <v>415</v>
      </c>
      <c r="C20">
        <v>465</v>
      </c>
      <c r="D20" t="str">
        <v>Paha Bawah Geprek</v>
      </c>
      <c r="E20">
        <v>515</v>
      </c>
      <c r="F20" t="str">
        <v>Jus Durian</v>
      </c>
    </row>
    <row r="21">
      <c r="A21">
        <v>416</v>
      </c>
      <c r="C21">
        <v>466</v>
      </c>
      <c r="D21" t="str">
        <v>DD/Pa Geprek</v>
      </c>
      <c r="E21">
        <v>516</v>
      </c>
      <c r="F21" t="str">
        <v>Jus Strawberry Float</v>
      </c>
    </row>
    <row r="22">
      <c r="A22">
        <v>417</v>
      </c>
      <c r="C22">
        <v>467</v>
      </c>
      <c r="D22" t="str">
        <v>Sambal Geprek</v>
      </c>
      <c r="E22">
        <v>517</v>
      </c>
      <c r="F22" t="str">
        <v>Jus Mangga Float</v>
      </c>
    </row>
    <row r="23">
      <c r="A23">
        <v>418</v>
      </c>
      <c r="B23" t="str">
        <v>Nasi Goreng Telur Ceplok</v>
      </c>
      <c r="C23">
        <v>468</v>
      </c>
      <c r="E23">
        <v>518</v>
      </c>
      <c r="F23" t="str">
        <v>Jus Melon Float</v>
      </c>
    </row>
    <row r="24">
      <c r="A24">
        <v>419</v>
      </c>
      <c r="C24">
        <v>469</v>
      </c>
      <c r="E24">
        <v>519</v>
      </c>
      <c r="F24" t="str">
        <v>Jus Sirsak Float</v>
      </c>
    </row>
    <row r="25">
      <c r="A25">
        <v>420</v>
      </c>
      <c r="C25">
        <v>470</v>
      </c>
      <c r="E25">
        <v>520</v>
      </c>
      <c r="F25" t="str">
        <v>Jus Jambu Float</v>
      </c>
    </row>
    <row r="26">
      <c r="A26">
        <v>421</v>
      </c>
      <c r="B26" t="str">
        <v>Paket Rocket 1 Dine In</v>
      </c>
      <c r="C26">
        <v>471</v>
      </c>
      <c r="D26" t="str">
        <v>Matah 1</v>
      </c>
      <c r="E26">
        <v>521</v>
      </c>
      <c r="F26" t="str">
        <v>Jus Durian Float</v>
      </c>
    </row>
    <row r="27">
      <c r="A27">
        <v>422</v>
      </c>
      <c r="B27" t="str">
        <v>Paket Rocket 2</v>
      </c>
      <c r="C27">
        <v>472</v>
      </c>
      <c r="D27" t="str">
        <v>Matah 2</v>
      </c>
      <c r="E27">
        <v>522</v>
      </c>
    </row>
    <row r="28">
      <c r="A28">
        <v>423</v>
      </c>
      <c r="B28" t="str">
        <v>Paket Rocket 3</v>
      </c>
      <c r="C28">
        <v>473</v>
      </c>
      <c r="D28" t="str">
        <v>Matah 3</v>
      </c>
      <c r="E28">
        <v>523</v>
      </c>
      <c r="F28" t="str">
        <v>Milkshake Strawberry</v>
      </c>
    </row>
    <row r="29">
      <c r="A29">
        <v>424</v>
      </c>
      <c r="B29" t="str">
        <v>Paket Rocket 4</v>
      </c>
      <c r="C29">
        <v>474</v>
      </c>
      <c r="D29" t="str">
        <v>Sayap Matah</v>
      </c>
      <c r="E29">
        <v>524</v>
      </c>
      <c r="F29" t="str">
        <v>Milkshake Coklat</v>
      </c>
    </row>
    <row r="30">
      <c r="A30">
        <v>425</v>
      </c>
      <c r="B30" t="str">
        <v>Paket Rocket 5</v>
      </c>
      <c r="C30">
        <v>475</v>
      </c>
      <c r="D30" t="str">
        <v>Paha Bawah Matah</v>
      </c>
      <c r="E30">
        <v>525</v>
      </c>
      <c r="F30" t="str">
        <v>Red Velvet</v>
      </c>
    </row>
    <row r="31">
      <c r="A31">
        <v>426</v>
      </c>
      <c r="B31" t="str">
        <v>Paket Rocket 6</v>
      </c>
      <c r="C31">
        <v>476</v>
      </c>
      <c r="D31" t="str">
        <v>DD/PA Matah</v>
      </c>
      <c r="E31">
        <v>526</v>
      </c>
      <c r="F31" t="str">
        <v>Thai Greentea</v>
      </c>
    </row>
    <row r="32">
      <c r="A32">
        <v>427</v>
      </c>
      <c r="B32" t="str">
        <v>Paket Rocket 7</v>
      </c>
      <c r="C32">
        <v>477</v>
      </c>
      <c r="D32" t="str">
        <v>Sambal Matah</v>
      </c>
      <c r="E32">
        <v>527</v>
      </c>
      <c r="F32" t="str">
        <v>Milky Manggo</v>
      </c>
    </row>
    <row r="33">
      <c r="A33">
        <v>428</v>
      </c>
      <c r="B33" t="str">
        <v>Paket Rocket 8</v>
      </c>
      <c r="C33">
        <v>478</v>
      </c>
      <c r="E33">
        <v>528</v>
      </c>
    </row>
    <row r="34">
      <c r="A34">
        <v>429</v>
      </c>
      <c r="B34" t="str">
        <v>Paket Rocket 9</v>
      </c>
      <c r="C34">
        <v>479</v>
      </c>
      <c r="E34">
        <v>529</v>
      </c>
    </row>
    <row r="35">
      <c r="A35">
        <v>430</v>
      </c>
      <c r="B35" t="str">
        <v>Paket Rocket 10</v>
      </c>
      <c r="C35">
        <v>480</v>
      </c>
      <c r="E35">
        <v>530</v>
      </c>
      <c r="F35" t="str">
        <v>Es Teh</v>
      </c>
    </row>
    <row r="36">
      <c r="A36">
        <v>431</v>
      </c>
      <c r="B36" t="str">
        <v>Paket Roma 1</v>
      </c>
      <c r="C36">
        <v>481</v>
      </c>
      <c r="D36" t="str">
        <v>Terasi 1</v>
      </c>
      <c r="E36">
        <v>531</v>
      </c>
      <c r="F36" t="str">
        <v>Milo</v>
      </c>
    </row>
    <row r="37">
      <c r="A37">
        <v>432</v>
      </c>
      <c r="B37" t="str">
        <v>Paket Roma 2</v>
      </c>
      <c r="C37">
        <v>482</v>
      </c>
      <c r="D37" t="str">
        <v>Terasi 2</v>
      </c>
      <c r="E37">
        <v>532</v>
      </c>
      <c r="F37" t="str">
        <v>Lemontea</v>
      </c>
    </row>
    <row r="38">
      <c r="A38">
        <v>433</v>
      </c>
      <c r="B38" t="str">
        <v>Paket Roma 3</v>
      </c>
      <c r="C38">
        <v>483</v>
      </c>
      <c r="D38" t="str">
        <v>Terasi 3</v>
      </c>
      <c r="E38">
        <v>533</v>
      </c>
      <c r="F38" t="str">
        <v>Orange</v>
      </c>
    </row>
    <row r="39">
      <c r="A39">
        <v>434</v>
      </c>
      <c r="B39" t="str">
        <v>Paket Roma 4</v>
      </c>
      <c r="C39">
        <v>484</v>
      </c>
      <c r="D39" t="str">
        <v>Sayap Terasi</v>
      </c>
      <c r="E39">
        <v>534</v>
      </c>
      <c r="F39" t="str">
        <v>Ice Cream</v>
      </c>
    </row>
    <row r="40">
      <c r="A40">
        <v>435</v>
      </c>
      <c r="B40" t="str">
        <v>Paket Roma 5</v>
      </c>
      <c r="C40">
        <v>485</v>
      </c>
      <c r="D40" t="str">
        <v>Paha Bawah Terasi</v>
      </c>
      <c r="E40">
        <v>535</v>
      </c>
    </row>
    <row r="41">
      <c r="A41">
        <v>436</v>
      </c>
      <c r="C41">
        <v>486</v>
      </c>
      <c r="D41" t="str">
        <v>DD/PA Terasi</v>
      </c>
      <c r="E41">
        <v>536</v>
      </c>
    </row>
    <row r="42">
      <c r="A42">
        <v>437</v>
      </c>
      <c r="C42">
        <v>487</v>
      </c>
      <c r="D42" t="str">
        <v>Sambal Terasi</v>
      </c>
      <c r="E42">
        <v>537</v>
      </c>
    </row>
    <row r="43">
      <c r="A43">
        <v>438</v>
      </c>
      <c r="C43">
        <v>488</v>
      </c>
      <c r="E43">
        <v>538</v>
      </c>
    </row>
    <row r="44">
      <c r="A44">
        <v>439</v>
      </c>
      <c r="C44">
        <v>489</v>
      </c>
      <c r="E44">
        <v>539</v>
      </c>
    </row>
    <row r="45">
      <c r="A45">
        <v>440</v>
      </c>
      <c r="C45">
        <v>490</v>
      </c>
      <c r="E45">
        <v>540</v>
      </c>
    </row>
    <row r="46">
      <c r="A46">
        <v>441</v>
      </c>
      <c r="B46" t="str">
        <v>Paket Segar 1  Take Away</v>
      </c>
      <c r="C46">
        <v>491</v>
      </c>
      <c r="D46" t="str">
        <v>Hot Spicy 1</v>
      </c>
      <c r="E46">
        <v>541</v>
      </c>
      <c r="F46" t="str">
        <v>Bucket 1</v>
      </c>
    </row>
    <row r="47">
      <c r="A47">
        <v>442</v>
      </c>
      <c r="B47" t="str">
        <v xml:space="preserve">Paket Segar 2  </v>
      </c>
      <c r="C47">
        <v>492</v>
      </c>
      <c r="D47" t="str">
        <v>Hot Spicy 2</v>
      </c>
      <c r="E47">
        <v>542</v>
      </c>
      <c r="F47" t="str">
        <v>Bucket 2</v>
      </c>
    </row>
    <row r="48">
      <c r="A48">
        <v>443</v>
      </c>
      <c r="B48" t="str">
        <v xml:space="preserve">Paket Segar 3  </v>
      </c>
      <c r="C48">
        <v>493</v>
      </c>
      <c r="D48" t="str">
        <v>Hot Spicy 3</v>
      </c>
      <c r="E48">
        <v>543</v>
      </c>
      <c r="F48" t="str">
        <v>Family Bucket 1</v>
      </c>
    </row>
    <row r="49">
      <c r="A49">
        <v>444</v>
      </c>
      <c r="B49" t="str">
        <v xml:space="preserve">Paket Segar 4  </v>
      </c>
      <c r="C49">
        <v>494</v>
      </c>
      <c r="D49" t="str">
        <v>Sayap Spicy</v>
      </c>
      <c r="E49">
        <v>544</v>
      </c>
      <c r="F49" t="str">
        <v>Family Bucket 2</v>
      </c>
    </row>
    <row r="50">
      <c r="A50">
        <v>445</v>
      </c>
      <c r="B50" t="str">
        <v xml:space="preserve">Paket Segar 5  </v>
      </c>
      <c r="C50">
        <v>495</v>
      </c>
      <c r="D50" t="str">
        <v>Paha Bawah Spicy</v>
      </c>
      <c r="E50">
        <v>545</v>
      </c>
      <c r="F50" t="str">
        <v>Family Bucket 3</v>
      </c>
    </row>
    <row r="51">
      <c r="A51">
        <v>446</v>
      </c>
      <c r="B51" t="str">
        <v xml:space="preserve">Paket Segar 6  </v>
      </c>
      <c r="C51">
        <v>496</v>
      </c>
      <c r="D51" t="str">
        <v>Dada/Paha Atas Spicy</v>
      </c>
      <c r="E51">
        <v>546</v>
      </c>
      <c r="F51" t="str">
        <v>Family Bucket 4</v>
      </c>
    </row>
    <row r="52">
      <c r="A52">
        <v>447</v>
      </c>
      <c r="B52" t="str">
        <v xml:space="preserve">Paket Segar 7 </v>
      </c>
      <c r="C52">
        <v>497</v>
      </c>
      <c r="D52" t="str">
        <v>Ayam Utuh Original</v>
      </c>
      <c r="E52">
        <v>547</v>
      </c>
    </row>
    <row r="53">
      <c r="A53">
        <v>448</v>
      </c>
      <c r="C53">
        <v>498</v>
      </c>
      <c r="D53" t="str">
        <v>Ayam Utuh Cheesy</v>
      </c>
      <c r="E53">
        <v>548</v>
      </c>
    </row>
    <row r="54">
      <c r="A54">
        <v>449</v>
      </c>
      <c r="C54">
        <v>499</v>
      </c>
      <c r="D54" t="str">
        <v>Ayam Utuh Geprek</v>
      </c>
      <c r="E54">
        <v>549</v>
      </c>
    </row>
    <row r="55">
      <c r="A55">
        <v>450</v>
      </c>
      <c r="C55">
        <v>500</v>
      </c>
      <c r="D55" t="str">
        <v>P. Ayam Utuh Original</v>
      </c>
      <c r="E55">
        <v>550</v>
      </c>
    </row>
  </sheetData>
  <mergeCells count="14">
    <mergeCell ref="I4:I5"/>
    <mergeCell ref="J4:J5"/>
    <mergeCell ref="K4:K5"/>
    <mergeCell ref="L4:L5"/>
    <mergeCell ref="M4:M5"/>
    <mergeCell ref="A2:H2"/>
    <mergeCell ref="A4:A5"/>
    <mergeCell ref="B4:B5"/>
    <mergeCell ref="C4:C5"/>
    <mergeCell ref="D4:D5"/>
    <mergeCell ref="E4:E5"/>
    <mergeCell ref="F4:F5"/>
    <mergeCell ref="G4:G5"/>
    <mergeCell ref="H4:H5"/>
  </mergeCells>
  <pageMargins left="0" right="0" top="0" bottom="0" header="0.3" footer="0.3"/>
  <ignoredErrors>
    <ignoredError numberStoredAsText="1" sqref="A2:M55"/>
  </ignoredErrors>
</worksheet>
</file>

<file path=xl/worksheets/sheet41.xml><?xml version="1.0" encoding="utf-8"?>
<worksheet xmlns="http://schemas.openxmlformats.org/spreadsheetml/2006/main" xmlns:r="http://schemas.openxmlformats.org/officeDocument/2006/relationships">
  <dimension ref="A2:M55"/>
  <sheetViews>
    <sheetView workbookViewId="0" rightToLeft="0"/>
  </sheetViews>
  <sheetData>
    <row r="2">
      <c r="A2" t="str">
        <v>KODE PLU SHOPEE FOOD</v>
      </c>
    </row>
    <row r="4">
      <c r="A4" t="str">
        <v>PLU</v>
      </c>
      <c r="B4" t="str">
        <v>PRODUK MAKANAN</v>
      </c>
      <c r="C4" t="str">
        <v>PLU</v>
      </c>
      <c r="D4" t="str">
        <v>PRODUK MAKANAN</v>
      </c>
      <c r="E4" t="str">
        <v>PLU</v>
      </c>
      <c r="F4" t="str">
        <v>PRODUK MAKANAN</v>
      </c>
      <c r="G4" t="str">
        <v>PLU</v>
      </c>
      <c r="H4" t="str">
        <v>MENU MINUMAN</v>
      </c>
    </row>
    <row r="6">
      <c r="A6">
        <v>801</v>
      </c>
      <c r="B6" t="str">
        <v>Dada</v>
      </c>
      <c r="C6">
        <v>851</v>
      </c>
      <c r="D6" t="str">
        <v>Cheesy 1</v>
      </c>
      <c r="E6">
        <v>901</v>
      </c>
      <c r="F6" t="str">
        <v>AMC</v>
      </c>
    </row>
    <row r="7">
      <c r="A7">
        <v>802</v>
      </c>
      <c r="B7" t="str">
        <v>Paha Atas</v>
      </c>
      <c r="C7">
        <v>852</v>
      </c>
      <c r="D7" t="str">
        <v>Cheesy 2</v>
      </c>
      <c r="E7">
        <v>902</v>
      </c>
      <c r="F7" t="str">
        <v>AMB</v>
      </c>
    </row>
    <row r="8">
      <c r="A8">
        <v>803</v>
      </c>
      <c r="B8" t="str">
        <v>Paha Bawah</v>
      </c>
      <c r="C8">
        <v>853</v>
      </c>
      <c r="D8" t="str">
        <v>Cheesy 3</v>
      </c>
      <c r="E8">
        <v>903</v>
      </c>
      <c r="F8" t="str">
        <v>Teh Botol</v>
      </c>
    </row>
    <row r="9">
      <c r="A9">
        <v>804</v>
      </c>
      <c r="B9" t="str">
        <v>Sayap</v>
      </c>
      <c r="C9">
        <v>854</v>
      </c>
      <c r="D9" t="str">
        <v>Sayap Cheesy</v>
      </c>
      <c r="E9">
        <v>904</v>
      </c>
      <c r="F9" t="str">
        <v>Teh Botol Kotak</v>
      </c>
    </row>
    <row r="10">
      <c r="A10">
        <v>805</v>
      </c>
      <c r="B10" t="str">
        <v>Chicken Strip</v>
      </c>
      <c r="C10">
        <v>855</v>
      </c>
      <c r="D10" t="str">
        <v>Paha Bawajh Cheesy</v>
      </c>
      <c r="E10">
        <v>905</v>
      </c>
      <c r="F10" t="str">
        <v>Fruitea</v>
      </c>
    </row>
    <row r="11">
      <c r="A11">
        <v>806</v>
      </c>
      <c r="B11" t="str">
        <v>Chicken Steak</v>
      </c>
      <c r="C11">
        <v>856</v>
      </c>
      <c r="D11" t="str">
        <v>DD/PA Cheesy</v>
      </c>
      <c r="E11">
        <v>906</v>
      </c>
      <c r="F11" t="str">
        <v>Tebs</v>
      </c>
    </row>
    <row r="12">
      <c r="C12">
        <v>857</v>
      </c>
      <c r="D12" t="str">
        <v>Saus Level</v>
      </c>
      <c r="E12">
        <v>907</v>
      </c>
    </row>
    <row r="13">
      <c r="A13">
        <v>808</v>
      </c>
      <c r="B13" t="str">
        <v>French Fries</v>
      </c>
      <c r="C13">
        <v>858</v>
      </c>
      <c r="E13">
        <v>908</v>
      </c>
    </row>
    <row r="14">
      <c r="A14">
        <v>809</v>
      </c>
      <c r="B14" t="str">
        <v>Nasi</v>
      </c>
      <c r="C14">
        <v>859</v>
      </c>
      <c r="E14">
        <v>909</v>
      </c>
    </row>
    <row r="15">
      <c r="A15">
        <v>810</v>
      </c>
      <c r="B15" t="str">
        <v>Perkedel</v>
      </c>
      <c r="C15">
        <v>860</v>
      </c>
      <c r="E15">
        <v>910</v>
      </c>
      <c r="F15" t="str">
        <v>Jus Strawberry</v>
      </c>
    </row>
    <row r="16">
      <c r="A16">
        <v>811</v>
      </c>
      <c r="B16" t="str">
        <v>Chicken Burger</v>
      </c>
      <c r="C16">
        <v>861</v>
      </c>
      <c r="D16" t="str">
        <v>Geprek 1</v>
      </c>
      <c r="E16">
        <v>911</v>
      </c>
      <c r="F16" t="str">
        <v>Jus Mangga</v>
      </c>
    </row>
    <row r="17">
      <c r="A17">
        <v>812</v>
      </c>
      <c r="B17" t="str">
        <v>Chicken Cheese Burger</v>
      </c>
      <c r="C17">
        <v>862</v>
      </c>
      <c r="D17" t="str">
        <v>Geprek 2</v>
      </c>
      <c r="E17">
        <v>912</v>
      </c>
      <c r="F17" t="str">
        <v>Jus Melon</v>
      </c>
    </row>
    <row r="18">
      <c r="A18">
        <v>813</v>
      </c>
      <c r="C18">
        <v>863</v>
      </c>
      <c r="D18" t="str">
        <v>Geprek 3</v>
      </c>
      <c r="E18">
        <v>913</v>
      </c>
      <c r="F18" t="str">
        <v>Jus Sirsak</v>
      </c>
    </row>
    <row r="19">
      <c r="A19">
        <v>814</v>
      </c>
      <c r="C19">
        <v>864</v>
      </c>
      <c r="D19" t="str">
        <v xml:space="preserve">Sapyap Geprek </v>
      </c>
      <c r="E19">
        <v>914</v>
      </c>
      <c r="F19" t="str">
        <v>Jus Jambu</v>
      </c>
    </row>
    <row r="20">
      <c r="A20">
        <v>815</v>
      </c>
      <c r="C20">
        <v>865</v>
      </c>
      <c r="D20" t="str">
        <v>Paha Bawah Geprek</v>
      </c>
      <c r="E20">
        <v>915</v>
      </c>
      <c r="F20" t="str">
        <v>Jus Durian</v>
      </c>
    </row>
    <row r="21">
      <c r="A21">
        <v>816</v>
      </c>
      <c r="C21">
        <v>866</v>
      </c>
      <c r="D21" t="str">
        <v>DD/PA Geprek</v>
      </c>
      <c r="E21">
        <v>916</v>
      </c>
      <c r="F21" t="str">
        <v>Jus Strawberry Float</v>
      </c>
    </row>
    <row r="22">
      <c r="A22">
        <v>817</v>
      </c>
      <c r="B22" t="str">
        <v>Nasi Goreng</v>
      </c>
      <c r="C22">
        <v>867</v>
      </c>
      <c r="D22" t="str">
        <v>Sambal Geprek</v>
      </c>
      <c r="E22">
        <v>917</v>
      </c>
      <c r="F22" t="str">
        <v>Jus Mangga Float</v>
      </c>
    </row>
    <row r="23">
      <c r="A23">
        <v>818</v>
      </c>
      <c r="B23" t="str">
        <v>Nasi Goreng Telur Ceplok</v>
      </c>
      <c r="C23">
        <v>868</v>
      </c>
      <c r="E23">
        <v>918</v>
      </c>
      <c r="F23" t="str">
        <v>Jus Melon Float</v>
      </c>
    </row>
    <row r="24">
      <c r="A24">
        <v>819</v>
      </c>
      <c r="C24">
        <v>869</v>
      </c>
      <c r="E24">
        <v>919</v>
      </c>
      <c r="F24" t="str">
        <v>Jus Sirsak Float</v>
      </c>
    </row>
    <row r="25">
      <c r="A25">
        <v>820</v>
      </c>
      <c r="B25" t="str">
        <v>Telur Ceplok</v>
      </c>
      <c r="C25">
        <v>870</v>
      </c>
      <c r="E25">
        <v>920</v>
      </c>
      <c r="F25" t="str">
        <v>Jus Jambu Float</v>
      </c>
    </row>
    <row r="26">
      <c r="A26">
        <v>821</v>
      </c>
      <c r="B26" t="str">
        <v>Paket Rocket 10</v>
      </c>
      <c r="C26">
        <v>871</v>
      </c>
      <c r="D26" t="str">
        <v>Matah 1</v>
      </c>
      <c r="E26">
        <v>921</v>
      </c>
      <c r="F26" t="str">
        <v>Jus Durian Float</v>
      </c>
    </row>
    <row r="27">
      <c r="A27">
        <v>822</v>
      </c>
      <c r="B27" t="str">
        <v>Paket Rocket 2</v>
      </c>
      <c r="C27">
        <v>872</v>
      </c>
      <c r="D27" t="str">
        <v>Matah 2</v>
      </c>
      <c r="E27">
        <v>922</v>
      </c>
    </row>
    <row r="28">
      <c r="A28">
        <v>823</v>
      </c>
      <c r="B28" t="str">
        <v>Paket Rocket 3</v>
      </c>
      <c r="C28">
        <v>873</v>
      </c>
      <c r="D28" t="str">
        <v>Matah 3</v>
      </c>
      <c r="E28">
        <v>923</v>
      </c>
      <c r="F28" t="str">
        <v>Milkshake Strawberry</v>
      </c>
    </row>
    <row r="29">
      <c r="A29">
        <v>824</v>
      </c>
      <c r="B29" t="str">
        <v>Paket Rocket 4</v>
      </c>
      <c r="C29">
        <v>874</v>
      </c>
      <c r="D29" t="str">
        <v>Sayap Matah</v>
      </c>
      <c r="E29">
        <v>924</v>
      </c>
      <c r="F29" t="str">
        <v>Milkshake Coklat</v>
      </c>
    </row>
    <row r="30">
      <c r="A30">
        <v>825</v>
      </c>
      <c r="B30" t="str">
        <v>Paket Rocket 5</v>
      </c>
      <c r="C30">
        <v>875</v>
      </c>
      <c r="D30" t="str">
        <v>Paha Bawah Matah</v>
      </c>
      <c r="E30">
        <v>925</v>
      </c>
      <c r="F30" t="str">
        <v>Red Velvet</v>
      </c>
    </row>
    <row r="31">
      <c r="A31">
        <v>826</v>
      </c>
      <c r="B31" t="str">
        <v>Paket Rocket 6</v>
      </c>
      <c r="C31">
        <v>876</v>
      </c>
      <c r="D31" t="str">
        <v>DD/PA Matah</v>
      </c>
      <c r="E31">
        <v>926</v>
      </c>
      <c r="F31" t="str">
        <v>Thai Greentea</v>
      </c>
    </row>
    <row r="32">
      <c r="A32">
        <v>827</v>
      </c>
      <c r="B32" t="str">
        <v>Paket Rocket 7</v>
      </c>
      <c r="C32">
        <v>877</v>
      </c>
      <c r="D32" t="str">
        <v xml:space="preserve">Sambal Matah </v>
      </c>
      <c r="E32">
        <v>927</v>
      </c>
      <c r="F32" t="str">
        <v>Milky Mango</v>
      </c>
    </row>
    <row r="33">
      <c r="A33">
        <v>828</v>
      </c>
      <c r="B33" t="str">
        <v>Paket Rocket 8</v>
      </c>
      <c r="C33">
        <v>878</v>
      </c>
      <c r="E33">
        <v>928</v>
      </c>
    </row>
    <row r="34">
      <c r="A34">
        <v>829</v>
      </c>
      <c r="B34" t="str">
        <v>Paket Rocket 9</v>
      </c>
      <c r="C34">
        <v>879</v>
      </c>
      <c r="E34">
        <v>929</v>
      </c>
    </row>
    <row r="35">
      <c r="A35">
        <v>830</v>
      </c>
      <c r="B35" t="str">
        <v>Paket Rocket 10</v>
      </c>
      <c r="C35">
        <v>880</v>
      </c>
      <c r="E35">
        <v>930</v>
      </c>
      <c r="F35" t="str">
        <v>Esteh</v>
      </c>
    </row>
    <row r="36">
      <c r="A36">
        <v>831</v>
      </c>
      <c r="B36" t="str">
        <v>Paket Roma 1</v>
      </c>
      <c r="C36">
        <v>881</v>
      </c>
      <c r="D36" t="str">
        <v>Terasi 1</v>
      </c>
      <c r="E36">
        <v>931</v>
      </c>
      <c r="F36" t="str">
        <v>Milo</v>
      </c>
    </row>
    <row r="37">
      <c r="A37">
        <v>832</v>
      </c>
      <c r="B37" t="str">
        <v>Paket Roma 2</v>
      </c>
      <c r="C37">
        <v>882</v>
      </c>
      <c r="D37" t="str">
        <v>Terasi 2</v>
      </c>
      <c r="E37">
        <v>932</v>
      </c>
      <c r="F37" t="str">
        <v>Lemontea</v>
      </c>
    </row>
    <row r="38">
      <c r="A38">
        <v>833</v>
      </c>
      <c r="B38" t="str">
        <v>Paket Roma 3</v>
      </c>
      <c r="C38">
        <v>883</v>
      </c>
      <c r="D38" t="str">
        <v>Terasi 3</v>
      </c>
      <c r="E38">
        <v>933</v>
      </c>
      <c r="F38" t="str">
        <v>Orange</v>
      </c>
    </row>
    <row r="39">
      <c r="A39">
        <v>834</v>
      </c>
      <c r="B39" t="str">
        <v>Paket Roma 4</v>
      </c>
      <c r="C39">
        <v>884</v>
      </c>
      <c r="D39" t="str">
        <v>Sayap Terasi</v>
      </c>
      <c r="E39">
        <v>934</v>
      </c>
      <c r="F39" t="str">
        <v>Ice Cream</v>
      </c>
    </row>
    <row r="40">
      <c r="A40">
        <v>835</v>
      </c>
      <c r="B40" t="str">
        <v>Paket Roma 5</v>
      </c>
      <c r="C40">
        <v>885</v>
      </c>
      <c r="D40" t="str">
        <v>Paha Bawah Terasi</v>
      </c>
      <c r="E40">
        <v>935</v>
      </c>
    </row>
    <row r="41">
      <c r="A41">
        <v>836</v>
      </c>
      <c r="C41">
        <v>886</v>
      </c>
      <c r="D41" t="str">
        <v>DD/PA Terasi</v>
      </c>
      <c r="E41">
        <v>936</v>
      </c>
    </row>
    <row r="42">
      <c r="A42">
        <v>837</v>
      </c>
      <c r="C42">
        <v>887</v>
      </c>
      <c r="D42" t="str">
        <v>Sambal Terasi</v>
      </c>
      <c r="E42">
        <v>937</v>
      </c>
    </row>
    <row r="43">
      <c r="A43">
        <v>838</v>
      </c>
      <c r="C43">
        <v>888</v>
      </c>
      <c r="E43">
        <v>938</v>
      </c>
    </row>
    <row r="44">
      <c r="A44">
        <v>839</v>
      </c>
      <c r="C44">
        <v>889</v>
      </c>
      <c r="E44">
        <v>939</v>
      </c>
    </row>
    <row r="45">
      <c r="A45">
        <v>840</v>
      </c>
      <c r="C45">
        <v>890</v>
      </c>
      <c r="E45">
        <v>940</v>
      </c>
    </row>
    <row r="46">
      <c r="A46">
        <v>841</v>
      </c>
      <c r="B46" t="str">
        <v>Paket Segar 1  Take Away</v>
      </c>
      <c r="C46">
        <v>891</v>
      </c>
      <c r="D46" t="str">
        <v>Hot Spicy 1</v>
      </c>
      <c r="E46">
        <v>941</v>
      </c>
      <c r="F46" t="str">
        <v>Bucket 1</v>
      </c>
    </row>
    <row r="47">
      <c r="A47">
        <v>842</v>
      </c>
      <c r="B47" t="str">
        <v xml:space="preserve">Paket Segar 2  </v>
      </c>
      <c r="C47">
        <v>892</v>
      </c>
      <c r="D47" t="str">
        <v>Hot Spicy 2</v>
      </c>
      <c r="E47">
        <v>942</v>
      </c>
      <c r="F47" t="str">
        <v>Bucket 2</v>
      </c>
    </row>
    <row r="48">
      <c r="A48">
        <v>843</v>
      </c>
      <c r="B48" t="str">
        <v xml:space="preserve">Paket Segar 3  </v>
      </c>
      <c r="C48">
        <v>893</v>
      </c>
      <c r="D48" t="str">
        <v>Hot Spicy 3</v>
      </c>
      <c r="E48">
        <v>943</v>
      </c>
      <c r="F48" t="str">
        <v>Family Bucket 1</v>
      </c>
    </row>
    <row r="49">
      <c r="A49">
        <v>844</v>
      </c>
      <c r="B49" t="str">
        <v xml:space="preserve">Paket Segar 4  </v>
      </c>
      <c r="C49">
        <v>894</v>
      </c>
      <c r="D49" t="str">
        <v>Sayap Spicy</v>
      </c>
      <c r="E49">
        <v>944</v>
      </c>
      <c r="F49" t="str">
        <v>Family Bucket 2</v>
      </c>
    </row>
    <row r="50">
      <c r="A50">
        <v>845</v>
      </c>
      <c r="B50" t="str">
        <v xml:space="preserve">Paket Segar 5  </v>
      </c>
      <c r="C50">
        <v>895</v>
      </c>
      <c r="D50" t="str">
        <v>Paha Bawah Spicy</v>
      </c>
      <c r="E50">
        <v>945</v>
      </c>
      <c r="F50" t="str">
        <v>Family Bucket 3</v>
      </c>
    </row>
    <row r="51">
      <c r="A51">
        <v>846</v>
      </c>
      <c r="B51" t="str">
        <v xml:space="preserve">Paket Segar 6  </v>
      </c>
      <c r="C51">
        <v>896</v>
      </c>
      <c r="D51" t="str">
        <v>Dada/Paha Atas Spicy</v>
      </c>
      <c r="E51">
        <v>946</v>
      </c>
      <c r="F51" t="str">
        <v>Family Bucket 4</v>
      </c>
    </row>
    <row r="52">
      <c r="A52">
        <v>847</v>
      </c>
      <c r="B52" t="str">
        <v xml:space="preserve">Paket Segar 7 </v>
      </c>
      <c r="C52">
        <v>897</v>
      </c>
      <c r="E52">
        <v>947</v>
      </c>
    </row>
    <row r="53">
      <c r="A53">
        <v>848</v>
      </c>
      <c r="C53">
        <v>898</v>
      </c>
      <c r="E53">
        <v>948</v>
      </c>
    </row>
    <row r="54">
      <c r="A54">
        <v>849</v>
      </c>
      <c r="C54">
        <v>899</v>
      </c>
      <c r="E54">
        <v>949</v>
      </c>
    </row>
    <row r="55">
      <c r="A55">
        <v>850</v>
      </c>
      <c r="C55">
        <v>900</v>
      </c>
      <c r="E55">
        <v>950</v>
      </c>
    </row>
  </sheetData>
  <mergeCells count="14">
    <mergeCell ref="I4:I5"/>
    <mergeCell ref="J4:J5"/>
    <mergeCell ref="K4:K5"/>
    <mergeCell ref="L4:L5"/>
    <mergeCell ref="M4:M5"/>
    <mergeCell ref="A2:H2"/>
    <mergeCell ref="A4:A5"/>
    <mergeCell ref="B4:B5"/>
    <mergeCell ref="C4:C5"/>
    <mergeCell ref="D4:D5"/>
    <mergeCell ref="E4:E5"/>
    <mergeCell ref="F4:F5"/>
    <mergeCell ref="G4:G5"/>
    <mergeCell ref="H4:H5"/>
  </mergeCells>
  <pageMargins left="0" right="0" top="0" bottom="0" header="0.3" footer="0.3"/>
  <ignoredErrors>
    <ignoredError numberStoredAsText="1" sqref="A2:M55"/>
  </ignoredErrors>
</worksheet>
</file>

<file path=xl/worksheets/sheet42.xml><?xml version="1.0" encoding="utf-8"?>
<worksheet xmlns="http://schemas.openxmlformats.org/spreadsheetml/2006/main" xmlns:r="http://schemas.openxmlformats.org/officeDocument/2006/relationships">
  <dimension ref="A2:I55"/>
  <sheetViews>
    <sheetView workbookViewId="0" rightToLeft="0"/>
  </sheetViews>
  <sheetData>
    <row r="2">
      <c r="A2" t="str">
        <v>KODE PLU PROMO REGION</v>
      </c>
    </row>
    <row r="4">
      <c r="A4" t="str">
        <v>PLU</v>
      </c>
      <c r="B4" t="str">
        <v>PRODUK MAKANAN</v>
      </c>
      <c r="C4" t="str">
        <v>PLU</v>
      </c>
      <c r="D4" t="str">
        <v>PRODUK MAKANAN</v>
      </c>
    </row>
    <row r="6">
      <c r="A6">
        <v>201</v>
      </c>
      <c r="C6">
        <v>251</v>
      </c>
    </row>
    <row r="7">
      <c r="A7">
        <v>202</v>
      </c>
      <c r="C7">
        <v>252</v>
      </c>
    </row>
    <row r="8">
      <c r="A8">
        <v>203</v>
      </c>
      <c r="C8">
        <v>253</v>
      </c>
    </row>
    <row r="9">
      <c r="A9">
        <v>204</v>
      </c>
      <c r="C9">
        <v>254</v>
      </c>
    </row>
    <row r="10">
      <c r="A10">
        <v>205</v>
      </c>
      <c r="C10">
        <v>255</v>
      </c>
    </row>
    <row r="11">
      <c r="A11">
        <v>206</v>
      </c>
      <c r="C11">
        <v>256</v>
      </c>
    </row>
    <row r="12">
      <c r="A12">
        <v>207</v>
      </c>
      <c r="C12">
        <v>257</v>
      </c>
    </row>
    <row r="13">
      <c r="A13">
        <v>208</v>
      </c>
      <c r="C13">
        <v>258</v>
      </c>
    </row>
    <row r="14">
      <c r="A14">
        <v>209</v>
      </c>
      <c r="C14">
        <v>259</v>
      </c>
    </row>
    <row r="15">
      <c r="A15">
        <v>210</v>
      </c>
      <c r="C15">
        <v>260</v>
      </c>
    </row>
    <row r="16">
      <c r="A16">
        <v>211</v>
      </c>
      <c r="C16">
        <v>261</v>
      </c>
    </row>
    <row r="17">
      <c r="A17">
        <v>212</v>
      </c>
      <c r="C17">
        <v>262</v>
      </c>
    </row>
    <row r="18">
      <c r="A18">
        <v>213</v>
      </c>
      <c r="C18">
        <v>263</v>
      </c>
    </row>
    <row r="19">
      <c r="A19">
        <v>214</v>
      </c>
      <c r="C19">
        <v>264</v>
      </c>
    </row>
    <row r="20">
      <c r="A20">
        <v>215</v>
      </c>
      <c r="C20">
        <v>265</v>
      </c>
    </row>
    <row r="21">
      <c r="A21">
        <v>216</v>
      </c>
      <c r="C21">
        <v>266</v>
      </c>
    </row>
    <row r="22">
      <c r="A22">
        <v>217</v>
      </c>
      <c r="C22">
        <v>267</v>
      </c>
    </row>
    <row r="23">
      <c r="A23">
        <v>218</v>
      </c>
      <c r="C23">
        <v>268</v>
      </c>
    </row>
    <row r="24">
      <c r="A24">
        <v>219</v>
      </c>
      <c r="C24">
        <v>269</v>
      </c>
    </row>
    <row r="25">
      <c r="A25">
        <v>220</v>
      </c>
      <c r="C25">
        <v>270</v>
      </c>
    </row>
    <row r="26">
      <c r="A26">
        <v>221</v>
      </c>
      <c r="C26">
        <v>271</v>
      </c>
    </row>
    <row r="27">
      <c r="A27">
        <v>222</v>
      </c>
      <c r="C27">
        <v>272</v>
      </c>
    </row>
    <row r="28">
      <c r="A28">
        <v>223</v>
      </c>
      <c r="C28">
        <v>273</v>
      </c>
    </row>
    <row r="29">
      <c r="A29">
        <v>224</v>
      </c>
      <c r="C29">
        <v>274</v>
      </c>
    </row>
    <row r="30">
      <c r="A30">
        <v>225</v>
      </c>
      <c r="C30">
        <v>275</v>
      </c>
    </row>
    <row r="31">
      <c r="A31">
        <v>226</v>
      </c>
      <c r="C31">
        <v>276</v>
      </c>
    </row>
    <row r="32">
      <c r="A32">
        <v>227</v>
      </c>
      <c r="C32">
        <v>277</v>
      </c>
    </row>
    <row r="33">
      <c r="A33">
        <v>228</v>
      </c>
      <c r="C33">
        <v>278</v>
      </c>
    </row>
    <row r="34">
      <c r="A34">
        <v>229</v>
      </c>
      <c r="C34">
        <v>279</v>
      </c>
    </row>
    <row r="35">
      <c r="A35">
        <v>230</v>
      </c>
      <c r="C35">
        <v>280</v>
      </c>
    </row>
    <row r="36">
      <c r="A36">
        <v>231</v>
      </c>
      <c r="C36">
        <v>281</v>
      </c>
    </row>
    <row r="37">
      <c r="A37">
        <v>232</v>
      </c>
      <c r="C37">
        <v>282</v>
      </c>
    </row>
    <row r="38">
      <c r="A38">
        <v>233</v>
      </c>
      <c r="C38">
        <v>283</v>
      </c>
    </row>
    <row r="39">
      <c r="A39">
        <v>234</v>
      </c>
      <c r="C39">
        <v>284</v>
      </c>
    </row>
    <row r="40">
      <c r="A40">
        <v>235</v>
      </c>
      <c r="C40">
        <v>285</v>
      </c>
    </row>
    <row r="41">
      <c r="A41">
        <v>236</v>
      </c>
      <c r="C41">
        <v>286</v>
      </c>
    </row>
    <row r="42">
      <c r="A42">
        <v>237</v>
      </c>
      <c r="C42">
        <v>287</v>
      </c>
    </row>
    <row r="43">
      <c r="A43">
        <v>238</v>
      </c>
      <c r="C43">
        <v>288</v>
      </c>
    </row>
    <row r="44">
      <c r="A44">
        <v>239</v>
      </c>
      <c r="C44">
        <v>289</v>
      </c>
    </row>
    <row r="45">
      <c r="A45">
        <v>240</v>
      </c>
      <c r="C45">
        <v>290</v>
      </c>
    </row>
    <row r="46">
      <c r="A46">
        <v>241</v>
      </c>
      <c r="C46">
        <v>291</v>
      </c>
    </row>
    <row r="47">
      <c r="A47">
        <v>242</v>
      </c>
      <c r="C47">
        <v>292</v>
      </c>
    </row>
    <row r="48">
      <c r="A48">
        <v>243</v>
      </c>
      <c r="C48">
        <v>293</v>
      </c>
    </row>
    <row r="49">
      <c r="A49">
        <v>244</v>
      </c>
      <c r="C49">
        <v>294</v>
      </c>
    </row>
    <row r="50">
      <c r="A50">
        <v>245</v>
      </c>
      <c r="C50">
        <v>295</v>
      </c>
    </row>
    <row r="51">
      <c r="A51">
        <v>246</v>
      </c>
      <c r="C51">
        <v>296</v>
      </c>
    </row>
    <row r="52">
      <c r="A52">
        <v>247</v>
      </c>
      <c r="C52">
        <v>297</v>
      </c>
    </row>
    <row r="53">
      <c r="A53">
        <v>248</v>
      </c>
      <c r="C53">
        <v>298</v>
      </c>
    </row>
    <row r="54">
      <c r="A54">
        <v>249</v>
      </c>
      <c r="C54">
        <v>299</v>
      </c>
    </row>
    <row r="55">
      <c r="A55">
        <v>250</v>
      </c>
      <c r="C55">
        <v>300</v>
      </c>
    </row>
  </sheetData>
  <mergeCells count="10">
    <mergeCell ref="E4:E5"/>
    <mergeCell ref="F4:F5"/>
    <mergeCell ref="G4:G5"/>
    <mergeCell ref="H4:H5"/>
    <mergeCell ref="I4:I5"/>
    <mergeCell ref="A2:D2"/>
    <mergeCell ref="A4:A5"/>
    <mergeCell ref="B4:B5"/>
    <mergeCell ref="C4:C5"/>
    <mergeCell ref="D4:D5"/>
  </mergeCells>
  <pageMargins left="0" right="0" top="0" bottom="0" header="0.3" footer="0.3"/>
  <ignoredErrors>
    <ignoredError numberStoredAsText="1" sqref="A2:I55"/>
  </ignoredErrors>
</worksheet>
</file>

<file path=xl/worksheets/sheet43.xml><?xml version="1.0" encoding="utf-8"?>
<worksheet xmlns="http://schemas.openxmlformats.org/spreadsheetml/2006/main" xmlns:r="http://schemas.openxmlformats.org/officeDocument/2006/relationships">
  <dimension ref="A3:H38"/>
  <sheetViews>
    <sheetView workbookViewId="0" rightToLeft="0"/>
  </sheetViews>
  <sheetData>
    <row r="3">
      <c r="A3" t="str">
        <v>LOG BOOK</v>
      </c>
    </row>
    <row r="4">
      <c r="A4" t="str">
        <v>PT ROCKET CHICKEN INDONESIA</v>
      </c>
    </row>
    <row r="7">
      <c r="A7" t="str">
        <v>TANGGAL :</v>
      </c>
      <c r="D7" t="str">
        <v>TANGGAL :</v>
      </c>
      <c r="G7" t="str">
        <v>TANGGAL :</v>
      </c>
    </row>
    <row r="8">
      <c r="A8" t="str">
        <v>SHIFT         : PAGI</v>
      </c>
      <c r="D8" t="str">
        <v>SHIFT         : HAND OVER</v>
      </c>
      <c r="G8" t="str">
        <v>SHIFT         : MALAM</v>
      </c>
    </row>
    <row r="9">
      <c r="A9" t="str">
        <v>MAN POWER</v>
      </c>
      <c r="D9" t="str">
        <v>MAN POWER</v>
      </c>
      <c r="G9" t="str">
        <v>MAN POWER</v>
      </c>
    </row>
    <row r="10">
      <c r="A10" t="str">
        <v>TARGET SALES HARIAN</v>
      </c>
      <c r="D10" t="str">
        <v>TARGET SALES HARIAN</v>
      </c>
      <c r="G10" t="str">
        <v>TARGET SALES HARIAN</v>
      </c>
    </row>
    <row r="11">
      <c r="A11" t="str">
        <v>TARGET SALES PAGI</v>
      </c>
      <c r="D11" t="str">
        <v>TARGET SALES PAGI</v>
      </c>
      <c r="G11" t="str">
        <v>TARGET SALES PAGI</v>
      </c>
    </row>
    <row r="12">
      <c r="A12" t="str">
        <v>HO BRANGKAS</v>
      </c>
      <c r="D12" t="str">
        <v>HO BRANGKAS</v>
      </c>
      <c r="G12" t="str">
        <v>HO BRANGKAS</v>
      </c>
    </row>
    <row r="13">
      <c r="A13" t="str">
        <v>CASHFLOW</v>
      </c>
      <c r="D13" t="str">
        <v>CASHFLOW</v>
      </c>
      <c r="G13" t="str">
        <v>CASHFLOW</v>
      </c>
    </row>
    <row r="14">
      <c r="A14" t="str">
        <v>MODAL</v>
      </c>
      <c r="D14" t="str">
        <v>MODAL</v>
      </c>
      <c r="G14" t="str">
        <v>MODAL</v>
      </c>
    </row>
    <row r="15">
      <c r="A15" t="str">
        <v>BON GANTUNG</v>
      </c>
      <c r="D15" t="str">
        <v>BON GANTUNG</v>
      </c>
      <c r="G15" t="str">
        <v>BON GANTUNG</v>
      </c>
    </row>
    <row r="16">
      <c r="A16" t="str">
        <v>UANG KERTAS</v>
      </c>
      <c r="D16" t="str">
        <v>UANG KERTAS</v>
      </c>
      <c r="G16" t="str">
        <v>UANG KERTAS</v>
      </c>
    </row>
    <row r="19">
      <c r="A19" t="str">
        <v>UANG LOGAM</v>
      </c>
      <c r="D19" t="str">
        <v>UANG LOGAM</v>
      </c>
      <c r="G19" t="str">
        <v>UANG LOGAM</v>
      </c>
    </row>
    <row r="20">
      <c r="A20" t="str">
        <v>RENCANA SETOR</v>
      </c>
      <c r="D20" t="str">
        <v>RENCANA SETOR</v>
      </c>
      <c r="G20" t="str">
        <v>RENCANA SETOR</v>
      </c>
    </row>
    <row r="21">
      <c r="A21" t="str">
        <v>SIMPANAN</v>
      </c>
      <c r="D21" t="str">
        <v>SIMPANAN</v>
      </c>
      <c r="G21" t="str">
        <v>SIMPANAN</v>
      </c>
    </row>
    <row r="22">
      <c r="A22" t="str">
        <v>TOTAL</v>
      </c>
      <c r="D22" t="str">
        <v>TOTAL</v>
      </c>
      <c r="G22" t="str">
        <v>TOTAL</v>
      </c>
    </row>
    <row r="23">
      <c r="A23" t="str">
        <v>SELISIH +/-/0</v>
      </c>
      <c r="D23" t="str">
        <v>SELISIH +/-/0</v>
      </c>
      <c r="G23" t="str">
        <v>SELISIH +/-/0</v>
      </c>
    </row>
    <row r="24">
      <c r="A24" t="str">
        <v>KET SELISIH :</v>
      </c>
      <c r="D24" t="str">
        <v>KET SELISIH :</v>
      </c>
      <c r="G24" t="str">
        <v>KET SELISIH :</v>
      </c>
    </row>
    <row r="27">
      <c r="A27" t="str">
        <v>MEMO :</v>
      </c>
      <c r="D27" t="str">
        <v>MEMO :</v>
      </c>
      <c r="G27" t="str">
        <v>MEMO :</v>
      </c>
    </row>
    <row r="34">
      <c r="A34" t="str">
        <v>TTD INCHARGE SHIFT PAGI</v>
      </c>
      <c r="D34" t="str">
        <v>INCHARGE PAGI</v>
      </c>
      <c r="E34" t="str">
        <v>INCHARGE SIANG</v>
      </c>
      <c r="G34" t="str">
        <v>TTD INCHARGE SHIFT SIANG</v>
      </c>
    </row>
    <row r="37">
      <c r="A37" t="str">
        <v>(                                            )</v>
      </c>
      <c r="D37" t="str">
        <v>(                                          )</v>
      </c>
      <c r="E37" t="str">
        <v>(                                             )</v>
      </c>
      <c r="G37" t="str">
        <v>(                                            )</v>
      </c>
    </row>
  </sheetData>
  <mergeCells count="21">
    <mergeCell ref="A37:B37"/>
    <mergeCell ref="G37:H37"/>
    <mergeCell ref="A27:B32"/>
    <mergeCell ref="G27:H32"/>
    <mergeCell ref="A8:B8"/>
    <mergeCell ref="D8:E8"/>
    <mergeCell ref="G8:H8"/>
    <mergeCell ref="A12:B12"/>
    <mergeCell ref="D12:E12"/>
    <mergeCell ref="G12:H12"/>
    <mergeCell ref="A24:B26"/>
    <mergeCell ref="G24:H26"/>
    <mergeCell ref="D27:E32"/>
    <mergeCell ref="D24:E26"/>
    <mergeCell ref="A34:B34"/>
    <mergeCell ref="G34:H34"/>
    <mergeCell ref="A3:H3"/>
    <mergeCell ref="A4:H4"/>
    <mergeCell ref="A7:B7"/>
    <mergeCell ref="D7:E7"/>
    <mergeCell ref="G7:H7"/>
  </mergeCells>
  <pageMargins left="0.7" right="0.7" top="0.75" bottom="0.75" header="0.3" footer="0.3"/>
  <ignoredErrors>
    <ignoredError numberStoredAsText="1" sqref="A3:H38"/>
  </ignoredErrors>
</worksheet>
</file>

<file path=xl/worksheets/sheet44.xml><?xml version="1.0" encoding="utf-8"?>
<worksheet xmlns="http://schemas.openxmlformats.org/spreadsheetml/2006/main" xmlns:r="http://schemas.openxmlformats.org/officeDocument/2006/relationships">
  <dimension ref="B1:J75"/>
  <sheetViews>
    <sheetView workbookViewId="0" rightToLeft="0"/>
  </sheetViews>
  <sheetData>
    <row r="1">
      <c r="C1" t="str">
        <v>MANAGER CHECK LIST</v>
      </c>
    </row>
    <row r="2">
      <c r="B2" t="str">
        <v>STORE</v>
      </c>
      <c r="C2" t="str">
        <v>:</v>
      </c>
    </row>
    <row r="3">
      <c r="B3" t="str">
        <v>DAY/ DATE</v>
      </c>
      <c r="C3" t="str">
        <v>:</v>
      </c>
    </row>
    <row r="4">
      <c r="B4" t="str">
        <v xml:space="preserve">SPV ON DUTY MORNING              </v>
      </c>
      <c r="C4" t="str">
        <v>:</v>
      </c>
    </row>
    <row r="5">
      <c r="B5" t="str">
        <v xml:space="preserve">SPV ON DUTY AFTERNOON         </v>
      </c>
      <c r="C5" t="str">
        <v>:</v>
      </c>
    </row>
    <row r="7">
      <c r="B7" t="str">
        <v>EXTERIOR</v>
      </c>
      <c r="G7" t="str">
        <v>PRODUCT DISPLAY</v>
      </c>
    </row>
    <row r="8">
      <c r="B8" t="str">
        <v>URAIAN</v>
      </c>
      <c r="C8" t="str">
        <v>OPENING</v>
      </c>
      <c r="D8" t="str">
        <v>H.OVER</v>
      </c>
      <c r="E8" t="str">
        <v>CLOSING</v>
      </c>
      <c r="G8" t="str">
        <v>URAIAN</v>
      </c>
      <c r="H8" t="str">
        <v>OPENING</v>
      </c>
      <c r="I8" t="str">
        <v>H.OVER</v>
      </c>
      <c r="J8" t="str">
        <v>CLOSING</v>
      </c>
    </row>
    <row r="9">
      <c r="B9" t="str">
        <v>KESET</v>
      </c>
      <c r="G9" t="str">
        <v>LEMON TEA</v>
      </c>
    </row>
    <row r="10">
      <c r="B10" t="str">
        <v>LANGIT-LANGIT</v>
      </c>
      <c r="G10" t="str">
        <v>MILO</v>
      </c>
    </row>
    <row r="11">
      <c r="B11" t="str">
        <v>PARKING AREA</v>
      </c>
      <c r="G11" t="str">
        <v xml:space="preserve">ORANGE </v>
      </c>
    </row>
    <row r="12">
      <c r="B12" t="str">
        <v>PENERANGAN</v>
      </c>
      <c r="G12" t="str">
        <v>EQUIPMENT</v>
      </c>
    </row>
    <row r="13">
      <c r="B13" t="str">
        <v>PINTU/JENDELA/KACA</v>
      </c>
      <c r="G13" t="str">
        <v>URAIAN</v>
      </c>
      <c r="H13" t="str">
        <v>OPENING</v>
      </c>
      <c r="I13" t="str">
        <v>H.OVER</v>
      </c>
      <c r="J13" t="str">
        <v>CLOSING</v>
      </c>
    </row>
    <row r="14">
      <c r="B14" t="str">
        <v>POLE SIGN/NEON SIGN</v>
      </c>
      <c r="G14" t="str">
        <v>BOWL SINK</v>
      </c>
    </row>
    <row r="15">
      <c r="B15" t="str">
        <v>ROLLING DOOR</v>
      </c>
      <c r="G15" t="str">
        <v>GREASTRAP</v>
      </c>
    </row>
    <row r="16">
      <c r="B16" t="str">
        <v>DINNING HALL</v>
      </c>
      <c r="G16" t="str">
        <v>BOX AYAM</v>
      </c>
    </row>
    <row r="17">
      <c r="B17" t="str">
        <v>URAIAN</v>
      </c>
      <c r="C17" t="str">
        <v>OPENING</v>
      </c>
      <c r="D17" t="str">
        <v>H.OVER</v>
      </c>
      <c r="E17" t="str">
        <v>CLOSING</v>
      </c>
      <c r="G17" t="str">
        <v>TRAY ALUMINIUM</v>
      </c>
    </row>
    <row r="18">
      <c r="B18" t="str">
        <v>KIPAS  ANGIN / AC</v>
      </c>
      <c r="G18" t="str">
        <v xml:space="preserve">SERVICE TANG </v>
      </c>
    </row>
    <row r="19">
      <c r="B19" t="str">
        <v>AREA MAINAN ANAK</v>
      </c>
      <c r="G19" t="str">
        <v>PEL</v>
      </c>
    </row>
    <row r="20">
      <c r="B20" t="str">
        <v>CERMIN</v>
      </c>
      <c r="G20" t="str">
        <v>SAPU</v>
      </c>
    </row>
    <row r="21">
      <c r="B21" t="str">
        <v>DINDING</v>
      </c>
      <c r="G21" t="str">
        <v>PENGKI</v>
      </c>
    </row>
    <row r="22">
      <c r="B22" t="str">
        <v>HAND DRYER</v>
      </c>
      <c r="G22" t="str">
        <v>PERALATAN CLEAR UP</v>
      </c>
    </row>
    <row r="23">
      <c r="B23" t="str">
        <v>JENDELA KACA</v>
      </c>
      <c r="G23" t="str">
        <v>CHILLER</v>
      </c>
    </row>
    <row r="24">
      <c r="B24" t="str">
        <v>WASTAFEL</v>
      </c>
      <c r="G24" t="str">
        <v>FREEZER</v>
      </c>
    </row>
    <row r="25">
      <c r="B25" t="str">
        <v>KARPET EASTAFEL</v>
      </c>
      <c r="G25" t="str">
        <v>EXHAUST</v>
      </c>
    </row>
    <row r="26">
      <c r="B26" t="str">
        <v>LANTAI</v>
      </c>
      <c r="G26" t="str">
        <v>FRYER</v>
      </c>
    </row>
    <row r="27">
      <c r="B27" t="str">
        <v>MEJA KURSI</v>
      </c>
      <c r="G27" t="str">
        <v>WARMER</v>
      </c>
    </row>
    <row r="28">
      <c r="B28" t="str">
        <v>MUSIK</v>
      </c>
      <c r="G28" t="str">
        <v>MEJA DUSTING</v>
      </c>
    </row>
    <row r="29">
      <c r="B29" t="str">
        <v>PENERANGAN</v>
      </c>
      <c r="G29" t="str">
        <v>KOMPOR GAS</v>
      </c>
    </row>
    <row r="30">
      <c r="B30" t="str">
        <v>POSTER DINDING</v>
      </c>
      <c r="G30" t="str">
        <v>TEFLON</v>
      </c>
    </row>
    <row r="31">
      <c r="B31" t="str">
        <v>LANGIT-LANGIT</v>
      </c>
      <c r="G31" t="str">
        <v>RICE COOKER</v>
      </c>
    </row>
    <row r="32">
      <c r="B32" t="str">
        <v>SABUN TANGAN</v>
      </c>
      <c r="G32" t="str">
        <v>MEJA DAPUR</v>
      </c>
    </row>
    <row r="33">
      <c r="B33" t="str">
        <v>FRONT COUNTER</v>
      </c>
      <c r="G33" t="str">
        <v>MESIN OIL FILTER</v>
      </c>
    </row>
    <row r="34">
      <c r="B34" t="str">
        <v>URAIAN</v>
      </c>
      <c r="C34" t="str">
        <v>OPENING</v>
      </c>
      <c r="D34" t="str">
        <v>H.OVER</v>
      </c>
      <c r="E34" t="str">
        <v>CLOSING</v>
      </c>
      <c r="G34" t="str">
        <v>TIMBANGAN</v>
      </c>
    </row>
    <row r="35">
      <c r="B35" t="str">
        <v>CASH REGISTER</v>
      </c>
      <c r="G35" t="str">
        <v>TEMPAT SAMPAH</v>
      </c>
    </row>
    <row r="36">
      <c r="B36" t="str">
        <v>MEJA COUNTER</v>
      </c>
      <c r="G36" t="str">
        <v>GUDANG</v>
      </c>
    </row>
    <row r="37">
      <c r="B37" t="str">
        <v>MICROPHONE</v>
      </c>
      <c r="G37" t="str">
        <v>URAIAN</v>
      </c>
      <c r="H37" t="str">
        <v>OPENING</v>
      </c>
      <c r="I37" t="str">
        <v>H.OVER</v>
      </c>
      <c r="J37" t="str">
        <v>CLOSING</v>
      </c>
    </row>
    <row r="38">
      <c r="B38" t="str">
        <v>TRAY</v>
      </c>
      <c r="G38" t="str">
        <v>KELENGKAPAN BAHAN</v>
      </c>
    </row>
    <row r="39">
      <c r="B39" t="str">
        <v>DISPENSER</v>
      </c>
      <c r="G39" t="str">
        <v>FIFO</v>
      </c>
    </row>
    <row r="40">
      <c r="B40" t="str">
        <v>FREEZER</v>
      </c>
      <c r="G40" t="str">
        <v>DINDING</v>
      </c>
    </row>
    <row r="41">
      <c r="B41" t="str">
        <v>DINDING</v>
      </c>
      <c r="G41" t="str">
        <v>KUALITAS BARANG</v>
      </c>
    </row>
    <row r="42">
      <c r="B42" t="str">
        <v>LANGIT-LANGIT</v>
      </c>
      <c r="G42" t="str">
        <v>LANGIT-LANGIT</v>
      </c>
    </row>
    <row r="43">
      <c r="B43" t="str">
        <v>LANTAI</v>
      </c>
      <c r="G43" t="str">
        <v>LANTAI</v>
      </c>
    </row>
    <row r="44">
      <c r="B44" t="str">
        <v>PENERANGAN</v>
      </c>
      <c r="G44" t="str">
        <v>PENERANGAN</v>
      </c>
    </row>
    <row r="45">
      <c r="B45" t="str">
        <v>SHOW CASE</v>
      </c>
      <c r="G45" t="str">
        <v>PINTU</v>
      </c>
    </row>
    <row r="46">
      <c r="B46" t="str">
        <v>TERMOS ES</v>
      </c>
      <c r="G46" t="str">
        <v>RAK GUDANG</v>
      </c>
    </row>
    <row r="47">
      <c r="B47" t="str">
        <v>MAGIG JAR</v>
      </c>
      <c r="G47" t="str">
        <v>ADMINISTRASI</v>
      </c>
    </row>
    <row r="48">
      <c r="B48" t="str">
        <v>TERMOS NASI</v>
      </c>
      <c r="G48" t="str">
        <v>URAIAN</v>
      </c>
      <c r="H48" t="str">
        <v>OPENING</v>
      </c>
      <c r="I48" t="str">
        <v>H.OVER</v>
      </c>
      <c r="J48" t="str">
        <v>CLOSING</v>
      </c>
    </row>
    <row r="49">
      <c r="B49" t="str">
        <v>WARMER</v>
      </c>
      <c r="G49" t="str">
        <v>ADMINISTRASI KASIR</v>
      </c>
    </row>
    <row r="50">
      <c r="B50" t="str">
        <v>GELAS/ PIRING</v>
      </c>
      <c r="G50" t="str">
        <v>ADMINISTRASI COOK</v>
      </c>
    </row>
    <row r="51">
      <c r="B51" t="str">
        <v>PRODUCT</v>
      </c>
      <c r="G51" t="str">
        <v>ADMINISTRASI MANAGER</v>
      </c>
    </row>
    <row r="52">
      <c r="B52" t="str">
        <v>URAIAN</v>
      </c>
      <c r="C52" t="str">
        <v>OPENING</v>
      </c>
      <c r="D52" t="str">
        <v>H.OVER</v>
      </c>
      <c r="E52" t="str">
        <v>CLOSING</v>
      </c>
      <c r="G52" t="str">
        <v>ABSENSI</v>
      </c>
    </row>
    <row r="53">
      <c r="B53" t="str">
        <v>AYAM</v>
      </c>
      <c r="G53" t="str">
        <v>GROOMING</v>
      </c>
    </row>
    <row r="54">
      <c r="B54" t="str">
        <v>BAHAN CHICKEN CORN SOUP</v>
      </c>
      <c r="G54" t="str">
        <v>POSITION CHART</v>
      </c>
    </row>
    <row r="55">
      <c r="B55" t="str">
        <v>CHICKEN STRIP</v>
      </c>
      <c r="G55" t="str">
        <v>OFFICE</v>
      </c>
    </row>
    <row r="56">
      <c r="B56" t="str">
        <v>FRENCH FRIES</v>
      </c>
      <c r="G56" t="str">
        <v>URAIAN</v>
      </c>
      <c r="H56" t="str">
        <v>OPENING</v>
      </c>
      <c r="I56" t="str">
        <v>H.OVER</v>
      </c>
      <c r="J56" t="str">
        <v>CLOSING</v>
      </c>
    </row>
    <row r="57">
      <c r="B57" t="str">
        <v>NASI</v>
      </c>
      <c r="G57" t="str">
        <v>BRANKAS</v>
      </c>
    </row>
    <row r="58">
      <c r="B58" t="str">
        <v>PARFRY PRODUCT</v>
      </c>
      <c r="G58" t="str">
        <v>SOUND SISTEM</v>
      </c>
    </row>
    <row r="59">
      <c r="B59" t="str">
        <v>PERKEDEL</v>
      </c>
      <c r="G59" t="str">
        <v>LOG BOOK MANAGER</v>
      </c>
    </row>
    <row r="60">
      <c r="B60" t="str">
        <v>CHICKEN PATTY</v>
      </c>
      <c r="G60" t="str">
        <v>REST ROOM</v>
      </c>
    </row>
    <row r="61">
      <c r="B61" t="str">
        <v>CHICKEN STEAK</v>
      </c>
      <c r="G61" t="str">
        <v>URAIAN</v>
      </c>
      <c r="H61" t="str">
        <v>OPENING</v>
      </c>
      <c r="I61" t="str">
        <v>H.OVER</v>
      </c>
      <c r="J61" t="str">
        <v>CLOSING</v>
      </c>
    </row>
    <row r="62">
      <c r="B62" t="str">
        <v>ICE CREAM</v>
      </c>
      <c r="G62" t="str">
        <v>AIR</v>
      </c>
    </row>
    <row r="63">
      <c r="B63" t="str">
        <v>BUN BURGER</v>
      </c>
      <c r="G63" t="str">
        <v>BAHAN PEMBERSIH</v>
      </c>
    </row>
    <row r="64">
      <c r="B64" t="str">
        <v>DRESSING</v>
      </c>
      <c r="G64" t="str">
        <v>CLOSET</v>
      </c>
    </row>
    <row r="65">
      <c r="B65" t="str">
        <v>ACTION PLAN/DEAD LINE</v>
      </c>
      <c r="G65" t="str">
        <v>LANTAI</v>
      </c>
    </row>
    <row r="66">
      <c r="B66" t="str">
        <v xml:space="preserve">ACTION </v>
      </c>
      <c r="E66" t="str">
        <v>DEAD LINE</v>
      </c>
      <c r="G66" t="str">
        <v>DINDING</v>
      </c>
    </row>
    <row r="67">
      <c r="G67" t="str">
        <v>LANGI-LANGIT</v>
      </c>
    </row>
    <row r="68">
      <c r="G68" t="str">
        <v>PINTU</v>
      </c>
    </row>
    <row r="69">
      <c r="G69" t="str">
        <v>PENERANGAN</v>
      </c>
    </row>
    <row r="71">
      <c r="H71" t="str">
        <v>MANAGER ON DUTY</v>
      </c>
    </row>
    <row r="72">
      <c r="H72" t="str">
        <v>OPENING</v>
      </c>
      <c r="I72" t="str">
        <v>H.OVER</v>
      </c>
      <c r="J72" t="str">
        <v>CLOSING</v>
      </c>
    </row>
  </sheetData>
  <mergeCells count="23">
    <mergeCell ref="H73:H75"/>
    <mergeCell ref="I73:I75"/>
    <mergeCell ref="J73:J75"/>
    <mergeCell ref="B69:D69"/>
    <mergeCell ref="B70:D70"/>
    <mergeCell ref="B71:D71"/>
    <mergeCell ref="H71:J71"/>
    <mergeCell ref="B72:D72"/>
    <mergeCell ref="G60:J60"/>
    <mergeCell ref="B65:E65"/>
    <mergeCell ref="B66:D66"/>
    <mergeCell ref="B67:D67"/>
    <mergeCell ref="B68:D68"/>
    <mergeCell ref="B33:E33"/>
    <mergeCell ref="G36:J36"/>
    <mergeCell ref="G47:J47"/>
    <mergeCell ref="B51:E51"/>
    <mergeCell ref="G55:J55"/>
    <mergeCell ref="C1:H1"/>
    <mergeCell ref="B7:E7"/>
    <mergeCell ref="G7:J7"/>
    <mergeCell ref="G12:J12"/>
    <mergeCell ref="B16:E16"/>
  </mergeCells>
  <pageMargins left="0.71" right="0.71" top="0.75" bottom="0.75" header="0.31" footer="0.31"/>
  <ignoredErrors>
    <ignoredError numberStoredAsText="1" sqref="B1:J75"/>
  </ignoredErrors>
</worksheet>
</file>

<file path=xl/worksheets/sheet45.xml><?xml version="1.0" encoding="utf-8"?>
<worksheet xmlns="http://schemas.openxmlformats.org/spreadsheetml/2006/main" xmlns:r="http://schemas.openxmlformats.org/officeDocument/2006/relationships">
  <dimension ref="A1:F72"/>
  <sheetViews>
    <sheetView workbookViewId="0" rightToLeft="0"/>
  </sheetViews>
  <sheetData>
    <row r="3">
      <c r="A3" t="str">
        <v>INSENTIF KARYAWAN ROCKET CHICKEN</v>
      </c>
    </row>
    <row r="5">
      <c r="A5" t="str">
        <v>STORE:  RC SAMATA                BULAN:</v>
      </c>
      <c r="E5" t="str">
        <v>oktober</v>
      </c>
    </row>
    <row r="7">
      <c r="A7" t="str">
        <v>No</v>
      </c>
      <c r="B7" t="str">
        <v>Nama</v>
      </c>
      <c r="C7" t="str">
        <v>Tgl Masuk</v>
      </c>
      <c r="D7" t="str">
        <v>Jabatan</v>
      </c>
      <c r="E7" t="str">
        <v>Insentif</v>
      </c>
      <c r="F7" t="str">
        <v>Tanda</v>
      </c>
    </row>
    <row r="8">
      <c r="F8" t="str">
        <v>Tangan</v>
      </c>
    </row>
    <row r="9">
      <c r="A9">
        <v>1</v>
      </c>
      <c r="B9" t="str">
        <v>DIO BAGUS SETIAWAN</v>
      </c>
      <c r="C9" s="1">
        <v>43719</v>
      </c>
      <c r="D9" t="str">
        <v>senior spv</v>
      </c>
      <c r="E9">
        <v>61125</v>
      </c>
    </row>
    <row r="10">
      <c r="A10">
        <v>2</v>
      </c>
      <c r="B10" t="str">
        <v>SALDI</v>
      </c>
      <c r="C10" t="str">
        <v>13 desember 2022</v>
      </c>
      <c r="D10" t="str">
        <v>junior spv</v>
      </c>
      <c r="E10">
        <v>50011</v>
      </c>
    </row>
    <row r="11">
      <c r="A11">
        <v>3</v>
      </c>
      <c r="B11" t="str">
        <v>TRIANA ASTUTI</v>
      </c>
      <c r="C11" t="str">
        <v>17 mei 2024</v>
      </c>
      <c r="D11" t="str">
        <v>senior kasir</v>
      </c>
      <c r="E11">
        <v>26676</v>
      </c>
    </row>
    <row r="12">
      <c r="A12">
        <v>4</v>
      </c>
      <c r="B12" t="str">
        <v>SITTI ANNISA PUTRI</v>
      </c>
      <c r="C12" t="str">
        <v>11 oktober 2024</v>
      </c>
      <c r="D12" t="str">
        <v>junior kasir</v>
      </c>
      <c r="E12">
        <v>20004</v>
      </c>
    </row>
    <row r="13">
      <c r="A13">
        <v>5</v>
      </c>
      <c r="B13" t="str">
        <v>SULFIANI</v>
      </c>
      <c r="C13" t="str">
        <v>18 oktober 2024</v>
      </c>
      <c r="D13" t="str">
        <v>junior kasir</v>
      </c>
      <c r="E13">
        <v>20004</v>
      </c>
    </row>
    <row r="14">
      <c r="A14">
        <v>6</v>
      </c>
      <c r="B14" t="str">
        <v>HANDAYANI LUKIN</v>
      </c>
      <c r="C14" t="str">
        <v>07 januari 2025</v>
      </c>
      <c r="D14" t="str">
        <v>junior kasir</v>
      </c>
      <c r="E14">
        <v>20004</v>
      </c>
    </row>
    <row r="15">
      <c r="A15">
        <v>7</v>
      </c>
      <c r="B15" t="str">
        <v>BAGAS DWI PUTRA</v>
      </c>
      <c r="C15" t="str">
        <v>7 mei 2024</v>
      </c>
      <c r="D15" t="str">
        <v>junior cook</v>
      </c>
      <c r="E15">
        <v>20004</v>
      </c>
    </row>
    <row r="16">
      <c r="A16">
        <v>8</v>
      </c>
      <c r="B16" t="str">
        <v>MUH ASRUL RAMADHAN</v>
      </c>
      <c r="C16" s="1">
        <v>45906</v>
      </c>
      <c r="D16" t="str">
        <v>junior cook</v>
      </c>
      <c r="E16">
        <v>20004</v>
      </c>
    </row>
    <row r="17">
      <c r="A17">
        <v>9</v>
      </c>
      <c r="B17" t="str">
        <v>M RIFKI FIRMANSYAH</v>
      </c>
      <c r="C17" t="str">
        <v>2 agustus 2025</v>
      </c>
      <c r="D17" t="str">
        <v>junior cook</v>
      </c>
      <c r="E17">
        <v>20004</v>
      </c>
    </row>
    <row r="18">
      <c r="A18">
        <v>10</v>
      </c>
      <c r="B18" t="str">
        <v>MUHAMMAD ILHAM</v>
      </c>
      <c r="C18" t="str">
        <v>2 juli 2025</v>
      </c>
      <c r="D18" t="str">
        <v>junior cook</v>
      </c>
      <c r="E18">
        <v>20004</v>
      </c>
    </row>
    <row r="19">
      <c r="A19">
        <v>11</v>
      </c>
    </row>
    <row r="20">
      <c r="A20">
        <v>12</v>
      </c>
    </row>
    <row r="21">
      <c r="A21">
        <v>13</v>
      </c>
    </row>
    <row r="22">
      <c r="A22">
        <v>14</v>
      </c>
    </row>
    <row r="23">
      <c r="A23">
        <v>15</v>
      </c>
    </row>
    <row r="24">
      <c r="A24">
        <v>16</v>
      </c>
    </row>
    <row r="25">
      <c r="A25">
        <v>17</v>
      </c>
    </row>
    <row r="26">
      <c r="A26">
        <v>18</v>
      </c>
    </row>
    <row r="27">
      <c r="A27">
        <v>19</v>
      </c>
    </row>
    <row r="28">
      <c r="A28">
        <v>20</v>
      </c>
    </row>
    <row r="29">
      <c r="A29">
        <v>21</v>
      </c>
    </row>
    <row r="30">
      <c r="A30">
        <v>22</v>
      </c>
    </row>
    <row r="31">
      <c r="A31">
        <v>23</v>
      </c>
    </row>
    <row r="32">
      <c r="A32">
        <v>24</v>
      </c>
    </row>
    <row r="33">
      <c r="A33">
        <v>25</v>
      </c>
    </row>
    <row r="34">
      <c r="B34" t="str">
        <v>TOTAL</v>
      </c>
      <c r="E34">
        <f>SUM(E9:E18)</f>
        <v>277840</v>
      </c>
    </row>
    <row r="36">
      <c r="A36" t="str">
        <v>NOTE : SETIAP REIMBURSEMENT INSENTIF WAJIB MENGGUNAKAN FORM INSENTIF APABILA MEMAKAI NOTA MANUAL AKAN DICORET OLEH ACCOUNTING.</v>
      </c>
    </row>
    <row r="38">
      <c r="A38" t="str">
        <v>Pembagian Insentif dengan perhitungan</v>
      </c>
    </row>
    <row r="39">
      <c r="A39" t="str">
        <v>1. Perhitungan Insentif apabila ada 3 orang Supervisor incharge</v>
      </c>
    </row>
    <row r="40">
      <c r="A40" t="str">
        <v>50 % Total Insentif untuk crew</v>
      </c>
    </row>
    <row r="41">
      <c r="A41" t="str">
        <v>50 % Total Insentif untuk Supervisor dengan persentase pembagian Supervisor sbb :</v>
      </c>
    </row>
    <row r="42">
      <c r="A42" t="str">
        <v>- 40 % untuk 1st Man</v>
      </c>
    </row>
    <row r="43">
      <c r="A43" t="str">
        <v>- 35 % Untuk 2nd Man</v>
      </c>
    </row>
    <row r="44">
      <c r="A44" t="str">
        <v>- 25 % untuk 3rd Man</v>
      </c>
    </row>
    <row r="46">
      <c r="A46" t="str">
        <v>2. Perhitungan Insentif apabila ada 2 orang Supervisor incharge (store harus ada 2 orang Supervisor incharge)</v>
      </c>
    </row>
    <row r="47">
      <c r="A47" t="str">
        <v>60 % Total Insentif untuk crew</v>
      </c>
    </row>
    <row r="48">
      <c r="A48" t="str">
        <v>40 % Total Insentif untuk Supervisor dengan persentase pembagian Supervisor sbb :</v>
      </c>
    </row>
    <row r="49">
      <c r="A49" t="str">
        <v>- 55 % untuk 1st Man</v>
      </c>
    </row>
    <row r="50">
      <c r="A50" t="str">
        <v>- 45 % untuk 2nd Man (sudah lulus Supervisor)</v>
      </c>
    </row>
    <row r="52">
      <c r="A52" t="str">
        <v>ATAU</v>
      </c>
    </row>
    <row r="54">
      <c r="A54" t="str">
        <v>- 60 % untuk 1st Man</v>
      </c>
    </row>
    <row r="55">
      <c r="A55" t="str">
        <v>- 40% untuk 2nd Man (SPV FT Trainee/SPV FT)</v>
      </c>
    </row>
    <row r="57">
      <c r="A57" t="str">
        <v>3. Perhitungan Insentif apabila ada 2 orang incharge (1 orang Supervisor dan Crew Incharge)</v>
      </c>
    </row>
    <row r="58">
      <c r="A58" t="str">
        <v>- 40 % total insentif untuk Supervisor</v>
      </c>
    </row>
    <row r="59">
      <c r="A59" t="str">
        <v>dengan prosentase pembagian sebagai berikut :</v>
      </c>
    </row>
    <row r="60">
      <c r="A60" t="str">
        <v>- 70% untuk 1st Man</v>
      </c>
    </row>
    <row r="61">
      <c r="A61" t="str">
        <v>- 30% untuk ditambahkan ke insentif crew</v>
      </c>
    </row>
    <row r="63">
      <c r="A63" t="str">
        <v>- 60% total insentif untuk total crew dan ditambah dengan 30% insentif Supervisor</v>
      </c>
    </row>
    <row r="64">
      <c r="A64" t="str">
        <v>Berikut pembagian untuk staff dengan penjelasan point - point</v>
      </c>
    </row>
    <row r="65">
      <c r="A65" t="str">
        <v>Dengan persentase pembagian crew adalah sesuai poin yang sudah di tentukan sbb :</v>
      </c>
    </row>
    <row r="66">
      <c r="B66" t="str">
        <v>- Trainee Crew (1-3 bulan)</v>
      </c>
      <c r="C66" t="str">
        <v>: 2 poin</v>
      </c>
    </row>
    <row r="67">
      <c r="B67" t="str">
        <v>- Junior Crew (3 bulan-1 tahun)</v>
      </c>
      <c r="C67" t="str">
        <v>: 3 poin</v>
      </c>
    </row>
    <row r="68">
      <c r="B68" t="str">
        <v>- Senior Crew (diatas 1 tahun)</v>
      </c>
      <c r="C68" t="str">
        <v>: 4 poin</v>
      </c>
    </row>
    <row r="69">
      <c r="B69" t="str">
        <v>- Crew Incharge</v>
      </c>
      <c r="C69" t="str">
        <v>: 5 poin</v>
      </c>
    </row>
    <row r="70">
      <c r="A70" t="str">
        <v>Dibagikan ke semua crew dengan masa kerja lebih dari 1 bulan dengan aturan pembagian sbb :</v>
      </c>
    </row>
    <row r="71">
      <c r="A71" t="str">
        <v>Setiap crew dihitung sesuai dengan poin yang didapat kemudian dihitung total seluruh crew yang ada di store dan akan ditemukan</v>
      </c>
    </row>
    <row r="72">
      <c r="A72" t="str">
        <v>jumlah poin secara keseluruhan.</v>
      </c>
    </row>
  </sheetData>
  <mergeCells count="32">
    <mergeCell ref="A71:F71"/>
    <mergeCell ref="A72:B72"/>
    <mergeCell ref="A7:A8"/>
    <mergeCell ref="B7:B8"/>
    <mergeCell ref="C7:C8"/>
    <mergeCell ref="D7:D8"/>
    <mergeCell ref="E7:E8"/>
    <mergeCell ref="A61:F61"/>
    <mergeCell ref="A63:F63"/>
    <mergeCell ref="A64:F64"/>
    <mergeCell ref="A65:F65"/>
    <mergeCell ref="A70:F70"/>
    <mergeCell ref="A55:F55"/>
    <mergeCell ref="A57:F57"/>
    <mergeCell ref="A58:F58"/>
    <mergeCell ref="A59:E59"/>
    <mergeCell ref="A60:F60"/>
    <mergeCell ref="A47:F47"/>
    <mergeCell ref="A48:F48"/>
    <mergeCell ref="A49:F49"/>
    <mergeCell ref="A50:F50"/>
    <mergeCell ref="A54:F54"/>
    <mergeCell ref="A41:F41"/>
    <mergeCell ref="A42:F42"/>
    <mergeCell ref="A43:F43"/>
    <mergeCell ref="A44:F44"/>
    <mergeCell ref="A46:F46"/>
    <mergeCell ref="A3:F3"/>
    <mergeCell ref="A5:D5"/>
    <mergeCell ref="A38:F38"/>
    <mergeCell ref="A39:F39"/>
    <mergeCell ref="A40:F40"/>
  </mergeCells>
  <pageMargins left="0.7" right="0.7" top="0.75" bottom="0.75" header="0.3" footer="0.3"/>
  <ignoredErrors>
    <ignoredError numberStoredAsText="1" sqref="A1:F72"/>
  </ignoredErrors>
</worksheet>
</file>

<file path=xl/worksheets/sheet46.xml><?xml version="1.0" encoding="utf-8"?>
<worksheet xmlns="http://schemas.openxmlformats.org/spreadsheetml/2006/main" xmlns:r="http://schemas.openxmlformats.org/officeDocument/2006/relationships">
  <dimension ref="A1:E53"/>
  <sheetViews>
    <sheetView workbookViewId="0" rightToLeft="0"/>
  </sheetViews>
  <sheetData>
    <row r="2">
      <c r="A2" t="str">
        <v>MANAGEMENT BOOK</v>
      </c>
    </row>
    <row r="5">
      <c r="A5" t="str">
        <v>KEPADA      :</v>
      </c>
    </row>
    <row r="6">
      <c r="A6" t="str">
        <v>DARI            :</v>
      </c>
    </row>
    <row r="7">
      <c r="A7" t="str">
        <v>TANGGAL   :</v>
      </c>
    </row>
    <row r="8">
      <c r="A8" t="str">
        <v>NO</v>
      </c>
      <c r="B8" t="str">
        <v>PROBLEM STORE</v>
      </c>
      <c r="C8" t="str">
        <v>SOLUTION</v>
      </c>
      <c r="D8" t="str">
        <v>DEADLINE FOLLOW UP</v>
      </c>
      <c r="E8" t="str">
        <v>SIGNATURE</v>
      </c>
    </row>
    <row r="50">
      <c r="B50" t="str">
        <v>PARAF SUPERVISOR</v>
      </c>
      <c r="D50" t="str">
        <v>PARAF MANAGEMENT</v>
      </c>
    </row>
    <row r="53">
      <c r="B53" t="str">
        <v xml:space="preserve">             (                                          )</v>
      </c>
      <c r="D53" t="str">
        <v>(                                           )</v>
      </c>
    </row>
  </sheetData>
  <mergeCells count="6">
    <mergeCell ref="D53:E53"/>
    <mergeCell ref="A2:E2"/>
    <mergeCell ref="A5:B5"/>
    <mergeCell ref="A6:B6"/>
    <mergeCell ref="A7:B7"/>
    <mergeCell ref="D50:E50"/>
  </mergeCells>
  <pageMargins left="0.7" right="0.7" top="0.75" bottom="0.75" header="0.3" footer="0.3"/>
  <ignoredErrors>
    <ignoredError numberStoredAsText="1" sqref="A1:E53"/>
  </ignoredErrors>
</worksheet>
</file>

<file path=xl/worksheets/sheet47.xml><?xml version="1.0" encoding="utf-8"?>
<worksheet xmlns="http://schemas.openxmlformats.org/spreadsheetml/2006/main" xmlns:r="http://schemas.openxmlformats.org/officeDocument/2006/relationships">
  <dimension ref="A1:EX35"/>
  <sheetViews>
    <sheetView workbookViewId="0" rightToLeft="0"/>
  </sheetViews>
  <sheetData>
    <row r="2">
      <c r="A2" t="str">
        <v>DAFTAR  HADIR  KARYAWAN</v>
      </c>
    </row>
    <row r="3">
      <c r="A3" t="str">
        <v>Cabang :</v>
      </c>
      <c r="I3" t="str">
        <v>Bulan :</v>
      </c>
    </row>
    <row r="5">
      <c r="A5" t="str">
        <v>No</v>
      </c>
      <c r="B5" t="str">
        <v>Nama</v>
      </c>
      <c r="C5" t="str">
        <v>01</v>
      </c>
      <c r="D5" t="str">
        <v>02</v>
      </c>
      <c r="E5" t="str">
        <v>03</v>
      </c>
      <c r="F5" t="str">
        <v>04</v>
      </c>
      <c r="G5" t="str">
        <v>05</v>
      </c>
      <c r="H5" t="str">
        <v>06</v>
      </c>
      <c r="I5" t="str">
        <v>07</v>
      </c>
      <c r="J5" t="str">
        <v>08</v>
      </c>
      <c r="K5" t="str">
        <v>09</v>
      </c>
      <c r="L5">
        <f>+K5+1</f>
        <v>10</v>
      </c>
      <c r="M5">
        <f>+L5+1</f>
        <v>11</v>
      </c>
      <c r="N5">
        <f>+M5+1</f>
        <v>12</v>
      </c>
      <c r="O5">
        <f>+N5+1</f>
        <v>13</v>
      </c>
      <c r="P5">
        <f>+O5+1</f>
        <v>14</v>
      </c>
      <c r="Q5">
        <f>+P5+1</f>
        <v>15</v>
      </c>
      <c r="R5">
        <f>+Q5+1</f>
        <v>16</v>
      </c>
      <c r="S5">
        <f>+R5+1</f>
        <v>17</v>
      </c>
      <c r="T5">
        <f>+S5+1</f>
        <v>18</v>
      </c>
      <c r="U5">
        <f>+T5+1</f>
        <v>19</v>
      </c>
      <c r="V5">
        <f>+U5+1</f>
        <v>20</v>
      </c>
      <c r="W5">
        <f>+V5+1</f>
        <v>21</v>
      </c>
      <c r="X5">
        <f>+W5+1</f>
        <v>22</v>
      </c>
      <c r="Y5">
        <f>+X5+1</f>
        <v>23</v>
      </c>
      <c r="Z5">
        <f>+Y5+1</f>
        <v>24</v>
      </c>
      <c r="AA5">
        <f>+Z5+1</f>
        <v>25</v>
      </c>
      <c r="AB5">
        <f>+AA5+1</f>
        <v>26</v>
      </c>
      <c r="AC5">
        <f>+AB5+1</f>
        <v>27</v>
      </c>
      <c r="AD5">
        <f>+AC5+1</f>
        <v>28</v>
      </c>
      <c r="AE5">
        <f>+AD5+1</f>
        <v>29</v>
      </c>
      <c r="AF5">
        <f>+AE5+1</f>
        <v>30</v>
      </c>
      <c r="AG5">
        <f>+AF5+1</f>
        <v>31</v>
      </c>
    </row>
    <row r="6">
      <c r="A6">
        <v>1</v>
      </c>
    </row>
    <row r="7">
      <c r="A7">
        <f>+A6+1</f>
        <v>2</v>
      </c>
    </row>
    <row r="8">
      <c r="A8">
        <f>+A7+1</f>
        <v>3</v>
      </c>
    </row>
    <row r="9">
      <c r="A9">
        <f>+A8+1</f>
        <v>4</v>
      </c>
    </row>
    <row r="10">
      <c r="A10">
        <f>+A9+1</f>
        <v>5</v>
      </c>
    </row>
    <row r="11">
      <c r="A11">
        <f>+A10+1</f>
        <v>6</v>
      </c>
    </row>
    <row r="12">
      <c r="A12">
        <f>+A11+1</f>
        <v>7</v>
      </c>
    </row>
    <row r="13">
      <c r="A13">
        <f>+A12+1</f>
        <v>8</v>
      </c>
    </row>
    <row r="14">
      <c r="A14">
        <f>+A13+1</f>
        <v>9</v>
      </c>
    </row>
    <row r="15">
      <c r="A15">
        <f>+A14+1</f>
        <v>10</v>
      </c>
    </row>
    <row r="16">
      <c r="A16">
        <v>11</v>
      </c>
    </row>
    <row r="17">
      <c r="A17">
        <v>12</v>
      </c>
    </row>
    <row r="18">
      <c r="A18">
        <v>13</v>
      </c>
    </row>
    <row r="19">
      <c r="A19">
        <v>14</v>
      </c>
    </row>
    <row r="20">
      <c r="A20">
        <v>15</v>
      </c>
    </row>
    <row r="21">
      <c r="A21">
        <v>16</v>
      </c>
    </row>
    <row r="22">
      <c r="A22">
        <v>17</v>
      </c>
    </row>
    <row r="23">
      <c r="A23">
        <v>18</v>
      </c>
    </row>
    <row r="24">
      <c r="A24">
        <v>19</v>
      </c>
    </row>
    <row r="25">
      <c r="A25">
        <v>20</v>
      </c>
    </row>
    <row r="26">
      <c r="A26" t="str">
        <v>Paraf  In-Charge --&gt;</v>
      </c>
    </row>
    <row r="27">
      <c r="B27" t="str">
        <v>#  Setiap hari diisi oleh Manager In-Charge / yang diberi kewenangan mengisi</v>
      </c>
      <c r="N27" t="str">
        <v>#  Akhir bulan dikirim ke Office dijadikan satu dengan SALES CONTROL</v>
      </c>
    </row>
    <row r="29">
      <c r="B29" t="str">
        <v>Keterangan :</v>
      </c>
      <c r="C29" t="str">
        <v>M</v>
      </c>
      <c r="D29" t="str">
        <v>Masuk Kerja Pagi</v>
      </c>
      <c r="H29" t="str">
        <v>A</v>
      </c>
      <c r="I29" t="str">
        <v>Masuk Kerja Malam</v>
      </c>
      <c r="M29" t="str">
        <v>MA</v>
      </c>
      <c r="N29" t="str">
        <v>Masuk Kerja Split</v>
      </c>
      <c r="R29" t="str">
        <v>X</v>
      </c>
      <c r="S29" t="str">
        <v xml:space="preserve">Libur </v>
      </c>
      <c r="W29" t="str">
        <v>EX</v>
      </c>
      <c r="X29" t="str">
        <v>Extra  Libur</v>
      </c>
    </row>
    <row r="31">
      <c r="C31" t="str">
        <v>I</v>
      </c>
      <c r="D31" t="str">
        <v>Ijin Tidak Masuk Kerja</v>
      </c>
      <c r="H31" t="str">
        <v>S</v>
      </c>
      <c r="I31" t="str">
        <v>Ijin Sakit</v>
      </c>
      <c r="M31" t="str">
        <v>C</v>
      </c>
      <c r="N31" t="str">
        <v>Cuti</v>
      </c>
      <c r="R31" t="str">
        <v>O</v>
      </c>
      <c r="S31" t="str">
        <v>Tidak Masuk Kerja Tanpa Keterangan</v>
      </c>
    </row>
    <row r="33">
      <c r="B33" t="str">
        <v>Catatan :</v>
      </c>
    </row>
  </sheetData>
  <mergeCells count="3">
    <mergeCell ref="A1:I1"/>
    <mergeCell ref="A2:AG2"/>
    <mergeCell ref="A26:B26"/>
  </mergeCells>
  <pageMargins left="0" right="0" top="0" bottom="0" header="0" footer="0"/>
  <ignoredErrors>
    <ignoredError numberStoredAsText="1" sqref="A1:EX35"/>
  </ignoredErrors>
</worksheet>
</file>

<file path=xl/worksheets/sheet48.xml><?xml version="1.0" encoding="utf-8"?>
<worksheet xmlns="http://schemas.openxmlformats.org/spreadsheetml/2006/main" xmlns:r="http://schemas.openxmlformats.org/officeDocument/2006/relationships">
  <dimension ref="A1"/>
  <sheetViews>
    <sheetView workbookViewId="0" rightToLeft="0"/>
  </sheetViews>
  <sheetData/>
  <pageMargins left="0.75" right="0.75" top="1" bottom="1" header="0.5" footer="0.5"/>
  <ignoredErrors>
    <ignoredError numberStoredAsText="1" sqref="A1"/>
  </ignoredErrors>
</worksheet>
</file>

<file path=xl/worksheets/sheet49.xml><?xml version="1.0" encoding="utf-8"?>
<worksheet xmlns="http://schemas.openxmlformats.org/spreadsheetml/2006/main" xmlns:r="http://schemas.openxmlformats.org/officeDocument/2006/relationships">
  <dimension ref="A1"/>
  <sheetViews>
    <sheetView workbookViewId="0" rightToLeft="0"/>
  </sheetViews>
  <sheetData/>
  <pageMargins left="0.75" right="0.75" top="1" bottom="1" header="0.5" footer="0.5"/>
  <ignoredErrors>
    <ignoredError numberStoredAsText="1" sqref="A1"/>
  </ignoredErrors>
</worksheet>
</file>

<file path=xl/worksheets/sheet50.xml><?xml version="1.0" encoding="utf-8"?>
<worksheet xmlns="http://schemas.openxmlformats.org/spreadsheetml/2006/main" xmlns:r="http://schemas.openxmlformats.org/officeDocument/2006/relationships">
  <dimension ref="A2:D30"/>
  <sheetViews>
    <sheetView workbookViewId="0" rightToLeft="0"/>
  </sheetViews>
  <sheetData>
    <row r="2">
      <c r="A2" t="str">
        <v>TO/TI PERKEDEL</v>
      </c>
    </row>
    <row r="4">
      <c r="C4" t="str">
        <v>CABANG :</v>
      </c>
    </row>
    <row r="5">
      <c r="C5" t="str">
        <v>PERIODE :</v>
      </c>
    </row>
    <row r="7">
      <c r="A7" t="str">
        <v>NAMA BAHAN</v>
      </c>
      <c r="B7" t="str">
        <v>QTY</v>
      </c>
      <c r="C7" t="str">
        <v>HARGA BELI</v>
      </c>
      <c r="D7" t="str">
        <v>TOTAL</v>
      </c>
    </row>
    <row r="8">
      <c r="A8" t="str">
        <v>PREMIK KENTANG</v>
      </c>
    </row>
    <row r="9">
      <c r="A9" t="str">
        <v>DAGING AYAM/MENTOK</v>
      </c>
    </row>
    <row r="10">
      <c r="A10" t="str">
        <v>BAWANG MERAH</v>
      </c>
    </row>
    <row r="11">
      <c r="A11" t="str">
        <v>BAWANG PUTIH</v>
      </c>
    </row>
    <row r="12">
      <c r="A12" t="str">
        <v>PREMIK PERKEDEL</v>
      </c>
    </row>
    <row r="13">
      <c r="A13" t="str">
        <v>BATANG SLEDRI</v>
      </c>
    </row>
    <row r="14">
      <c r="A14" t="str">
        <v>KUNING TELUR</v>
      </c>
    </row>
    <row r="21">
      <c r="C21" t="str">
        <v>SUB TOTAL</v>
      </c>
    </row>
    <row r="22">
      <c r="A22" t="str">
        <v>JUMLAH PERKEDEL</v>
      </c>
      <c r="C22" t="str">
        <v>HPP</v>
      </c>
    </row>
    <row r="26">
      <c r="C26" t="str">
        <v>PARAF SUPERVISOR</v>
      </c>
    </row>
    <row r="30">
      <c r="C30" t="str">
        <v>(                                        )</v>
      </c>
    </row>
  </sheetData>
  <mergeCells count="1">
    <mergeCell ref="A2:C3"/>
  </mergeCells>
  <pageMargins left="0.7" right="0.7" top="0.75" bottom="0.75" header="0.3" footer="0.3"/>
  <ignoredErrors>
    <ignoredError numberStoredAsText="1" sqref="A2:D30"/>
  </ignoredErrors>
</worksheet>
</file>

<file path=xl/worksheets/sheet51.xml><?xml version="1.0" encoding="utf-8"?>
<worksheet xmlns="http://schemas.openxmlformats.org/spreadsheetml/2006/main" xmlns:r="http://schemas.openxmlformats.org/officeDocument/2006/relationships">
  <dimension ref="A2:D30"/>
  <sheetViews>
    <sheetView workbookViewId="0" rightToLeft="0"/>
  </sheetViews>
  <sheetData>
    <row r="2">
      <c r="A2" t="str">
        <v>TO CATTERING STAFF</v>
      </c>
    </row>
    <row r="4">
      <c r="C4" t="str">
        <v>CABANG :</v>
      </c>
    </row>
    <row r="5">
      <c r="C5" t="str">
        <v>PERIODE :</v>
      </c>
    </row>
    <row r="7">
      <c r="A7" t="str">
        <v>NAMA PRODUK</v>
      </c>
      <c r="B7" t="str">
        <v>QTY / PORSI</v>
      </c>
      <c r="C7" t="str">
        <v>HARGA JUAL</v>
      </c>
      <c r="D7" t="str">
        <v>TOTAL</v>
      </c>
    </row>
    <row r="8">
      <c r="A8" t="str">
        <v>DADA</v>
      </c>
    </row>
    <row r="9">
      <c r="A9" t="str">
        <v>PAHA ATAS</v>
      </c>
    </row>
    <row r="10">
      <c r="A10" t="str">
        <v>PAHA BAWAH</v>
      </c>
    </row>
    <row r="11">
      <c r="A11" t="str">
        <v>SAYAP</v>
      </c>
    </row>
    <row r="12">
      <c r="A12" t="str">
        <v>NASI</v>
      </c>
    </row>
    <row r="21">
      <c r="A21" t="str">
        <v>FOOD COST</v>
      </c>
    </row>
    <row r="26">
      <c r="C26" t="str">
        <v>PARAF SUPERVISOR</v>
      </c>
    </row>
    <row r="30">
      <c r="C30" t="str">
        <v>(                                        )</v>
      </c>
    </row>
  </sheetData>
  <mergeCells count="1">
    <mergeCell ref="A2:C3"/>
  </mergeCells>
  <pageMargins left="0.7" right="0.7" top="0.75" bottom="0.75" header="0.3" footer="0.3"/>
  <ignoredErrors>
    <ignoredError numberStoredAsText="1" sqref="A2:D30"/>
  </ignoredErrors>
</worksheet>
</file>

<file path=docProps/app.xml><?xml version="1.0" encoding="utf-8"?>
<Properties xmlns="http://schemas.openxmlformats.org/officeDocument/2006/extended-properties" xmlns:vt="http://schemas.openxmlformats.org/officeDocument/2006/docPropsVTypes">
  <Application>SheetJS</Application>
  <AppVersion>16.0300</AppVersion>
  <Company>Quick Chicken</Company>
  <DocSecurity>0</DocSecurity>
  <HyperlinksChanged>false</HyperlinksChanged>
  <SharedDoc>false</SharedDoc>
  <LinksUpToDate>false</LinksUpToDate>
  <ScaleCrop>false</ScaleCrop>
  <HeadingPairs>
    <vt:vector size="2" baseType="variant">
      <vt:variant>
        <vt:lpstr>Worksheets</vt:lpstr>
      </vt:variant>
      <vt:variant>
        <vt:i4>51</vt:i4>
      </vt:variant>
    </vt:vector>
  </HeadingPairs>
  <TitlesOfParts>
    <vt:vector size="51" baseType="lpstr">
      <vt:lpstr>PETUNJUK PENGERJAAN</vt:lpstr>
      <vt:lpstr>SOP ADMINISTRASI</vt:lpstr>
      <vt:lpstr>WEEKLY FC</vt:lpstr>
      <vt:lpstr>PEMBELIAN KREDIT</vt:lpstr>
      <vt:lpstr>LPKK</vt:lpstr>
      <vt:lpstr>VENDOR</vt:lpstr>
      <vt:lpstr>IKHTISAR FOOD COST</vt:lpstr>
      <vt:lpstr>TO - TI</vt:lpstr>
      <vt:lpstr>HITUNGAN HPP PRODUK</vt:lpstr>
      <vt:lpstr>LEFT OVER</vt:lpstr>
      <vt:lpstr>LAP. CF</vt:lpstr>
      <vt:lpstr>SALES CONTROL</vt:lpstr>
      <vt:lpstr>COST ANALYSIS</vt:lpstr>
      <vt:lpstr>LAPORAN KAS PERIODE</vt:lpstr>
      <vt:lpstr>LAP. PENJUALAN </vt:lpstr>
      <vt:lpstr>LAP. PENJUALAN GRAB FOOD</vt:lpstr>
      <vt:lpstr>LAP. PENJUALAN GO FOOD</vt:lpstr>
      <vt:lpstr>LAP. PENJUALAN SHOPEE FOOD</vt:lpstr>
      <vt:lpstr>LAP TAMBAHAN </vt:lpstr>
      <vt:lpstr>LAP. PENJUALAN PPN 10 %</vt:lpstr>
      <vt:lpstr>kas periode</vt:lpstr>
      <vt:lpstr>FOOD COST ITEM KELAS 2,3A,3B,4</vt:lpstr>
      <vt:lpstr>FC ITEM KELAS 2 </vt:lpstr>
      <vt:lpstr>FC ITEM KELAS 3A</vt:lpstr>
      <vt:lpstr>FC ITEM KELAS 3B</vt:lpstr>
      <vt:lpstr>FC ITEM KELAS 4</vt:lpstr>
      <vt:lpstr>RANDOM COOK</vt:lpstr>
      <vt:lpstr>MCC</vt:lpstr>
      <vt:lpstr>PENANGGALAN </vt:lpstr>
      <vt:lpstr>PHT</vt:lpstr>
      <vt:lpstr>MO</vt:lpstr>
      <vt:lpstr>MO GREEN CRISPY</vt:lpstr>
      <vt:lpstr>LKK</vt:lpstr>
      <vt:lpstr>LKK FULL PAJAK</vt:lpstr>
      <vt:lpstr>LKK FULL PAJAK (2)</vt:lpstr>
      <vt:lpstr>STOCK CONTROL CASHIER</vt:lpstr>
      <vt:lpstr>KOREKSI KASIR</vt:lpstr>
      <vt:lpstr>PLU REGULER</vt:lpstr>
      <vt:lpstr> PLU GO FOOD</vt:lpstr>
      <vt:lpstr>PLU GRAB</vt:lpstr>
      <vt:lpstr> PLU SHOPEE</vt:lpstr>
      <vt:lpstr> PLU PROMO REGION</vt:lpstr>
      <vt:lpstr>LOG BOOK</vt:lpstr>
      <vt:lpstr>MANAGER CEK LIST</vt:lpstr>
      <vt:lpstr>INSENTIF</vt:lpstr>
      <vt:lpstr>MANAGEMENT BOOK</vt:lpstr>
      <vt:lpstr>JADWAL</vt:lpstr>
      <vt:lpstr>Sheet1</vt:lpstr>
      <vt:lpstr>Sheet2</vt:lpstr>
      <vt:lpstr>TO-TI PERKEDEL</vt:lpstr>
      <vt:lpstr>TO CATTERING STAFF</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2008-10-26T22:18:00Z</dcterms:created>
  <dcterms:modified xsi:type="dcterms:W3CDTF">2026-02-15T10:37:56Z</dcterms:modified>
  <cp:lastModifiedBy>LENOVO</cp:lastModifiedBy>
  <cp:lastPrinted>2025-08-29T09:03:00Z</cp:lastPrinted>
  <dc:creator>QC</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1033-12.2.0.23196</vt:lpwstr>
  </property>
  <property fmtid="{D5CDD505-2E9C-101B-9397-08002B2CF9AE}" pid="3" name="ICV">
    <vt:lpwstr>E5989292720E4403A52307BD33B4FA44_13</vt:lpwstr>
  </property>
</Properties>
</file>