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MAT HIDAYAT\Documents\KEMENAG\TUKIN\3_Maret\"/>
    </mc:Choice>
  </mc:AlternateContent>
  <xr:revisionPtr revIDLastSave="0" documentId="13_ncr:1_{63B54C9F-9695-4C13-9A00-E4276792EB40}" xr6:coauthVersionLast="46" xr6:coauthVersionMax="46" xr10:uidLastSave="{00000000-0000-0000-0000-000000000000}"/>
  <bookViews>
    <workbookView xWindow="-120" yWindow="-120" windowWidth="19440" windowHeight="11640" tabRatio="920" firstSheet="1" activeTab="3" xr2:uid="{00000000-000D-0000-FFFF-FFFF00000000}"/>
  </bookViews>
  <sheets>
    <sheet name="Data" sheetId="1" state="hidden" r:id="rId1"/>
    <sheet name="Daftar Potongan" sheetId="2" r:id="rId2"/>
    <sheet name="DaftarNominatif" sheetId="3" r:id="rId3"/>
    <sheet name="Rekap(R2)" sheetId="4" r:id="rId4"/>
    <sheet name="Daftar Penerima" sheetId="5" r:id="rId5"/>
    <sheet name="LBR1" sheetId="20" r:id="rId6"/>
    <sheet name="LBR2" sheetId="21" r:id="rId7"/>
    <sheet name="LBR3" sheetId="22" r:id="rId8"/>
    <sheet name="LBR4" sheetId="23" r:id="rId9"/>
  </sheets>
  <externalReferences>
    <externalReference r:id="rId10"/>
    <externalReference r:id="rId11"/>
  </externalReferences>
  <definedNames>
    <definedName name="BULAN">#REF!</definedName>
    <definedName name="pos">#REF!</definedName>
    <definedName name="_xlnm.Print_Area" localSheetId="5">'LBR1'!$A$3:$AI$67</definedName>
    <definedName name="_xlnm.Print_Area" localSheetId="6">'LBR2'!$A$3:$AI$67</definedName>
    <definedName name="_xlnm.Print_Area" localSheetId="7">'LBR3'!$A$3:$AI$67</definedName>
    <definedName name="_xlnm.Print_Area" localSheetId="8">'LBR4'!$A$3:$AI$67</definedName>
  </definedNames>
  <calcPr calcId="181029"/>
</workbook>
</file>

<file path=xl/calcChain.xml><?xml version="1.0" encoding="utf-8"?>
<calcChain xmlns="http://schemas.openxmlformats.org/spreadsheetml/2006/main">
  <c r="D36" i="20" l="1"/>
  <c r="K6" i="5"/>
  <c r="A5" i="4"/>
  <c r="D4" i="2"/>
  <c r="AC20" i="2"/>
  <c r="A66" i="23"/>
  <c r="A65" i="23"/>
  <c r="Y45" i="23"/>
  <c r="W40" i="23"/>
  <c r="AF24" i="23"/>
  <c r="AE24" i="23"/>
  <c r="AD24" i="23"/>
  <c r="AC24" i="23"/>
  <c r="M19" i="23"/>
  <c r="L19" i="23"/>
  <c r="K19" i="23"/>
  <c r="H19" i="23"/>
  <c r="G19" i="23"/>
  <c r="F19" i="23"/>
  <c r="E19" i="23"/>
  <c r="D19" i="23"/>
  <c r="C19" i="23"/>
  <c r="H15" i="23"/>
  <c r="H14" i="23"/>
  <c r="H13" i="23"/>
  <c r="AA11" i="23"/>
  <c r="Z11" i="23"/>
  <c r="Y11" i="23"/>
  <c r="W11" i="23"/>
  <c r="V11" i="23"/>
  <c r="U11" i="23"/>
  <c r="S11" i="23"/>
  <c r="Q11" i="23"/>
  <c r="P11" i="23"/>
  <c r="O11" i="23"/>
  <c r="M11" i="23"/>
  <c r="L11" i="23"/>
  <c r="K11" i="23"/>
  <c r="I11" i="23"/>
  <c r="H11" i="23"/>
  <c r="A66" i="22"/>
  <c r="A65" i="22"/>
  <c r="Y45" i="22"/>
  <c r="W40" i="22"/>
  <c r="AF24" i="22"/>
  <c r="AE24" i="22"/>
  <c r="AD24" i="22"/>
  <c r="AC24" i="22"/>
  <c r="M19" i="22"/>
  <c r="L19" i="22"/>
  <c r="K19" i="22"/>
  <c r="H19" i="22"/>
  <c r="G19" i="22"/>
  <c r="F19" i="22"/>
  <c r="E19" i="22"/>
  <c r="D19" i="22"/>
  <c r="C19" i="22"/>
  <c r="H15" i="22"/>
  <c r="H14" i="22"/>
  <c r="H13" i="22"/>
  <c r="AA11" i="22"/>
  <c r="Z11" i="22"/>
  <c r="Y11" i="22"/>
  <c r="W11" i="22"/>
  <c r="V11" i="22"/>
  <c r="U11" i="22"/>
  <c r="S11" i="22"/>
  <c r="Q11" i="22"/>
  <c r="P11" i="22"/>
  <c r="O11" i="22"/>
  <c r="M11" i="22"/>
  <c r="L11" i="22"/>
  <c r="K11" i="22"/>
  <c r="I11" i="22"/>
  <c r="H11" i="22"/>
  <c r="A66" i="21"/>
  <c r="A65" i="21"/>
  <c r="Y45" i="21"/>
  <c r="W40" i="21"/>
  <c r="AF24" i="21"/>
  <c r="AE24" i="21"/>
  <c r="AD24" i="21"/>
  <c r="AC24" i="21"/>
  <c r="M19" i="21"/>
  <c r="L19" i="21"/>
  <c r="K19" i="21"/>
  <c r="H19" i="21"/>
  <c r="G19" i="21"/>
  <c r="F19" i="21"/>
  <c r="E19" i="21"/>
  <c r="D19" i="21"/>
  <c r="C19" i="21"/>
  <c r="H15" i="21"/>
  <c r="H14" i="21"/>
  <c r="H13" i="21"/>
  <c r="AA11" i="21"/>
  <c r="Z11" i="21"/>
  <c r="Y11" i="21"/>
  <c r="W11" i="21"/>
  <c r="V11" i="21"/>
  <c r="U11" i="21"/>
  <c r="S11" i="21"/>
  <c r="Q11" i="21"/>
  <c r="P11" i="21"/>
  <c r="O11" i="21"/>
  <c r="M11" i="21"/>
  <c r="L11" i="21"/>
  <c r="K11" i="21"/>
  <c r="I11" i="21"/>
  <c r="H11" i="21"/>
  <c r="AC40" i="20"/>
  <c r="AC40" i="23" s="1"/>
  <c r="C21" i="20"/>
  <c r="Q18" i="20" s="1"/>
  <c r="Q18" i="23" l="1"/>
  <c r="Q18" i="21"/>
  <c r="Q18" i="22"/>
  <c r="G21" i="20"/>
  <c r="A60" i="20"/>
  <c r="AC40" i="22"/>
  <c r="C21" i="21"/>
  <c r="G21" i="21" s="1"/>
  <c r="C21" i="23"/>
  <c r="G21" i="23" s="1"/>
  <c r="C21" i="22"/>
  <c r="G21" i="22" s="1"/>
  <c r="AC40" i="21"/>
  <c r="X24" i="21" l="1"/>
  <c r="P24" i="21"/>
  <c r="H24" i="21"/>
  <c r="R24" i="21"/>
  <c r="V24" i="21"/>
  <c r="N24" i="21"/>
  <c r="F24" i="21"/>
  <c r="B24" i="21"/>
  <c r="T24" i="21"/>
  <c r="L24" i="21"/>
  <c r="D24" i="21"/>
  <c r="J24" i="21"/>
  <c r="T24" i="20"/>
  <c r="L24" i="20"/>
  <c r="D24" i="20"/>
  <c r="R24" i="20"/>
  <c r="J24" i="20"/>
  <c r="B24" i="20"/>
  <c r="N24" i="20"/>
  <c r="X24" i="20"/>
  <c r="P24" i="20"/>
  <c r="H24" i="20"/>
  <c r="V24" i="20"/>
  <c r="F24" i="20"/>
  <c r="A60" i="22"/>
  <c r="A60" i="23"/>
  <c r="A60" i="21"/>
  <c r="T24" i="22"/>
  <c r="L24" i="22"/>
  <c r="D24" i="22"/>
  <c r="N24" i="22"/>
  <c r="R24" i="22"/>
  <c r="J24" i="22"/>
  <c r="B24" i="22"/>
  <c r="X24" i="22"/>
  <c r="P24" i="22"/>
  <c r="H24" i="22"/>
  <c r="V24" i="22"/>
  <c r="F24" i="22"/>
  <c r="X24" i="23"/>
  <c r="P24" i="23"/>
  <c r="H24" i="23"/>
  <c r="J24" i="23"/>
  <c r="V24" i="23"/>
  <c r="N24" i="23"/>
  <c r="F24" i="23"/>
  <c r="T24" i="23"/>
  <c r="L24" i="23"/>
  <c r="D24" i="23"/>
  <c r="R24" i="23"/>
  <c r="B24" i="23"/>
  <c r="A3" i="5" l="1"/>
  <c r="R7" i="1"/>
  <c r="L7" i="1"/>
  <c r="K20" i="5" l="1"/>
  <c r="K16" i="3" l="1"/>
  <c r="P36" i="1"/>
  <c r="P37" i="1"/>
  <c r="P38" i="1"/>
  <c r="D10" i="4"/>
  <c r="P34" i="1"/>
  <c r="C22" i="4"/>
  <c r="P35" i="1"/>
  <c r="B16" i="3"/>
  <c r="C16" i="3"/>
  <c r="D16" i="3"/>
  <c r="E16" i="3"/>
  <c r="F16" i="3"/>
  <c r="G16" i="3"/>
  <c r="H16" i="3"/>
  <c r="I16" i="3"/>
  <c r="J16" i="3"/>
  <c r="N16" i="3"/>
  <c r="W16" i="3"/>
  <c r="B16" i="5"/>
  <c r="C16" i="5"/>
  <c r="D16" i="5"/>
  <c r="E16" i="5"/>
  <c r="F16" i="5"/>
  <c r="G16" i="5"/>
  <c r="H16" i="5"/>
  <c r="I16" i="5"/>
  <c r="C39" i="1"/>
  <c r="D39" i="1"/>
  <c r="E39" i="1"/>
  <c r="C40" i="1"/>
  <c r="D40" i="1"/>
  <c r="E40" i="1"/>
  <c r="P33" i="1" l="1"/>
  <c r="P39" i="1"/>
  <c r="P40" i="1"/>
  <c r="M16" i="3"/>
  <c r="F39" i="1"/>
  <c r="F40" i="1"/>
  <c r="J16" i="5"/>
  <c r="K16" i="5" s="1"/>
  <c r="L16" i="5" s="1"/>
  <c r="Q16" i="3"/>
  <c r="K15" i="3"/>
  <c r="B16" i="2"/>
  <c r="B15" i="5" s="1"/>
  <c r="F38" i="1"/>
  <c r="A11" i="2"/>
  <c r="A12" i="2" s="1"/>
  <c r="A13" i="2" s="1"/>
  <c r="A14" i="2" s="1"/>
  <c r="A15" i="2" s="1"/>
  <c r="A16" i="2" s="1"/>
  <c r="A10" i="2"/>
  <c r="A10" i="3"/>
  <c r="A11" i="3" s="1"/>
  <c r="A12" i="3" s="1"/>
  <c r="A13" i="3" s="1"/>
  <c r="A14" i="3" s="1"/>
  <c r="A15" i="3" s="1"/>
  <c r="A16" i="3" s="1"/>
  <c r="E38" i="1"/>
  <c r="B15" i="3"/>
  <c r="C15" i="3"/>
  <c r="D15" i="3"/>
  <c r="E15" i="3"/>
  <c r="F15" i="3"/>
  <c r="G15" i="3"/>
  <c r="N15" i="3" s="1"/>
  <c r="H15" i="3"/>
  <c r="I15" i="3"/>
  <c r="J15" i="3"/>
  <c r="W15" i="3"/>
  <c r="C16" i="2"/>
  <c r="C15" i="5" s="1"/>
  <c r="D16" i="2"/>
  <c r="D15" i="5" s="1"/>
  <c r="E16" i="2"/>
  <c r="E15" i="5" s="1"/>
  <c r="F16" i="2"/>
  <c r="F15" i="5" s="1"/>
  <c r="G16" i="2"/>
  <c r="G15" i="5" s="1"/>
  <c r="H16" i="2"/>
  <c r="H15" i="5" s="1"/>
  <c r="I16" i="2"/>
  <c r="I15" i="5" s="1"/>
  <c r="L16" i="2"/>
  <c r="N16" i="2"/>
  <c r="P16" i="2"/>
  <c r="R16" i="2"/>
  <c r="T16" i="2"/>
  <c r="V16" i="2"/>
  <c r="X16" i="2"/>
  <c r="Z16" i="2"/>
  <c r="AB16" i="2"/>
  <c r="AG16" i="2"/>
  <c r="C3" i="3"/>
  <c r="F27" i="4"/>
  <c r="T20" i="3"/>
  <c r="R16" i="3" l="1"/>
  <c r="F32" i="1"/>
  <c r="P32" i="1"/>
  <c r="O16" i="3"/>
  <c r="I40" i="1" s="1"/>
  <c r="J16" i="2"/>
  <c r="J15" i="5" s="1"/>
  <c r="K15" i="5" s="1"/>
  <c r="L15" i="5" s="1"/>
  <c r="M15" i="3"/>
  <c r="AH16" i="2"/>
  <c r="J10" i="2"/>
  <c r="J9" i="5" s="1"/>
  <c r="H40" i="1" l="1"/>
  <c r="K40" i="1" s="1"/>
  <c r="L40" i="1"/>
  <c r="O15" i="3"/>
  <c r="AI16" i="2"/>
  <c r="AJ16" i="2" s="1"/>
  <c r="Q15" i="3"/>
  <c r="R15" i="3" s="1"/>
  <c r="K9" i="5"/>
  <c r="L9" i="5" s="1"/>
  <c r="U17" i="3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R57" i="1"/>
  <c r="Q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57" i="1"/>
  <c r="M57" i="1"/>
  <c r="L58" i="1"/>
  <c r="M58" i="1"/>
  <c r="K59" i="1"/>
  <c r="L59" i="1"/>
  <c r="K60" i="1"/>
  <c r="L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L57" i="1"/>
  <c r="J57" i="1"/>
  <c r="J61" i="1"/>
  <c r="J62" i="1"/>
  <c r="I64" i="1"/>
  <c r="I65" i="1"/>
  <c r="J65" i="1"/>
  <c r="I57" i="1"/>
  <c r="H57" i="1"/>
  <c r="H58" i="1"/>
  <c r="H59" i="1"/>
  <c r="H60" i="1"/>
  <c r="G57" i="1"/>
  <c r="G58" i="1"/>
  <c r="G59" i="1"/>
  <c r="G60" i="1"/>
  <c r="G61" i="1"/>
  <c r="G62" i="1"/>
  <c r="G63" i="1"/>
  <c r="G64" i="1"/>
  <c r="G65" i="1"/>
  <c r="F57" i="1"/>
  <c r="F58" i="1"/>
  <c r="F59" i="1"/>
  <c r="F60" i="1"/>
  <c r="F61" i="1"/>
  <c r="F62" i="1"/>
  <c r="F63" i="1"/>
  <c r="F64" i="1"/>
  <c r="F65" i="1"/>
  <c r="E58" i="1"/>
  <c r="E59" i="1"/>
  <c r="E60" i="1"/>
  <c r="E61" i="1"/>
  <c r="E62" i="1"/>
  <c r="E63" i="1"/>
  <c r="E64" i="1"/>
  <c r="E65" i="1"/>
  <c r="E57" i="1"/>
  <c r="D57" i="1"/>
  <c r="D58" i="1"/>
  <c r="D59" i="1"/>
  <c r="D60" i="1"/>
  <c r="D61" i="1"/>
  <c r="D62" i="1"/>
  <c r="D63" i="1"/>
  <c r="D64" i="1"/>
  <c r="D65" i="1"/>
  <c r="C57" i="1"/>
  <c r="C58" i="1"/>
  <c r="C59" i="1"/>
  <c r="C60" i="1"/>
  <c r="C61" i="1"/>
  <c r="C62" i="1"/>
  <c r="C63" i="1"/>
  <c r="C64" i="1"/>
  <c r="C6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R45" i="1"/>
  <c r="Q45" i="1"/>
  <c r="P45" i="1"/>
  <c r="N45" i="1"/>
  <c r="M45" i="1"/>
  <c r="L45" i="1"/>
  <c r="K47" i="1"/>
  <c r="K48" i="1"/>
  <c r="J49" i="1"/>
  <c r="K49" i="1"/>
  <c r="J50" i="1"/>
  <c r="K50" i="1"/>
  <c r="K51" i="1"/>
  <c r="K52" i="1"/>
  <c r="J53" i="1"/>
  <c r="K53" i="1"/>
  <c r="J45" i="1"/>
  <c r="I45" i="1"/>
  <c r="I52" i="1"/>
  <c r="I53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G45" i="1"/>
  <c r="F45" i="1"/>
  <c r="E45" i="1"/>
  <c r="D45" i="1"/>
  <c r="C45" i="1"/>
  <c r="H53" i="1"/>
  <c r="I47" i="1"/>
  <c r="M36" i="1"/>
  <c r="I49" i="1" s="1"/>
  <c r="M37" i="1"/>
  <c r="I50" i="1" s="1"/>
  <c r="H9" i="3"/>
  <c r="H10" i="3"/>
  <c r="H11" i="3"/>
  <c r="H12" i="3"/>
  <c r="H13" i="3"/>
  <c r="H14" i="3"/>
  <c r="H8" i="3"/>
  <c r="L8" i="3"/>
  <c r="L17" i="3" s="1"/>
  <c r="F33" i="1"/>
  <c r="F34" i="1"/>
  <c r="F35" i="1"/>
  <c r="F36" i="1"/>
  <c r="F37" i="1"/>
  <c r="E33" i="1"/>
  <c r="E34" i="1"/>
  <c r="E35" i="1"/>
  <c r="E36" i="1"/>
  <c r="E37" i="1"/>
  <c r="E32" i="1"/>
  <c r="H64" i="1"/>
  <c r="H65" i="1"/>
  <c r="C33" i="1"/>
  <c r="K58" i="1" s="1"/>
  <c r="D33" i="1"/>
  <c r="C34" i="1"/>
  <c r="I59" i="1" s="1"/>
  <c r="D34" i="1"/>
  <c r="C35" i="1"/>
  <c r="I60" i="1" s="1"/>
  <c r="D35" i="1"/>
  <c r="C36" i="1"/>
  <c r="I61" i="1" s="1"/>
  <c r="D36" i="1"/>
  <c r="C37" i="1"/>
  <c r="I62" i="1" s="1"/>
  <c r="D37" i="1"/>
  <c r="C38" i="1"/>
  <c r="H63" i="1" s="1"/>
  <c r="D38" i="1"/>
  <c r="D32" i="1"/>
  <c r="C32" i="1"/>
  <c r="S57" i="1" s="1"/>
  <c r="W9" i="3"/>
  <c r="W10" i="3"/>
  <c r="W11" i="3"/>
  <c r="W12" i="3"/>
  <c r="W13" i="3"/>
  <c r="W14" i="3"/>
  <c r="W8" i="3"/>
  <c r="F9" i="3"/>
  <c r="G9" i="3"/>
  <c r="N9" i="3" s="1"/>
  <c r="I9" i="3"/>
  <c r="J9" i="3"/>
  <c r="K9" i="3"/>
  <c r="F10" i="3"/>
  <c r="G10" i="3"/>
  <c r="N10" i="3" s="1"/>
  <c r="I10" i="3"/>
  <c r="J10" i="3"/>
  <c r="K10" i="3"/>
  <c r="F11" i="3"/>
  <c r="G11" i="3"/>
  <c r="N11" i="3" s="1"/>
  <c r="I11" i="3"/>
  <c r="J11" i="3"/>
  <c r="K11" i="3"/>
  <c r="F12" i="3"/>
  <c r="G12" i="3"/>
  <c r="N12" i="3" s="1"/>
  <c r="I12" i="3"/>
  <c r="J12" i="3"/>
  <c r="K12" i="3"/>
  <c r="F13" i="3"/>
  <c r="G13" i="3"/>
  <c r="N13" i="3" s="1"/>
  <c r="I13" i="3"/>
  <c r="J13" i="3"/>
  <c r="K13" i="3"/>
  <c r="F14" i="3"/>
  <c r="G14" i="3"/>
  <c r="N14" i="3" s="1"/>
  <c r="I14" i="3"/>
  <c r="J14" i="3"/>
  <c r="G8" i="3"/>
  <c r="N8" i="3" s="1"/>
  <c r="I8" i="3"/>
  <c r="J8" i="3"/>
  <c r="F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C8" i="3"/>
  <c r="D8" i="3"/>
  <c r="E8" i="3"/>
  <c r="B8" i="3"/>
  <c r="N9" i="2"/>
  <c r="AG10" i="2"/>
  <c r="AG11" i="2"/>
  <c r="AG12" i="2"/>
  <c r="AG13" i="2"/>
  <c r="AG14" i="2"/>
  <c r="AG15" i="2"/>
  <c r="AG9" i="2"/>
  <c r="AB10" i="2"/>
  <c r="AB11" i="2"/>
  <c r="AB12" i="2"/>
  <c r="AB13" i="2"/>
  <c r="AB14" i="2"/>
  <c r="AB15" i="2"/>
  <c r="AB9" i="2"/>
  <c r="Z10" i="2"/>
  <c r="Z11" i="2"/>
  <c r="Z12" i="2"/>
  <c r="Z13" i="2"/>
  <c r="Z14" i="2"/>
  <c r="Z15" i="2"/>
  <c r="Z9" i="2"/>
  <c r="X10" i="2"/>
  <c r="X11" i="2"/>
  <c r="X12" i="2"/>
  <c r="X13" i="2"/>
  <c r="X14" i="2"/>
  <c r="X15" i="2"/>
  <c r="X9" i="2"/>
  <c r="V10" i="2"/>
  <c r="V11" i="2"/>
  <c r="V12" i="2"/>
  <c r="V13" i="2"/>
  <c r="V14" i="2"/>
  <c r="V15" i="2"/>
  <c r="V9" i="2"/>
  <c r="T10" i="2"/>
  <c r="T11" i="2"/>
  <c r="T12" i="2"/>
  <c r="T13" i="2"/>
  <c r="T14" i="2"/>
  <c r="T15" i="2"/>
  <c r="T9" i="2"/>
  <c r="R10" i="2"/>
  <c r="R11" i="2"/>
  <c r="R12" i="2"/>
  <c r="R13" i="2"/>
  <c r="R14" i="2"/>
  <c r="R15" i="2"/>
  <c r="R9" i="2"/>
  <c r="I10" i="2"/>
  <c r="I9" i="5" s="1"/>
  <c r="I11" i="2"/>
  <c r="I10" i="5" s="1"/>
  <c r="J11" i="2"/>
  <c r="J10" i="5" s="1"/>
  <c r="K10" i="5" s="1"/>
  <c r="L10" i="5" s="1"/>
  <c r="I12" i="2"/>
  <c r="I11" i="5" s="1"/>
  <c r="J12" i="2"/>
  <c r="J11" i="5" s="1"/>
  <c r="K11" i="5" s="1"/>
  <c r="L11" i="5" s="1"/>
  <c r="I13" i="2"/>
  <c r="I12" i="5" s="1"/>
  <c r="J13" i="2"/>
  <c r="J12" i="5" s="1"/>
  <c r="K12" i="5" s="1"/>
  <c r="L12" i="5" s="1"/>
  <c r="I14" i="2"/>
  <c r="I13" i="5" s="1"/>
  <c r="J14" i="2"/>
  <c r="J13" i="5" s="1"/>
  <c r="I15" i="2"/>
  <c r="I14" i="5" s="1"/>
  <c r="P10" i="2"/>
  <c r="P11" i="2"/>
  <c r="P12" i="2"/>
  <c r="P13" i="2"/>
  <c r="P14" i="2"/>
  <c r="P15" i="2"/>
  <c r="P9" i="2"/>
  <c r="L10" i="2"/>
  <c r="L11" i="2"/>
  <c r="L12" i="2"/>
  <c r="L13" i="2"/>
  <c r="L14" i="2"/>
  <c r="L15" i="2"/>
  <c r="N10" i="2"/>
  <c r="N11" i="2"/>
  <c r="N12" i="2"/>
  <c r="N13" i="2"/>
  <c r="N14" i="2"/>
  <c r="N15" i="2"/>
  <c r="L9" i="2"/>
  <c r="B10" i="2"/>
  <c r="B9" i="5" s="1"/>
  <c r="C10" i="2"/>
  <c r="C9" i="5" s="1"/>
  <c r="D10" i="2"/>
  <c r="D9" i="5" s="1"/>
  <c r="E10" i="2"/>
  <c r="E9" i="5" s="1"/>
  <c r="F10" i="2"/>
  <c r="F9" i="5" s="1"/>
  <c r="G10" i="2"/>
  <c r="G9" i="5" s="1"/>
  <c r="H10" i="2"/>
  <c r="H9" i="5" s="1"/>
  <c r="B11" i="2"/>
  <c r="B10" i="5" s="1"/>
  <c r="C11" i="2"/>
  <c r="C10" i="5" s="1"/>
  <c r="D11" i="2"/>
  <c r="D10" i="5" s="1"/>
  <c r="E11" i="2"/>
  <c r="E10" i="5" s="1"/>
  <c r="F11" i="2"/>
  <c r="F10" i="5" s="1"/>
  <c r="G11" i="2"/>
  <c r="G10" i="5" s="1"/>
  <c r="H11" i="2"/>
  <c r="H10" i="5" s="1"/>
  <c r="B12" i="2"/>
  <c r="B11" i="5" s="1"/>
  <c r="C12" i="2"/>
  <c r="C11" i="5" s="1"/>
  <c r="D12" i="2"/>
  <c r="D11" i="5" s="1"/>
  <c r="E12" i="2"/>
  <c r="E11" i="5" s="1"/>
  <c r="F12" i="2"/>
  <c r="F11" i="5" s="1"/>
  <c r="G12" i="2"/>
  <c r="G11" i="5" s="1"/>
  <c r="H12" i="2"/>
  <c r="H11" i="5" s="1"/>
  <c r="B13" i="2"/>
  <c r="B12" i="5" s="1"/>
  <c r="C13" i="2"/>
  <c r="C12" i="5" s="1"/>
  <c r="D13" i="2"/>
  <c r="D12" i="5" s="1"/>
  <c r="E13" i="2"/>
  <c r="E12" i="5" s="1"/>
  <c r="F13" i="2"/>
  <c r="F12" i="5" s="1"/>
  <c r="G13" i="2"/>
  <c r="G12" i="5" s="1"/>
  <c r="H13" i="2"/>
  <c r="H12" i="5" s="1"/>
  <c r="B14" i="2"/>
  <c r="B13" i="5" s="1"/>
  <c r="C14" i="2"/>
  <c r="C13" i="5" s="1"/>
  <c r="D14" i="2"/>
  <c r="D13" i="5" s="1"/>
  <c r="E14" i="2"/>
  <c r="E13" i="5" s="1"/>
  <c r="F14" i="2"/>
  <c r="F13" i="5" s="1"/>
  <c r="G14" i="2"/>
  <c r="G13" i="5" s="1"/>
  <c r="H14" i="2"/>
  <c r="H13" i="5" s="1"/>
  <c r="B15" i="2"/>
  <c r="B14" i="5" s="1"/>
  <c r="C15" i="2"/>
  <c r="C14" i="5" s="1"/>
  <c r="D15" i="2"/>
  <c r="D14" i="5" s="1"/>
  <c r="E15" i="2"/>
  <c r="E14" i="5" s="1"/>
  <c r="F15" i="2"/>
  <c r="F14" i="5" s="1"/>
  <c r="G15" i="2"/>
  <c r="G14" i="5" s="1"/>
  <c r="H15" i="2"/>
  <c r="H14" i="5" s="1"/>
  <c r="C9" i="2"/>
  <c r="C8" i="5" s="1"/>
  <c r="D9" i="2"/>
  <c r="D8" i="5" s="1"/>
  <c r="E9" i="2"/>
  <c r="E8" i="5" s="1"/>
  <c r="F9" i="2"/>
  <c r="F8" i="5" s="1"/>
  <c r="G9" i="2"/>
  <c r="G8" i="5" s="1"/>
  <c r="H9" i="2"/>
  <c r="H8" i="5" s="1"/>
  <c r="I9" i="2"/>
  <c r="I8" i="5" s="1"/>
  <c r="B9" i="2"/>
  <c r="B8" i="5" s="1"/>
  <c r="K14" i="3"/>
  <c r="O57" i="1" l="1"/>
  <c r="P16" i="3"/>
  <c r="S16" i="3" s="1"/>
  <c r="N40" i="1"/>
  <c r="J60" i="1"/>
  <c r="J59" i="1"/>
  <c r="J58" i="1"/>
  <c r="M40" i="1"/>
  <c r="L39" i="1"/>
  <c r="I39" i="1"/>
  <c r="H39" i="1"/>
  <c r="K39" i="1" s="1"/>
  <c r="J64" i="1"/>
  <c r="M60" i="1"/>
  <c r="I46" i="1"/>
  <c r="J63" i="1"/>
  <c r="K57" i="1"/>
  <c r="M59" i="1"/>
  <c r="H61" i="1"/>
  <c r="I58" i="1"/>
  <c r="H49" i="1"/>
  <c r="M10" i="3"/>
  <c r="H50" i="1"/>
  <c r="H62" i="1"/>
  <c r="K8" i="3"/>
  <c r="M8" i="3" s="1"/>
  <c r="J9" i="2"/>
  <c r="J8" i="5" s="1"/>
  <c r="S45" i="1"/>
  <c r="K13" i="5"/>
  <c r="L13" i="5" s="1"/>
  <c r="J15" i="2"/>
  <c r="J14" i="5" s="1"/>
  <c r="K14" i="5" s="1"/>
  <c r="L14" i="5" s="1"/>
  <c r="I63" i="1"/>
  <c r="N17" i="3"/>
  <c r="M14" i="3"/>
  <c r="M13" i="3"/>
  <c r="M9" i="3"/>
  <c r="M12" i="3"/>
  <c r="M11" i="3"/>
  <c r="AH15" i="2"/>
  <c r="AH13" i="2"/>
  <c r="AH12" i="2"/>
  <c r="AH11" i="2"/>
  <c r="AH14" i="2"/>
  <c r="AH10" i="2"/>
  <c r="AH9" i="2"/>
  <c r="J17" i="5" l="1"/>
  <c r="K8" i="5"/>
  <c r="M17" i="3"/>
  <c r="O11" i="3"/>
  <c r="I35" i="1" s="1"/>
  <c r="O12" i="3"/>
  <c r="I36" i="1" s="1"/>
  <c r="O13" i="3"/>
  <c r="I37" i="1" s="1"/>
  <c r="O9" i="3"/>
  <c r="I33" i="1" s="1"/>
  <c r="O10" i="3"/>
  <c r="H34" i="1" s="1"/>
  <c r="K34" i="1" s="1"/>
  <c r="O14" i="3"/>
  <c r="AI9" i="2"/>
  <c r="AJ9" i="2" s="1"/>
  <c r="Q8" i="3"/>
  <c r="O8" i="3"/>
  <c r="AI15" i="2"/>
  <c r="AJ15" i="2" s="1"/>
  <c r="Q14" i="3"/>
  <c r="R14" i="3" s="1"/>
  <c r="AI12" i="2"/>
  <c r="AJ12" i="2" s="1"/>
  <c r="Q11" i="3"/>
  <c r="R11" i="3" s="1"/>
  <c r="AI14" i="2"/>
  <c r="AJ14" i="2" s="1"/>
  <c r="Q13" i="3"/>
  <c r="R13" i="3" s="1"/>
  <c r="AI13" i="2"/>
  <c r="AJ13" i="2" s="1"/>
  <c r="Q12" i="3"/>
  <c r="R12" i="3" s="1"/>
  <c r="AI11" i="2"/>
  <c r="AJ11" i="2" s="1"/>
  <c r="Q10" i="3"/>
  <c r="R10" i="3" s="1"/>
  <c r="AI10" i="2"/>
  <c r="AJ10" i="2" s="1"/>
  <c r="Q9" i="3"/>
  <c r="R9" i="3" s="1"/>
  <c r="H33" i="1" l="1"/>
  <c r="K33" i="1" s="1"/>
  <c r="K17" i="5"/>
  <c r="L8" i="5"/>
  <c r="H37" i="1"/>
  <c r="K37" i="1" s="1"/>
  <c r="H36" i="1"/>
  <c r="K36" i="1" s="1"/>
  <c r="H32" i="1"/>
  <c r="K32" i="1" s="1"/>
  <c r="I32" i="1"/>
  <c r="H35" i="1"/>
  <c r="K35" i="1" s="1"/>
  <c r="I34" i="1"/>
  <c r="L34" i="1"/>
  <c r="L35" i="1"/>
  <c r="L37" i="1"/>
  <c r="P13" i="3" s="1"/>
  <c r="L33" i="1"/>
  <c r="L36" i="1"/>
  <c r="H38" i="1"/>
  <c r="K38" i="1" s="1"/>
  <c r="I38" i="1"/>
  <c r="P15" i="3"/>
  <c r="R8" i="3"/>
  <c r="R17" i="3" s="1"/>
  <c r="Q17" i="3"/>
  <c r="L38" i="1"/>
  <c r="O17" i="3"/>
  <c r="L32" i="1"/>
  <c r="N35" i="1"/>
  <c r="P9" i="3" l="1"/>
  <c r="P12" i="3"/>
  <c r="P10" i="3"/>
  <c r="M34" i="1" s="1"/>
  <c r="J47" i="1" s="1"/>
  <c r="P11" i="3"/>
  <c r="S11" i="3" s="1"/>
  <c r="P8" i="3"/>
  <c r="N39" i="1"/>
  <c r="S13" i="3"/>
  <c r="M35" i="1"/>
  <c r="M33" i="1"/>
  <c r="S9" i="3"/>
  <c r="M39" i="1"/>
  <c r="S15" i="3"/>
  <c r="O40" i="1"/>
  <c r="T16" i="3" s="1"/>
  <c r="V16" i="3" s="1"/>
  <c r="N37" i="1"/>
  <c r="O37" i="1" s="1"/>
  <c r="P14" i="3"/>
  <c r="N36" i="1"/>
  <c r="O36" i="1" s="1"/>
  <c r="N34" i="1"/>
  <c r="N33" i="1"/>
  <c r="O33" i="1" l="1"/>
  <c r="T9" i="3" s="1"/>
  <c r="V9" i="3" s="1"/>
  <c r="S10" i="3"/>
  <c r="T13" i="3"/>
  <c r="V13" i="3" s="1"/>
  <c r="O39" i="1"/>
  <c r="T15" i="3" s="1"/>
  <c r="V15" i="3" s="1"/>
  <c r="F11" i="4"/>
  <c r="H10" i="4" s="1"/>
  <c r="M32" i="1"/>
  <c r="S8" i="3"/>
  <c r="S12" i="3"/>
  <c r="T12" i="3" s="1"/>
  <c r="V12" i="3" s="1"/>
  <c r="O34" i="1"/>
  <c r="S14" i="3"/>
  <c r="I48" i="1"/>
  <c r="J48" i="1"/>
  <c r="O35" i="1"/>
  <c r="T11" i="3" s="1"/>
  <c r="V11" i="3" s="1"/>
  <c r="K46" i="1"/>
  <c r="J46" i="1"/>
  <c r="H52" i="1"/>
  <c r="J52" i="1"/>
  <c r="M38" i="1"/>
  <c r="I51" i="1" s="1"/>
  <c r="N32" i="1"/>
  <c r="N38" i="1"/>
  <c r="P17" i="3"/>
  <c r="T10" i="3" l="1"/>
  <c r="V10" i="3" s="1"/>
  <c r="O45" i="1"/>
  <c r="K45" i="1"/>
  <c r="O32" i="1"/>
  <c r="T8" i="3" s="1"/>
  <c r="V8" i="3" s="1"/>
  <c r="F23" i="4"/>
  <c r="H22" i="4" s="1"/>
  <c r="S17" i="3"/>
  <c r="O38" i="1"/>
  <c r="H51" i="1"/>
  <c r="J51" i="1"/>
  <c r="Q33" i="20"/>
  <c r="Q33" i="23" l="1"/>
  <c r="Q33" i="22"/>
  <c r="Q33" i="21"/>
  <c r="D36" i="22"/>
  <c r="D36" i="21"/>
  <c r="D36" i="23"/>
  <c r="F10" i="4"/>
  <c r="T14" i="3"/>
  <c r="V14" i="3" s="1"/>
  <c r="V17" i="3" l="1"/>
  <c r="F12" i="4"/>
  <c r="F22" i="4"/>
  <c r="F24" i="4" s="1"/>
  <c r="H23" i="4" s="1"/>
  <c r="H11" i="4"/>
  <c r="T17" i="3"/>
  <c r="L17" i="5" l="1"/>
</calcChain>
</file>

<file path=xl/sharedStrings.xml><?xml version="1.0" encoding="utf-8"?>
<sst xmlns="http://schemas.openxmlformats.org/spreadsheetml/2006/main" count="407" uniqueCount="182">
  <si>
    <t>No.</t>
  </si>
  <si>
    <t>Nama</t>
  </si>
  <si>
    <t>Pangkat/ Gol</t>
  </si>
  <si>
    <t>NIP</t>
  </si>
  <si>
    <t>NPWP</t>
  </si>
  <si>
    <t>Status Pegawai</t>
  </si>
  <si>
    <t>Status Wajib Pajak</t>
  </si>
  <si>
    <t>Uraian Kelas Jabatan</t>
  </si>
  <si>
    <t>Nilai Kelas Jabatan</t>
  </si>
  <si>
    <t>Tunjangan Kinerja Per Kelas Jabatan</t>
  </si>
  <si>
    <t>Tunjangan Pajak</t>
  </si>
  <si>
    <t>Gaji Bersih</t>
  </si>
  <si>
    <t>PNS</t>
  </si>
  <si>
    <t>K/2</t>
  </si>
  <si>
    <t>Nomor Rekening</t>
  </si>
  <si>
    <t>TK = Tidak Kawin Tanpa Tanggungan</t>
  </si>
  <si>
    <t>Pemotongan Karena Terlambat</t>
  </si>
  <si>
    <t>Pemotongan Karena Pulang Sebelum Waktunya</t>
  </si>
  <si>
    <t>Pemotongan</t>
  </si>
  <si>
    <t>Total Pemotongan</t>
  </si>
  <si>
    <t>Jumlah diterima</t>
  </si>
  <si>
    <t>TL.1</t>
  </si>
  <si>
    <t>TL.2</t>
  </si>
  <si>
    <t>TL.3</t>
  </si>
  <si>
    <t>TL.4</t>
  </si>
  <si>
    <t>PSW.1</t>
  </si>
  <si>
    <t>PSW.2</t>
  </si>
  <si>
    <t>PSW.3</t>
  </si>
  <si>
    <t>PSW.4</t>
  </si>
  <si>
    <t>Tdk Masuk Kerja</t>
  </si>
  <si>
    <t>Hukuman Disiplin</t>
  </si>
  <si>
    <t>Sakit &gt; 3 Hari Tanpa Keterangan</t>
  </si>
  <si>
    <t>Jml Hr</t>
  </si>
  <si>
    <t>Ringan</t>
  </si>
  <si>
    <t>Sedang</t>
  </si>
  <si>
    <t>Berat</t>
  </si>
  <si>
    <t>%</t>
  </si>
  <si>
    <t>Rupiah</t>
  </si>
  <si>
    <t>DAFTAR PEMOTONGAN / PENGURANGAN TUNJANGAN KINERJA PEGAWAI PER BULAN</t>
  </si>
  <si>
    <t>SATKER / UNIT KERJA</t>
  </si>
  <si>
    <t>BULAN</t>
  </si>
  <si>
    <t>: KANTOR KEMENTERIAN AGAMA KAB. ACEH BARAT DAYA / SEKRETARIAT JENDERAL</t>
  </si>
  <si>
    <t>PPK Sekretariat</t>
  </si>
  <si>
    <t>Ridha Fahlefi. A</t>
  </si>
  <si>
    <t>NIP. 197804162007011028</t>
  </si>
  <si>
    <t>Tunjangan Pajak Gaji</t>
  </si>
  <si>
    <t>PTKP per Tahun</t>
  </si>
  <si>
    <t xml:space="preserve">PKP per Tahun </t>
  </si>
  <si>
    <t>Total Tunjangan Pajak</t>
  </si>
  <si>
    <t>Potongan Tunjangan Kinerja (%)</t>
  </si>
  <si>
    <t>Potongan Tunjangan Kinerja (Rp)</t>
  </si>
  <si>
    <t>Tunjangan Kinerja Bruto</t>
  </si>
  <si>
    <t>Tunjangan Kinerja Netto</t>
  </si>
  <si>
    <t>Potongan Tunjangan Fungsional Tertentu</t>
  </si>
  <si>
    <t>Tunjangan Kinerja diterima</t>
  </si>
  <si>
    <t>Jumlah CPNS</t>
  </si>
  <si>
    <t>Jumlah PNS</t>
  </si>
  <si>
    <t>Gaji Disetahunkan</t>
  </si>
  <si>
    <t>Tukin Disetahunkan</t>
  </si>
  <si>
    <t>PKP (50.000.000)</t>
  </si>
  <si>
    <t>Pajak 5%</t>
  </si>
  <si>
    <t>Selisih PKP 250.000.000</t>
  </si>
  <si>
    <t>PKP (&gt;50.000.000)</t>
  </si>
  <si>
    <t>Pajak 15%</t>
  </si>
  <si>
    <t>Tunjangan Pajak (CPNS)</t>
  </si>
  <si>
    <t>Tunjangan Pajak (PNS)</t>
  </si>
  <si>
    <t>Tunjangan Pajak Tunjangan Kinerja (Rp)</t>
  </si>
  <si>
    <t>Tunjangan Kinerja</t>
  </si>
  <si>
    <t>Pajak 25%</t>
  </si>
  <si>
    <t>KELAS JABATAN 1</t>
  </si>
  <si>
    <t>KELAS JABATAN 2</t>
  </si>
  <si>
    <t>KELAS JABATAN 3</t>
  </si>
  <si>
    <t>KELAS JABATAN 4</t>
  </si>
  <si>
    <t>KELAS JABATAN 5</t>
  </si>
  <si>
    <t>KELAS JABATAN 6</t>
  </si>
  <si>
    <t>KELAS JABATAN 7</t>
  </si>
  <si>
    <t>KELAS JABATAN 8</t>
  </si>
  <si>
    <t>KELAS JABATAN 9</t>
  </si>
  <si>
    <t>KELAS JABATAN 10</t>
  </si>
  <si>
    <t>KELAS JABATAN 11</t>
  </si>
  <si>
    <t>KELAS JABATAN 12</t>
  </si>
  <si>
    <t>KELAS JABATAN 13</t>
  </si>
  <si>
    <t>KELAS JABATAN 14</t>
  </si>
  <si>
    <t>KELAS JABATAN 15</t>
  </si>
  <si>
    <t>KELAS JABATAN 16</t>
  </si>
  <si>
    <t>KELAS JABATAN 17</t>
  </si>
  <si>
    <t>JML</t>
  </si>
  <si>
    <t>No</t>
  </si>
  <si>
    <t>Kelas Jabatan</t>
  </si>
  <si>
    <t>Jumlah Penerima</t>
  </si>
  <si>
    <t>1.</t>
  </si>
  <si>
    <t>Jumlah Tunjangan</t>
  </si>
  <si>
    <t>Potongan Pajak</t>
  </si>
  <si>
    <t>2.</t>
  </si>
  <si>
    <t>Pajak</t>
  </si>
  <si>
    <t>Jumlah Netto</t>
  </si>
  <si>
    <t>3.</t>
  </si>
  <si>
    <t>Jumlah</t>
  </si>
  <si>
    <t>Kelas Jabatan 9</t>
  </si>
  <si>
    <t xml:space="preserve">KEMENTERIAN NEGARA/LEMBAGA </t>
  </si>
  <si>
    <t>: KEMENTERIAN AGAMA</t>
  </si>
  <si>
    <t>UNIT ORGANISASI</t>
  </si>
  <si>
    <t>: SEKRETARIAT JENDERAL KANTOR KEMENTERIAN AGAMA KAB. ACEH BARAT DAYA</t>
  </si>
  <si>
    <t xml:space="preserve"> REKAPITULASI DAFTAR PEMBAYARAN TUNJANGAN KINERJA PEGAWAI</t>
  </si>
  <si>
    <t>DAFTAR NOMINATIF PENGHITUNGAN TUNJANGAN KINERJA PEGAWAI PER BULAN</t>
  </si>
  <si>
    <t>SATKER / UNIT</t>
  </si>
  <si>
    <t>Pejabat Pembuat Komitmen</t>
  </si>
  <si>
    <t>Bendahara Pengeluaran</t>
  </si>
  <si>
    <t>Sekretariat Jenderal Kankemenag Abdya</t>
  </si>
  <si>
    <t>Agussalim, S. Ip</t>
  </si>
  <si>
    <t>NIP. 197406072005011006</t>
  </si>
  <si>
    <t>REKAPITULASI DAFTAR PENERIMAAN TUNJANGAN KINERJA PEGAWAI</t>
  </si>
  <si>
    <t>SATKER SEKRETARIAT JENDERAL KANTOR KEMENTERIAN AGAMA KAB. ACEH BARAT DAYA</t>
  </si>
  <si>
    <t>BULAN BAYAR</t>
  </si>
  <si>
    <t>TANDA TANGAN</t>
  </si>
  <si>
    <t>JLH DITERIMA</t>
  </si>
  <si>
    <t>Pejabat Pembuat Komitmen Sekretariat Jenderal</t>
  </si>
  <si>
    <t>Kantor Kemenag Kab. Aceh Barat Daya</t>
  </si>
  <si>
    <t xml:space="preserve">  NPWP</t>
  </si>
  <si>
    <t>:</t>
  </si>
  <si>
    <t>.</t>
  </si>
  <si>
    <t>-</t>
  </si>
  <si>
    <t xml:space="preserve">  Diisi sesuai dengan Nomor Pokok Wajib Pajak yang dimiliki</t>
  </si>
  <si>
    <t xml:space="preserve">  NAMA WP</t>
  </si>
  <si>
    <t xml:space="preserve">  ALAMAT</t>
  </si>
  <si>
    <t>MAP/Kode Jenis Pajak</t>
  </si>
  <si>
    <t>Kode Jenis Setoran</t>
  </si>
  <si>
    <t>Uraian Pembayaran</t>
  </si>
  <si>
    <t>1</t>
  </si>
  <si>
    <t>2</t>
  </si>
  <si>
    <t>Tahun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</si>
  <si>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</si>
  <si>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</si>
  <si>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</si>
  <si>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</si>
  <si>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</si>
  <si>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</si>
  <si>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</si>
  <si>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</si>
  <si>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</si>
  <si>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</si>
  <si>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</si>
  <si>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</si>
  <si>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 xml:space="preserve">  Nomor Ketetapan</t>
  </si>
  <si>
    <t xml:space="preserve">  Diisi sesuai Nomor Ketetapan : STP, SKPKB, SKPKBT</t>
  </si>
  <si>
    <t xml:space="preserve">  Jumlah Pembayaran</t>
  </si>
  <si>
    <t>Terbilang :</t>
  </si>
  <si>
    <t xml:space="preserve">  Diisi dengan rupiah penuh</t>
  </si>
  <si>
    <t xml:space="preserve">  Rp</t>
  </si>
  <si>
    <t>Diterima oleh Kantor Penerima Pembayaran</t>
  </si>
  <si>
    <t>Wajib Pajak/Penyetor</t>
  </si>
  <si>
    <t>Tanggal</t>
  </si>
  <si>
    <t>Blangpidie</t>
  </si>
  <si>
    <t>tgl</t>
  </si>
  <si>
    <t>Cap dan tanda tangan</t>
  </si>
  <si>
    <t>Nama Jelas :</t>
  </si>
  <si>
    <t>Agussalim, S.I.P</t>
  </si>
  <si>
    <t xml:space="preserve">  Ruang Validasi Kantor Penerima Pembayaran</t>
  </si>
  <si>
    <t>Diisi sesuai buku petunjuk pengisian</t>
  </si>
  <si>
    <t>F.2.0.32.01</t>
  </si>
  <si>
    <t>1. .........................</t>
  </si>
  <si>
    <t>2. .........................</t>
  </si>
  <si>
    <t>3. .........................</t>
  </si>
  <si>
    <t>4. .........................</t>
  </si>
  <si>
    <t>5. .........................</t>
  </si>
  <si>
    <t>6. .........................</t>
  </si>
  <si>
    <t>7. .........................</t>
  </si>
  <si>
    <t>9. .........................</t>
  </si>
  <si>
    <t>KHAIRUL HUDA, SHI</t>
  </si>
  <si>
    <t>NIP. 198105252005011008</t>
  </si>
  <si>
    <t>8. .........................</t>
  </si>
  <si>
    <t>Kantor Kementerian Agama Kab. Aceh Barat Daya</t>
  </si>
  <si>
    <t>Jln. Bukit Hijau Komplek Perkantoran Pemkab Abdya</t>
  </si>
  <si>
    <t xml:space="preserve">  Beri tanda silang pada salah satu kolom untuk masa yang berkenaan</t>
  </si>
  <si>
    <t>Telah dipotong/diperhitungkan pada SPM</t>
  </si>
  <si>
    <t>Pejabat Penanda Tangan SPM</t>
  </si>
  <si>
    <t>Drs. H. Salihin, MA</t>
  </si>
  <si>
    <t>IV.b</t>
  </si>
  <si>
    <t>196401141994031001</t>
  </si>
  <si>
    <t>140519315106000</t>
  </si>
  <si>
    <t>Kepala Kantor</t>
  </si>
  <si>
    <t>Blangpidie 23764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</si>
</sst>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21]dd\ mmmm\ yyyy;@"/>
  </numFmts>
  <fonts count="4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Bookman Old Style"/>
      <family val="1"/>
    </font>
    <font>
      <sz val="8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0"/>
      <name val="Calibri"/>
      <family val="2"/>
      <charset val="1"/>
      <scheme val="minor"/>
    </font>
    <font>
      <b/>
      <sz val="8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sz val="5"/>
      <name val="Tahoma"/>
      <family val="2"/>
    </font>
    <font>
      <b/>
      <sz val="1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Times New Roman"/>
      <family val="1"/>
    </font>
    <font>
      <b/>
      <sz val="11"/>
      <color theme="1"/>
      <name val="Bookman Old Style"/>
      <family val="1"/>
    </font>
    <font>
      <sz val="10"/>
      <name val="Arial"/>
      <family val="2"/>
    </font>
    <font>
      <sz val="8"/>
      <name val="Verdana"/>
      <family val="2"/>
    </font>
    <font>
      <b/>
      <sz val="9"/>
      <name val="Verdana"/>
      <family val="2"/>
    </font>
    <font>
      <b/>
      <sz val="12"/>
      <name val="Verdana"/>
      <family val="2"/>
    </font>
    <font>
      <i/>
      <sz val="8"/>
      <name val="Verdana"/>
      <family val="2"/>
    </font>
    <font>
      <sz val="10"/>
      <name val="Book Antiqua"/>
      <family val="1"/>
    </font>
    <font>
      <sz val="9"/>
      <name val="Verdana"/>
      <family val="2"/>
    </font>
    <font>
      <i/>
      <sz val="6"/>
      <color indexed="9"/>
      <name val="Verdana"/>
      <family val="2"/>
    </font>
    <font>
      <sz val="9"/>
      <color indexed="9"/>
      <name val="Verdana"/>
      <family val="2"/>
    </font>
    <font>
      <sz val="20"/>
      <name val="Verdana"/>
      <family val="2"/>
    </font>
    <font>
      <sz val="11"/>
      <name val="Book Antiqua"/>
      <family val="1"/>
    </font>
    <font>
      <b/>
      <sz val="10"/>
      <name val="Book Antiqua"/>
      <family val="1"/>
    </font>
    <font>
      <b/>
      <i/>
      <sz val="8"/>
      <name val="Verdana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32" fillId="0" borderId="0"/>
    <xf numFmtId="0" fontId="5" fillId="0" borderId="0"/>
  </cellStyleXfs>
  <cellXfs count="37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vertical="center"/>
    </xf>
    <xf numFmtId="3" fontId="0" fillId="2" borderId="0" xfId="0" applyNumberFormat="1" applyFont="1" applyFill="1" applyAlignment="1">
      <alignment vertical="center"/>
    </xf>
    <xf numFmtId="164" fontId="0" fillId="0" borderId="0" xfId="2" applyFont="1"/>
    <xf numFmtId="0" fontId="0" fillId="0" borderId="0" xfId="0" applyAlignment="1">
      <alignment vertical="center"/>
    </xf>
    <xf numFmtId="0" fontId="7" fillId="0" borderId="1" xfId="0" quotePrefix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quotePrefix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3" fontId="0" fillId="0" borderId="13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164" fontId="0" fillId="0" borderId="0" xfId="0" applyNumberFormat="1"/>
    <xf numFmtId="0" fontId="0" fillId="0" borderId="5" xfId="0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10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9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164" fontId="10" fillId="0" borderId="27" xfId="2" applyFont="1" applyBorder="1" applyAlignment="1">
      <alignment vertical="center"/>
    </xf>
    <xf numFmtId="164" fontId="10" fillId="0" borderId="28" xfId="0" applyNumberFormat="1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164" fontId="10" fillId="0" borderId="30" xfId="2" applyFont="1" applyBorder="1" applyAlignment="1">
      <alignment vertical="center"/>
    </xf>
    <xf numFmtId="164" fontId="10" fillId="0" borderId="31" xfId="0" applyNumberFormat="1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3" fillId="0" borderId="0" xfId="0" applyFont="1"/>
    <xf numFmtId="0" fontId="10" fillId="0" borderId="0" xfId="0" applyFont="1"/>
    <xf numFmtId="0" fontId="14" fillId="2" borderId="33" xfId="0" applyFont="1" applyFill="1" applyBorder="1" applyAlignment="1" applyProtection="1">
      <alignment horizontal="center" vertical="center" wrapText="1"/>
    </xf>
    <xf numFmtId="3" fontId="14" fillId="2" borderId="33" xfId="0" applyNumberFormat="1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164" fontId="0" fillId="0" borderId="0" xfId="2" applyFont="1" applyAlignment="1">
      <alignment horizontal="center"/>
    </xf>
    <xf numFmtId="0" fontId="0" fillId="0" borderId="0" xfId="0" applyFont="1"/>
    <xf numFmtId="0" fontId="17" fillId="0" borderId="0" xfId="0" applyFont="1"/>
    <xf numFmtId="0" fontId="18" fillId="2" borderId="0" xfId="0" applyFont="1" applyFill="1" applyBorder="1" applyAlignment="1">
      <alignment horizontal="center" vertical="center" wrapText="1"/>
    </xf>
    <xf numFmtId="3" fontId="17" fillId="2" borderId="0" xfId="0" applyNumberFormat="1" applyFont="1" applyFill="1" applyBorder="1" applyAlignment="1" applyProtection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3" fontId="10" fillId="0" borderId="38" xfId="0" applyNumberFormat="1" applyFont="1" applyBorder="1" applyAlignment="1">
      <alignment vertical="center"/>
    </xf>
    <xf numFmtId="0" fontId="10" fillId="0" borderId="38" xfId="0" applyFont="1" applyBorder="1" applyAlignment="1">
      <alignment horizontal="center" vertical="center" wrapText="1"/>
    </xf>
    <xf numFmtId="164" fontId="10" fillId="0" borderId="38" xfId="2" applyFont="1" applyBorder="1" applyAlignment="1">
      <alignment vertical="center"/>
    </xf>
    <xf numFmtId="164" fontId="10" fillId="0" borderId="38" xfId="0" applyNumberFormat="1" applyFont="1" applyBorder="1" applyAlignment="1">
      <alignment vertical="center"/>
    </xf>
    <xf numFmtId="2" fontId="10" fillId="0" borderId="38" xfId="0" applyNumberFormat="1" applyFont="1" applyBorder="1" applyAlignment="1">
      <alignment vertical="center"/>
    </xf>
    <xf numFmtId="166" fontId="10" fillId="0" borderId="38" xfId="0" applyNumberFormat="1" applyFont="1" applyBorder="1" applyAlignment="1">
      <alignment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3" fontId="10" fillId="0" borderId="44" xfId="0" applyNumberFormat="1" applyFont="1" applyBorder="1" applyAlignment="1">
      <alignment vertical="center"/>
    </xf>
    <xf numFmtId="0" fontId="10" fillId="0" borderId="44" xfId="0" applyFont="1" applyBorder="1" applyAlignment="1">
      <alignment horizontal="center" vertical="center" wrapText="1"/>
    </xf>
    <xf numFmtId="164" fontId="10" fillId="0" borderId="44" xfId="2" applyFont="1" applyBorder="1" applyAlignment="1">
      <alignment vertical="center"/>
    </xf>
    <xf numFmtId="164" fontId="10" fillId="0" borderId="44" xfId="0" applyNumberFormat="1" applyFont="1" applyBorder="1" applyAlignment="1">
      <alignment vertical="center"/>
    </xf>
    <xf numFmtId="2" fontId="10" fillId="0" borderId="44" xfId="0" applyNumberFormat="1" applyFont="1" applyBorder="1" applyAlignment="1">
      <alignment vertical="center"/>
    </xf>
    <xf numFmtId="166" fontId="10" fillId="0" borderId="44" xfId="0" applyNumberFormat="1" applyFont="1" applyBorder="1" applyAlignment="1">
      <alignment vertical="center"/>
    </xf>
    <xf numFmtId="0" fontId="8" fillId="0" borderId="41" xfId="0" applyFont="1" applyFill="1" applyBorder="1" applyAlignment="1">
      <alignment horizontal="center" vertical="center" wrapText="1"/>
    </xf>
    <xf numFmtId="164" fontId="10" fillId="0" borderId="46" xfId="0" applyNumberFormat="1" applyFont="1" applyBorder="1" applyAlignment="1">
      <alignment horizontal="center" vertical="center"/>
    </xf>
    <xf numFmtId="2" fontId="10" fillId="0" borderId="46" xfId="0" applyNumberFormat="1" applyFont="1" applyBorder="1" applyAlignment="1">
      <alignment horizontal="center" vertical="center"/>
    </xf>
    <xf numFmtId="166" fontId="10" fillId="0" borderId="46" xfId="0" applyNumberFormat="1" applyFont="1" applyBorder="1" applyAlignment="1">
      <alignment horizontal="center" vertical="center"/>
    </xf>
    <xf numFmtId="3" fontId="19" fillId="2" borderId="50" xfId="0" applyNumberFormat="1" applyFont="1" applyFill="1" applyBorder="1" applyAlignment="1">
      <alignment vertical="center" wrapText="1"/>
    </xf>
    <xf numFmtId="3" fontId="19" fillId="2" borderId="51" xfId="0" applyNumberFormat="1" applyFont="1" applyFill="1" applyBorder="1" applyAlignment="1">
      <alignment vertical="center" wrapText="1"/>
    </xf>
    <xf numFmtId="3" fontId="19" fillId="2" borderId="17" xfId="0" applyNumberFormat="1" applyFont="1" applyFill="1" applyBorder="1" applyAlignment="1">
      <alignment horizontal="left" vertical="center" wrapText="1"/>
    </xf>
    <xf numFmtId="3" fontId="19" fillId="2" borderId="54" xfId="0" applyNumberFormat="1" applyFont="1" applyFill="1" applyBorder="1" applyAlignment="1">
      <alignment horizontal="left" vertical="center" wrapText="1"/>
    </xf>
    <xf numFmtId="3" fontId="19" fillId="2" borderId="18" xfId="0" applyNumberFormat="1" applyFont="1" applyFill="1" applyBorder="1" applyAlignment="1"/>
    <xf numFmtId="3" fontId="19" fillId="2" borderId="57" xfId="0" applyNumberFormat="1" applyFon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vertical="center"/>
    </xf>
    <xf numFmtId="0" fontId="0" fillId="0" borderId="59" xfId="0" applyBorder="1" applyAlignment="1">
      <alignment vertical="center"/>
    </xf>
    <xf numFmtId="3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vertical="top"/>
    </xf>
    <xf numFmtId="3" fontId="0" fillId="0" borderId="58" xfId="0" applyNumberFormat="1" applyBorder="1" applyAlignment="1">
      <alignment horizontal="center" vertical="top"/>
    </xf>
    <xf numFmtId="3" fontId="0" fillId="0" borderId="58" xfId="0" applyNumberFormat="1" applyBorder="1" applyAlignment="1">
      <alignment vertical="top"/>
    </xf>
    <xf numFmtId="0" fontId="19" fillId="0" borderId="0" xfId="0" applyFont="1"/>
    <xf numFmtId="0" fontId="0" fillId="0" borderId="52" xfId="0" applyBorder="1"/>
    <xf numFmtId="0" fontId="0" fillId="0" borderId="60" xfId="0" applyBorder="1"/>
    <xf numFmtId="0" fontId="0" fillId="0" borderId="5" xfId="0" applyBorder="1" applyAlignment="1">
      <alignment vertical="top"/>
    </xf>
    <xf numFmtId="3" fontId="0" fillId="0" borderId="5" xfId="0" applyNumberFormat="1" applyBorder="1" applyAlignment="1">
      <alignment horizontal="center" vertical="top"/>
    </xf>
    <xf numFmtId="3" fontId="0" fillId="0" borderId="5" xfId="0" applyNumberFormat="1" applyBorder="1" applyAlignment="1">
      <alignment vertical="top"/>
    </xf>
    <xf numFmtId="0" fontId="19" fillId="0" borderId="5" xfId="0" applyFont="1" applyBorder="1" applyAlignment="1">
      <alignment vertical="center"/>
    </xf>
    <xf numFmtId="0" fontId="0" fillId="0" borderId="55" xfId="0" applyBorder="1"/>
    <xf numFmtId="0" fontId="19" fillId="0" borderId="3" xfId="0" applyFont="1" applyBorder="1" applyAlignment="1">
      <alignment vertical="center"/>
    </xf>
    <xf numFmtId="0" fontId="19" fillId="0" borderId="61" xfId="0" applyFont="1" applyBorder="1" applyAlignment="1">
      <alignment vertical="center"/>
    </xf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center" vertical="top"/>
    </xf>
    <xf numFmtId="3" fontId="0" fillId="0" borderId="3" xfId="0" applyNumberFormat="1" applyBorder="1" applyAlignment="1">
      <alignment vertical="top"/>
    </xf>
    <xf numFmtId="0" fontId="0" fillId="0" borderId="61" xfId="0" applyBorder="1"/>
    <xf numFmtId="164" fontId="0" fillId="0" borderId="5" xfId="0" applyNumberFormat="1" applyBorder="1"/>
    <xf numFmtId="164" fontId="0" fillId="0" borderId="59" xfId="0" applyNumberFormat="1" applyBorder="1"/>
    <xf numFmtId="164" fontId="0" fillId="0" borderId="58" xfId="0" applyNumberFormat="1" applyBorder="1"/>
    <xf numFmtId="164" fontId="0" fillId="0" borderId="60" xfId="0" applyNumberFormat="1" applyBorder="1"/>
    <xf numFmtId="164" fontId="0" fillId="0" borderId="63" xfId="0" applyNumberFormat="1" applyBorder="1"/>
    <xf numFmtId="164" fontId="19" fillId="0" borderId="5" xfId="0" applyNumberFormat="1" applyFont="1" applyBorder="1" applyAlignment="1">
      <alignment vertical="center"/>
    </xf>
    <xf numFmtId="164" fontId="19" fillId="0" borderId="3" xfId="0" applyNumberFormat="1" applyFont="1" applyBorder="1" applyAlignment="1">
      <alignment vertical="center"/>
    </xf>
    <xf numFmtId="164" fontId="0" fillId="0" borderId="3" xfId="0" applyNumberFormat="1" applyBorder="1"/>
    <xf numFmtId="164" fontId="0" fillId="0" borderId="63" xfId="2" applyFont="1" applyBorder="1"/>
    <xf numFmtId="0" fontId="20" fillId="0" borderId="0" xfId="3" applyFont="1" applyAlignment="1">
      <alignment vertical="center"/>
    </xf>
    <xf numFmtId="0" fontId="21" fillId="0" borderId="0" xfId="0" applyFont="1"/>
    <xf numFmtId="0" fontId="22" fillId="0" borderId="0" xfId="3" applyFont="1" applyAlignment="1">
      <alignment horizontal="center"/>
    </xf>
    <xf numFmtId="0" fontId="23" fillId="0" borderId="0" xfId="3" applyFont="1" applyAlignment="1">
      <alignment horizontal="left"/>
    </xf>
    <xf numFmtId="0" fontId="22" fillId="0" borderId="0" xfId="3" applyFont="1" applyAlignment="1">
      <alignment vertical="center"/>
    </xf>
    <xf numFmtId="0" fontId="22" fillId="0" borderId="0" xfId="3" applyFont="1" applyAlignment="1"/>
    <xf numFmtId="0" fontId="25" fillId="0" borderId="0" xfId="0" applyFont="1" applyAlignment="1" applyProtection="1">
      <alignment vertical="center"/>
      <protection locked="0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4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>
      <alignment vertical="center"/>
    </xf>
    <xf numFmtId="3" fontId="0" fillId="0" borderId="0" xfId="0" applyNumberFormat="1" applyProtection="1">
      <protection locked="0"/>
    </xf>
    <xf numFmtId="0" fontId="7" fillId="0" borderId="0" xfId="0" applyFont="1"/>
    <xf numFmtId="0" fontId="23" fillId="0" borderId="0" xfId="3" applyFont="1" applyAlignment="1">
      <alignment horizontal="center"/>
    </xf>
    <xf numFmtId="3" fontId="19" fillId="2" borderId="49" xfId="0" applyNumberFormat="1" applyFont="1" applyFill="1" applyBorder="1" applyAlignment="1">
      <alignment horizontal="center" vertical="center" wrapText="1"/>
    </xf>
    <xf numFmtId="3" fontId="19" fillId="2" borderId="53" xfId="0" applyNumberFormat="1" applyFont="1" applyFill="1" applyBorder="1" applyAlignment="1">
      <alignment horizontal="center" vertical="center" wrapText="1"/>
    </xf>
    <xf numFmtId="3" fontId="19" fillId="2" borderId="5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4" fillId="0" borderId="2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left" vertical="center"/>
    </xf>
    <xf numFmtId="0" fontId="10" fillId="0" borderId="70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 wrapText="1"/>
    </xf>
    <xf numFmtId="0" fontId="10" fillId="0" borderId="32" xfId="0" applyFont="1" applyBorder="1"/>
    <xf numFmtId="0" fontId="10" fillId="0" borderId="46" xfId="0" applyFont="1" applyBorder="1"/>
    <xf numFmtId="0" fontId="10" fillId="0" borderId="46" xfId="0" applyFont="1" applyBorder="1" applyAlignment="1">
      <alignment horizontal="center"/>
    </xf>
    <xf numFmtId="164" fontId="10" fillId="0" borderId="46" xfId="2" applyFont="1" applyBorder="1" applyAlignment="1">
      <alignment horizontal="center" vertical="center"/>
    </xf>
    <xf numFmtId="0" fontId="10" fillId="0" borderId="47" xfId="0" applyFont="1" applyBorder="1"/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3" fontId="0" fillId="0" borderId="11" xfId="0" applyNumberFormat="1" applyBorder="1" applyAlignment="1">
      <alignment vertical="center"/>
    </xf>
    <xf numFmtId="3" fontId="13" fillId="0" borderId="0" xfId="0" applyNumberFormat="1" applyFont="1" applyAlignment="1" applyProtection="1">
      <protection locked="0"/>
    </xf>
    <xf numFmtId="0" fontId="11" fillId="0" borderId="0" xfId="0" applyFont="1" applyAlignment="1">
      <alignment horizontal="left"/>
    </xf>
    <xf numFmtId="164" fontId="19" fillId="0" borderId="60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7" fontId="0" fillId="0" borderId="0" xfId="2" applyNumberFormat="1" applyFont="1" applyAlignment="1">
      <alignment horizontal="center" vertical="center"/>
    </xf>
    <xf numFmtId="3" fontId="0" fillId="0" borderId="59" xfId="0" applyNumberFormat="1" applyBorder="1" applyAlignment="1">
      <alignment horizontal="right" vertical="center"/>
    </xf>
    <xf numFmtId="0" fontId="10" fillId="0" borderId="32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86" xfId="0" applyFont="1" applyBorder="1" applyAlignment="1">
      <alignment horizontal="center" vertical="center"/>
    </xf>
    <xf numFmtId="0" fontId="10" fillId="0" borderId="87" xfId="0" applyFont="1" applyBorder="1" applyAlignment="1">
      <alignment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/>
    </xf>
    <xf numFmtId="2" fontId="10" fillId="0" borderId="87" xfId="0" applyNumberFormat="1" applyFont="1" applyBorder="1" applyAlignment="1">
      <alignment horizontal="center" vertical="center"/>
    </xf>
    <xf numFmtId="164" fontId="10" fillId="0" borderId="87" xfId="2" applyFont="1" applyBorder="1" applyAlignment="1">
      <alignment vertical="center"/>
    </xf>
    <xf numFmtId="164" fontId="10" fillId="0" borderId="88" xfId="0" applyNumberFormat="1" applyFont="1" applyBorder="1" applyAlignment="1">
      <alignment vertical="center"/>
    </xf>
    <xf numFmtId="3" fontId="0" fillId="0" borderId="15" xfId="0" applyNumberFormat="1" applyBorder="1" applyAlignment="1">
      <alignment horizontal="center" vertical="center"/>
    </xf>
    <xf numFmtId="3" fontId="10" fillId="0" borderId="27" xfId="0" quotePrefix="1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87" xfId="0" applyNumberFormat="1" applyFont="1" applyBorder="1" applyAlignment="1">
      <alignment horizontal="center" vertical="center"/>
    </xf>
    <xf numFmtId="3" fontId="10" fillId="0" borderId="70" xfId="0" applyNumberFormat="1" applyFont="1" applyBorder="1" applyAlignment="1">
      <alignment horizontal="center" vertical="center"/>
    </xf>
    <xf numFmtId="3" fontId="16" fillId="0" borderId="7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0" borderId="7" xfId="0" quotePrefix="1" applyBorder="1" applyAlignment="1">
      <alignment horizontal="left" vertical="center"/>
    </xf>
    <xf numFmtId="0" fontId="7" fillId="0" borderId="7" xfId="0" quotePrefix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164" fontId="0" fillId="0" borderId="7" xfId="2" applyFon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28" fillId="0" borderId="0" xfId="5" applyFont="1" applyProtection="1">
      <protection locked="0"/>
    </xf>
    <xf numFmtId="0" fontId="33" fillId="0" borderId="0" xfId="5" applyFont="1" applyProtection="1">
      <protection locked="0"/>
    </xf>
    <xf numFmtId="0" fontId="28" fillId="0" borderId="76" xfId="5" applyFont="1" applyBorder="1" applyProtection="1">
      <protection locked="0"/>
    </xf>
    <xf numFmtId="0" fontId="28" fillId="0" borderId="89" xfId="5" applyFont="1" applyBorder="1" applyProtection="1">
      <protection locked="0"/>
    </xf>
    <xf numFmtId="0" fontId="28" fillId="0" borderId="0" xfId="5" applyFont="1" applyProtection="1">
      <protection hidden="1"/>
    </xf>
    <xf numFmtId="0" fontId="28" fillId="0" borderId="83" xfId="5" applyFont="1" applyBorder="1" applyProtection="1">
      <protection locked="0"/>
    </xf>
    <xf numFmtId="0" fontId="28" fillId="0" borderId="82" xfId="5" applyFont="1" applyBorder="1" applyProtection="1">
      <protection locked="0"/>
    </xf>
    <xf numFmtId="0" fontId="28" fillId="0" borderId="84" xfId="5" applyFont="1" applyBorder="1" applyProtection="1">
      <protection locked="0"/>
    </xf>
    <xf numFmtId="0" fontId="34" fillId="0" borderId="76" xfId="5" applyFont="1" applyBorder="1" applyProtection="1">
      <protection locked="0"/>
    </xf>
    <xf numFmtId="0" fontId="35" fillId="0" borderId="0" xfId="5" applyFont="1" applyProtection="1">
      <protection locked="0"/>
    </xf>
    <xf numFmtId="0" fontId="27" fillId="0" borderId="80" xfId="5" applyFont="1" applyBorder="1" applyAlignment="1" applyProtection="1">
      <alignment horizontal="center" vertical="center"/>
      <protection hidden="1"/>
    </xf>
    <xf numFmtId="0" fontId="27" fillId="0" borderId="0" xfId="5" applyFont="1" applyAlignment="1" applyProtection="1">
      <alignment horizontal="center" vertical="center"/>
      <protection hidden="1"/>
    </xf>
    <xf numFmtId="0" fontId="28" fillId="0" borderId="0" xfId="5" applyFont="1" applyAlignment="1" applyProtection="1">
      <alignment horizontal="center"/>
      <protection locked="0"/>
    </xf>
    <xf numFmtId="0" fontId="36" fillId="0" borderId="76" xfId="5" applyFont="1" applyBorder="1" applyProtection="1">
      <protection locked="0"/>
    </xf>
    <xf numFmtId="0" fontId="36" fillId="0" borderId="0" xfId="5" applyFont="1" applyProtection="1">
      <protection locked="0"/>
    </xf>
    <xf numFmtId="0" fontId="37" fillId="0" borderId="85" xfId="5" applyFont="1" applyBorder="1" applyProtection="1">
      <protection hidden="1"/>
    </xf>
    <xf numFmtId="0" fontId="27" fillId="0" borderId="85" xfId="5" applyFont="1" applyBorder="1" applyProtection="1">
      <protection locked="0"/>
    </xf>
    <xf numFmtId="0" fontId="27" fillId="0" borderId="0" xfId="5" applyFont="1" applyProtection="1">
      <protection locked="0"/>
    </xf>
    <xf numFmtId="0" fontId="35" fillId="0" borderId="76" xfId="5" applyFont="1" applyBorder="1" applyProtection="1">
      <protection locked="0"/>
    </xf>
    <xf numFmtId="0" fontId="37" fillId="0" borderId="81" xfId="5" applyFont="1" applyBorder="1" applyProtection="1">
      <protection hidden="1"/>
    </xf>
    <xf numFmtId="0" fontId="27" fillId="0" borderId="81" xfId="5" applyFont="1" applyBorder="1" applyProtection="1">
      <protection locked="0"/>
    </xf>
    <xf numFmtId="0" fontId="38" fillId="0" borderId="82" xfId="5" applyFont="1" applyBorder="1" applyProtection="1">
      <protection locked="0"/>
    </xf>
    <xf numFmtId="0" fontId="33" fillId="0" borderId="82" xfId="5" applyFont="1" applyBorder="1" applyProtection="1">
      <protection locked="0"/>
    </xf>
    <xf numFmtId="0" fontId="5" fillId="0" borderId="89" xfId="5" applyBorder="1"/>
    <xf numFmtId="0" fontId="5" fillId="0" borderId="0" xfId="5"/>
    <xf numFmtId="0" fontId="37" fillId="0" borderId="80" xfId="5" applyFont="1" applyBorder="1" applyAlignment="1" applyProtection="1">
      <alignment horizontal="center"/>
      <protection locked="0"/>
    </xf>
    <xf numFmtId="49" fontId="37" fillId="0" borderId="79" xfId="5" applyNumberFormat="1" applyFont="1" applyBorder="1" applyAlignment="1" applyProtection="1">
      <alignment horizontal="center"/>
      <protection hidden="1"/>
    </xf>
    <xf numFmtId="49" fontId="37" fillId="0" borderId="80" xfId="5" applyNumberFormat="1" applyFont="1" applyBorder="1" applyAlignment="1" applyProtection="1">
      <alignment horizontal="center"/>
      <protection hidden="1"/>
    </xf>
    <xf numFmtId="49" fontId="37" fillId="0" borderId="77" xfId="5" applyNumberFormat="1" applyFont="1" applyBorder="1" applyAlignment="1" applyProtection="1">
      <alignment horizontal="center"/>
      <protection hidden="1"/>
    </xf>
    <xf numFmtId="0" fontId="37" fillId="0" borderId="0" xfId="5" applyFont="1" applyProtection="1">
      <protection locked="0"/>
    </xf>
    <xf numFmtId="0" fontId="45" fillId="0" borderId="0" xfId="5" applyFont="1" applyProtection="1">
      <protection hidden="1"/>
    </xf>
    <xf numFmtId="0" fontId="39" fillId="0" borderId="0" xfId="5" applyFont="1" applyAlignment="1" applyProtection="1">
      <alignment horizontal="right"/>
      <protection locked="0"/>
    </xf>
    <xf numFmtId="0" fontId="28" fillId="0" borderId="77" xfId="5" applyFont="1" applyBorder="1" applyProtection="1">
      <protection locked="0"/>
    </xf>
    <xf numFmtId="0" fontId="28" fillId="0" borderId="78" xfId="5" applyFont="1" applyBorder="1" applyProtection="1">
      <protection locked="0"/>
    </xf>
    <xf numFmtId="0" fontId="27" fillId="0" borderId="78" xfId="5" applyFont="1" applyBorder="1" applyProtection="1">
      <protection locked="0"/>
    </xf>
    <xf numFmtId="0" fontId="28" fillId="0" borderId="79" xfId="5" applyFont="1" applyBorder="1" applyProtection="1">
      <protection locked="0"/>
    </xf>
    <xf numFmtId="0" fontId="37" fillId="0" borderId="80" xfId="5" applyFont="1" applyBorder="1" applyAlignment="1" applyProtection="1">
      <alignment horizontal="center" vertical="center"/>
      <protection hidden="1"/>
    </xf>
    <xf numFmtId="0" fontId="36" fillId="0" borderId="0" xfId="5" applyFont="1" applyAlignment="1" applyProtection="1">
      <alignment vertical="center" wrapText="1"/>
      <protection locked="0"/>
    </xf>
    <xf numFmtId="0" fontId="35" fillId="0" borderId="0" xfId="5" applyFont="1" applyAlignment="1" applyProtection="1">
      <alignment horizontal="center" vertical="center" wrapText="1"/>
      <protection locked="0"/>
    </xf>
    <xf numFmtId="0" fontId="5" fillId="0" borderId="78" xfId="5" applyBorder="1"/>
    <xf numFmtId="49" fontId="27" fillId="0" borderId="80" xfId="5" applyNumberFormat="1" applyFont="1" applyBorder="1" applyAlignment="1" applyProtection="1">
      <alignment horizontal="center" vertical="center"/>
      <protection hidden="1"/>
    </xf>
    <xf numFmtId="0" fontId="27" fillId="0" borderId="0" xfId="5" quotePrefix="1" applyFont="1" applyAlignment="1" applyProtection="1">
      <alignment horizontal="center"/>
      <protection hidden="1"/>
    </xf>
    <xf numFmtId="49" fontId="28" fillId="0" borderId="76" xfId="5" applyNumberFormat="1" applyFont="1" applyBorder="1" applyAlignment="1" applyProtection="1">
      <alignment horizontal="center"/>
      <protection hidden="1"/>
    </xf>
    <xf numFmtId="0" fontId="36" fillId="0" borderId="77" xfId="5" applyFont="1" applyBorder="1" applyProtection="1">
      <protection locked="0"/>
    </xf>
    <xf numFmtId="0" fontId="38" fillId="0" borderId="0" xfId="5" applyFont="1" applyProtection="1">
      <protection locked="0"/>
    </xf>
    <xf numFmtId="0" fontId="37" fillId="0" borderId="81" xfId="5" applyFont="1" applyBorder="1" applyProtection="1">
      <protection locked="0"/>
    </xf>
    <xf numFmtId="0" fontId="38" fillId="0" borderId="76" xfId="5" applyFont="1" applyBorder="1" applyProtection="1">
      <protection locked="0"/>
    </xf>
    <xf numFmtId="39" fontId="27" fillId="0" borderId="0" xfId="5" applyNumberFormat="1" applyFont="1" applyProtection="1">
      <protection hidden="1"/>
    </xf>
    <xf numFmtId="0" fontId="34" fillId="0" borderId="0" xfId="5" applyFont="1" applyProtection="1">
      <protection locked="0"/>
    </xf>
    <xf numFmtId="0" fontId="38" fillId="0" borderId="85" xfId="5" applyFont="1" applyBorder="1" applyProtection="1">
      <protection locked="0"/>
    </xf>
    <xf numFmtId="0" fontId="37" fillId="0" borderId="85" xfId="5" applyFont="1" applyBorder="1" applyProtection="1">
      <protection locked="0"/>
    </xf>
    <xf numFmtId="0" fontId="28" fillId="0" borderId="85" xfId="5" applyFont="1" applyBorder="1" applyProtection="1">
      <protection locked="0"/>
    </xf>
    <xf numFmtId="49" fontId="43" fillId="0" borderId="85" xfId="5" applyNumberFormat="1" applyFont="1" applyBorder="1" applyProtection="1">
      <protection hidden="1"/>
    </xf>
    <xf numFmtId="0" fontId="44" fillId="0" borderId="0" xfId="5" applyFont="1" applyProtection="1">
      <protection locked="0"/>
    </xf>
    <xf numFmtId="0" fontId="28" fillId="0" borderId="0" xfId="5" applyFont="1" applyAlignment="1" applyProtection="1">
      <alignment vertical="center"/>
      <protection locked="0"/>
    </xf>
    <xf numFmtId="166" fontId="30" fillId="0" borderId="9" xfId="1" applyNumberFormat="1" applyFont="1" applyBorder="1" applyAlignment="1">
      <alignment horizontal="center" vertical="center"/>
    </xf>
    <xf numFmtId="166" fontId="30" fillId="0" borderId="11" xfId="1" applyNumberFormat="1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166" fontId="30" fillId="0" borderId="7" xfId="1" applyNumberFormat="1" applyFont="1" applyBorder="1" applyAlignment="1">
      <alignment horizontal="center" vertical="center" wrapText="1"/>
    </xf>
    <xf numFmtId="166" fontId="30" fillId="0" borderId="4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3" fontId="13" fillId="0" borderId="0" xfId="0" applyNumberFormat="1" applyFont="1" applyAlignment="1" applyProtection="1">
      <alignment horizontal="left"/>
      <protection locked="0"/>
    </xf>
    <xf numFmtId="0" fontId="15" fillId="0" borderId="35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41" xfId="0" applyFont="1" applyFill="1" applyBorder="1" applyAlignment="1" applyProtection="1">
      <alignment horizontal="center" vertical="center" wrapText="1"/>
      <protection locked="0"/>
    </xf>
    <xf numFmtId="0" fontId="15" fillId="0" borderId="36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>
      <alignment horizontal="left"/>
    </xf>
    <xf numFmtId="3" fontId="15" fillId="0" borderId="35" xfId="0" applyNumberFormat="1" applyFont="1" applyFill="1" applyBorder="1" applyAlignment="1">
      <alignment horizontal="center" vertical="center" wrapText="1"/>
    </xf>
    <xf numFmtId="3" fontId="15" fillId="0" borderId="38" xfId="0" applyNumberFormat="1" applyFont="1" applyFill="1" applyBorder="1" applyAlignment="1">
      <alignment horizontal="center" vertical="center" wrapText="1"/>
    </xf>
    <xf numFmtId="3" fontId="15" fillId="0" borderId="41" xfId="0" applyNumberFormat="1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 applyProtection="1">
      <alignment horizontal="center" vertical="center"/>
      <protection locked="0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 wrapText="1"/>
    </xf>
    <xf numFmtId="3" fontId="13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0" fontId="19" fillId="2" borderId="48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/>
    </xf>
    <xf numFmtId="0" fontId="19" fillId="2" borderId="55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3" fontId="19" fillId="0" borderId="5" xfId="0" applyNumberFormat="1" applyFont="1" applyBorder="1" applyAlignment="1">
      <alignment horizontal="center" vertical="center"/>
    </xf>
    <xf numFmtId="3" fontId="19" fillId="0" borderId="3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2" borderId="70" xfId="0" quotePrefix="1" applyFont="1" applyFill="1" applyBorder="1" applyAlignment="1">
      <alignment horizontal="center" vertical="center" wrapText="1"/>
    </xf>
    <xf numFmtId="0" fontId="28" fillId="0" borderId="0" xfId="5" applyFont="1" applyAlignment="1" applyProtection="1">
      <alignment horizontal="center" vertical="center"/>
      <protection locked="0"/>
    </xf>
    <xf numFmtId="0" fontId="29" fillId="0" borderId="0" xfId="5" applyFont="1" applyAlignment="1" applyProtection="1">
      <alignment horizontal="center"/>
      <protection locked="0"/>
    </xf>
    <xf numFmtId="0" fontId="28" fillId="0" borderId="0" xfId="5" applyFont="1" applyAlignment="1" applyProtection="1">
      <alignment horizontal="center"/>
      <protection locked="0"/>
    </xf>
    <xf numFmtId="0" fontId="34" fillId="0" borderId="76" xfId="5" applyFont="1" applyBorder="1" applyAlignment="1" applyProtection="1">
      <alignment horizontal="center"/>
      <protection locked="0"/>
    </xf>
    <xf numFmtId="0" fontId="34" fillId="0" borderId="0" xfId="5" applyFont="1" applyAlignment="1" applyProtection="1">
      <alignment horizontal="center"/>
      <protection locked="0"/>
    </xf>
    <xf numFmtId="0" fontId="34" fillId="0" borderId="89" xfId="5" applyFont="1" applyBorder="1" applyAlignment="1" applyProtection="1">
      <alignment horizontal="center"/>
      <protection locked="0"/>
    </xf>
    <xf numFmtId="167" fontId="37" fillId="0" borderId="85" xfId="5" applyNumberFormat="1" applyFont="1" applyBorder="1" applyAlignment="1" applyProtection="1">
      <alignment horizontal="center"/>
      <protection hidden="1"/>
    </xf>
    <xf numFmtId="0" fontId="36" fillId="0" borderId="76" xfId="5" applyFont="1" applyBorder="1" applyAlignment="1" applyProtection="1">
      <alignment horizontal="center"/>
      <protection locked="0"/>
    </xf>
    <xf numFmtId="0" fontId="36" fillId="0" borderId="0" xfId="5" applyFont="1" applyAlignment="1" applyProtection="1">
      <alignment horizontal="center"/>
      <protection locked="0"/>
    </xf>
    <xf numFmtId="0" fontId="36" fillId="0" borderId="89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/>
      <protection locked="0"/>
    </xf>
    <xf numFmtId="0" fontId="41" fillId="0" borderId="84" xfId="5" applyFont="1" applyBorder="1" applyAlignment="1" applyProtection="1">
      <alignment horizontal="center"/>
      <protection locked="0"/>
    </xf>
    <xf numFmtId="0" fontId="41" fillId="0" borderId="77" xfId="5" applyFont="1" applyBorder="1" applyAlignment="1" applyProtection="1">
      <alignment horizontal="center"/>
      <protection locked="0"/>
    </xf>
    <xf numFmtId="0" fontId="41" fillId="0" borderId="79" xfId="5" applyFont="1" applyBorder="1" applyAlignment="1" applyProtection="1">
      <alignment horizontal="center"/>
      <protection locked="0"/>
    </xf>
    <xf numFmtId="0" fontId="36" fillId="0" borderId="83" xfId="5" applyFont="1" applyBorder="1" applyAlignment="1" applyProtection="1">
      <alignment horizontal="left" vertical="center"/>
      <protection locked="0"/>
    </xf>
    <xf numFmtId="0" fontId="36" fillId="0" borderId="82" xfId="5" applyFont="1" applyBorder="1" applyAlignment="1" applyProtection="1">
      <alignment horizontal="left" vertical="center"/>
      <protection locked="0"/>
    </xf>
    <xf numFmtId="0" fontId="36" fillId="0" borderId="77" xfId="5" applyFont="1" applyBorder="1" applyAlignment="1" applyProtection="1">
      <alignment horizontal="left" vertical="center"/>
      <protection locked="0"/>
    </xf>
    <xf numFmtId="0" fontId="36" fillId="0" borderId="78" xfId="5" applyFont="1" applyBorder="1" applyAlignment="1" applyProtection="1">
      <alignment horizontal="left" vertical="center"/>
      <protection locked="0"/>
    </xf>
    <xf numFmtId="37" fontId="42" fillId="0" borderId="0" xfId="5" applyNumberFormat="1" applyFont="1" applyAlignment="1" applyProtection="1">
      <alignment vertical="center" wrapText="1"/>
      <protection locked="0"/>
    </xf>
    <xf numFmtId="0" fontId="37" fillId="0" borderId="0" xfId="5" applyFont="1" applyAlignment="1">
      <alignment vertical="center" wrapText="1"/>
    </xf>
    <xf numFmtId="0" fontId="37" fillId="0" borderId="85" xfId="5" applyFont="1" applyBorder="1" applyAlignment="1">
      <alignment vertical="center" wrapText="1"/>
    </xf>
    <xf numFmtId="37" fontId="37" fillId="0" borderId="85" xfId="5" applyNumberFormat="1" applyFont="1" applyBorder="1" applyAlignment="1" applyProtection="1">
      <alignment horizontal="right"/>
      <protection hidden="1"/>
    </xf>
    <xf numFmtId="0" fontId="38" fillId="0" borderId="83" xfId="5" applyFont="1" applyBorder="1" applyAlignment="1" applyProtection="1">
      <alignment horizontal="center"/>
      <protection locked="0"/>
    </xf>
    <xf numFmtId="0" fontId="38" fillId="0" borderId="82" xfId="5" applyFont="1" applyBorder="1" applyAlignment="1" applyProtection="1">
      <alignment horizontal="center"/>
      <protection locked="0"/>
    </xf>
    <xf numFmtId="0" fontId="38" fillId="0" borderId="84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 vertical="center" wrapText="1"/>
      <protection hidden="1"/>
    </xf>
    <xf numFmtId="0" fontId="41" fillId="0" borderId="84" xfId="5" applyFont="1" applyBorder="1" applyAlignment="1" applyProtection="1">
      <alignment horizontal="center" vertical="center" wrapText="1"/>
      <protection hidden="1"/>
    </xf>
    <xf numFmtId="0" fontId="41" fillId="0" borderId="77" xfId="5" applyFont="1" applyBorder="1" applyAlignment="1" applyProtection="1">
      <alignment horizontal="center" vertical="center" wrapText="1"/>
      <protection hidden="1"/>
    </xf>
    <xf numFmtId="0" fontId="41" fillId="0" borderId="79" xfId="5" applyFont="1" applyBorder="1" applyAlignment="1" applyProtection="1">
      <alignment horizontal="center" vertical="center" wrapText="1"/>
      <protection hidden="1"/>
    </xf>
    <xf numFmtId="0" fontId="40" fillId="0" borderId="78" xfId="5" applyFont="1" applyBorder="1" applyAlignment="1" applyProtection="1">
      <alignment horizontal="center"/>
      <protection locked="0"/>
    </xf>
    <xf numFmtId="0" fontId="37" fillId="0" borderId="0" xfId="5" applyFont="1" applyAlignment="1" applyProtection="1">
      <alignment horizontal="left" vertical="top" wrapText="1"/>
      <protection hidden="1"/>
    </xf>
    <xf numFmtId="0" fontId="37" fillId="0" borderId="85" xfId="5" applyFont="1" applyBorder="1" applyAlignment="1" applyProtection="1">
      <alignment horizontal="left" vertical="top" wrapText="1"/>
      <protection hidden="1"/>
    </xf>
    <xf numFmtId="0" fontId="45" fillId="0" borderId="0" xfId="5" applyFont="1" applyAlignment="1" applyProtection="1">
      <alignment horizontal="center"/>
      <protection hidden="1"/>
    </xf>
    <xf numFmtId="0" fontId="40" fillId="0" borderId="77" xfId="5" applyFont="1" applyBorder="1" applyAlignment="1" applyProtection="1">
      <alignment horizontal="center"/>
      <protection locked="0"/>
    </xf>
  </cellXfs>
  <cellStyles count="6">
    <cellStyle name="Comma" xfId="1" builtinId="3"/>
    <cellStyle name="Comma [0]" xfId="2" builtinId="6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03E0507B-B8C3-4FD0-A308-5A620AE56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DA925F-A879-4D62-B486-5DC0FA146409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041316-9EFD-4E1A-8BEE-0A7AB40B991E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6F432D-11C9-4A96-9F36-FE1E2D2B5EB5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6B36FF5-7E32-4BEA-8367-C190192AACAD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Untuk Arsip WP</a:t>
          </a:r>
          <a:endParaRPr lang="id-ID" sz="1200" b="1" i="0" strike="noStrike">
            <a:solidFill>
              <a:srgbClr val="000000"/>
            </a:solidFill>
            <a:latin typeface="Book Antiqua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CA8B62-4C7C-4DCD-A2F2-0773604F3809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CD4CD58E-7D0D-4921-9740-33DE6151D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706325AB-26EF-49A7-AB21-0FAF43C2FC7E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7A9F05AF-CC02-4B69-ABEB-53534A76FA71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0F254D6D-FEC6-4D93-A894-5696182864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1283E180-1CED-46AA-961B-59B5686AE1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24C95B02-5423-4C81-BB03-EB16BDF072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3DD1B161-358B-42DE-AD0B-5614981B69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E0D418A0-4BAE-4FAD-A108-F260851FB4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005F21C6-E605-4CDD-A49D-93ABE6873F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3952E068-BFB1-48B6-9A78-5C3FEA39FE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D486BC11-EE6B-4BFE-A967-664C0FB7DC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40D1C3C4-0F68-4D7B-BC43-D0A9587A06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BFAA3603-C44C-4BA8-AD38-ED20D4075E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1CD30C95-CCCD-4855-8196-B7581407AD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47D33D2B-C7CA-4519-A9F2-694218B606A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98E3A483-3165-463C-B01F-09B34924894C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0FD355AA-3658-4726-AAE4-5A3D681C3A58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E7A2DFD6-D149-437C-A33E-B54419A484F7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0A26F8-693B-4B35-9051-613202BC5CFB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6F0685A-FE26-4687-8452-7BB2777AA613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CEE8F7-2500-4C00-9070-37DB0AD3D8BD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C894C66-D522-45B8-BFE3-999A835C2666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 KPPN</a:t>
          </a:r>
          <a:endParaRPr lang="id-ID" sz="900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B7C9E5-D3B0-45FB-83EF-EA6E8BA6CF48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C2CF6CA7-5C0A-4791-B3C8-6742178F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73561841-E423-4B7E-8373-CB854BA1A1CB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1E02DD63-F9C8-4B93-AF6A-8673446693BA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47F2DA89-0A6D-475D-B204-9A7A7B0F2C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A755F82E-10A6-44E9-AFC8-E2B7CF96C1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EB69D925-AF2B-4A7C-A31C-1C5ABBA43D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A3DA74FC-98EB-4816-8D45-494F73A07D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D13BD798-6035-4633-B5C8-C4C58F32E70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F1187E5F-BA21-46D8-AE27-93B0FAF5EC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B27689AD-9A6D-40DD-A8A5-4B6274F726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D1864B40-21F5-4375-8F37-B21399A339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732C7B37-BAFB-4AC0-8451-4B7393C3A7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ED1201A6-0811-45AA-9ACF-B95B8CB9A4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A44DE222-A824-41AE-B06B-3EF62303CD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097CC07B-038F-4E8F-B834-D1826DD75A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204B4DE7-0633-47EB-BCFF-EE789947FC03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BA76A744-A234-4566-A0B9-D866BD0551F8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ADB51CF6-4BE1-46E7-A377-EFCA436830E5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3FFD31-AAC0-47DD-959F-9C4FB51D78D1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326941-6006-4B5A-8EDE-53FB4636E82C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3FD1B9-A760-43B6-9618-D4A56ED2DDDE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0A7E27A-B076-4D69-B71D-47DA39EF65DD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dilaporkan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Oleh WP ke KPP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E66F2B7-E7F9-4F2D-B6CD-EF878BB6058F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E23B0738-2E4C-4FAD-B80E-665A787B7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C9E0D2CB-F8BF-463B-B5E5-E26B25C575C6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08377270-BCA5-47F7-8C4F-28C7CC5D9A97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BB520E79-21EA-4D2B-B78D-3F56E684E8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4092318D-FACF-4DAE-A536-468A0630BD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359A8F23-5310-464E-AAEE-927AFF812C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11D9B737-637D-45FF-9E43-2EC7D08CC3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58BCC882-F12C-4FB5-ACB3-D31DC7D96D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1CBED093-1A8B-46BC-85BE-5B18EB50D8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435A632A-1FAD-4F48-8F07-DEC2AAE1EFA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1E570D4F-FC09-466F-89CB-2475055CA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7C45C695-C412-4AA3-AE34-554CF2E321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FD90AA43-F609-499A-AE57-CD6E21F822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AF8ED9B2-63A2-4CE6-994C-246D841AB8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7221B983-53E6-482A-AB03-EBE565EF621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69AD6468-CB54-48A5-B068-D3A19FF0BBD1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CD373674-A0F2-492A-8D17-EF3C5C7B3AFD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E01DDAA6-FCD7-4B63-8275-7A1D4E17959E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A2AB33D-13B4-43B0-B874-4C185CFB7D2E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A6A47F-8556-4AE5-BF49-A98222DBC48D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A8AC8A8-8D5C-4437-998F-FF71DF837F3A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35</xdr:col>
      <xdr:colOff>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41FD9F-49EF-4767-AF69-2189528F10C5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3430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Bank Persepsi /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Kantor Pos &amp; Giro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4ADE3BC-B791-49CC-9EFA-073506A9B207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531DCD00-4B77-47C7-8F7E-B303461E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62D96220-5F95-4C92-B93E-1A842AFCC26D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009C88C8-B8DA-44A3-9AC6-E47AEDC92B45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E377C48B-D504-4846-B600-D3561E49634E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34C25457-4AA1-4188-99DB-C5F1BF8957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A6476511-8257-48D9-983F-DD30720BB7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CB8472D5-B176-4CED-9953-6F8B6B0CB3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BF5672B0-5199-40D3-AF07-7BAA1E4B6C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E4D277D3-A540-470A-809B-1A2A45836A3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8DE78B36-B626-4093-A51A-E8DA4F4711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975B0C62-8B81-4A43-9238-E673037717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4F5B44C7-6ADF-4EB2-8C5D-D534F06E87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EE495A1F-3EB8-47C9-8EBB-2AD66512FB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848E92A4-B217-4C33-BB2A-E6E846F83F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F786BB19-8C50-4B03-B080-8F2F591069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B3E252E0-F223-449F-95AA-39960565EF9D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BD6FFD83-C28D-4198-A5AB-5BBEB9ACF49D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C034F25D-3C1E-4723-BFB3-D200B30A39AD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MAT%20HIDAYAT/Document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>
        <row r="3">
          <cell r="B3" t="str">
            <v>2 April 2021</v>
          </cell>
          <cell r="C3" t="str">
            <v>Maret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66"/>
  <sheetViews>
    <sheetView zoomScale="70" zoomScaleNormal="70" workbookViewId="0">
      <selection activeCell="G11" sqref="G11"/>
    </sheetView>
  </sheetViews>
  <sheetFormatPr defaultRowHeight="15" x14ac:dyDescent="0.25"/>
  <cols>
    <col min="1" max="1" width="2" customWidth="1"/>
    <col min="2" max="2" width="5.7109375" customWidth="1"/>
    <col min="3" max="3" width="28" customWidth="1"/>
    <col min="5" max="5" width="19.42578125" customWidth="1"/>
    <col min="6" max="7" width="20" customWidth="1"/>
    <col min="8" max="8" width="15" bestFit="1" customWidth="1"/>
    <col min="10" max="10" width="20.7109375" customWidth="1"/>
    <col min="12" max="12" width="17.7109375" customWidth="1"/>
    <col min="13" max="13" width="16.28515625" customWidth="1"/>
    <col min="14" max="14" width="16.7109375" customWidth="1"/>
    <col min="15" max="15" width="16.140625" style="1" customWidth="1"/>
    <col min="16" max="16" width="34.28515625" customWidth="1"/>
    <col min="17" max="17" width="17" customWidth="1"/>
    <col min="18" max="18" width="12.7109375" customWidth="1"/>
    <col min="19" max="19" width="12.42578125" customWidth="1"/>
  </cols>
  <sheetData>
    <row r="4" spans="2:18" ht="15.75" thickBot="1" x14ac:dyDescent="0.3"/>
    <row r="5" spans="2:18" ht="40.5" customHeight="1" thickTop="1" x14ac:dyDescent="0.25">
      <c r="B5" s="268" t="s">
        <v>0</v>
      </c>
      <c r="C5" s="270" t="s">
        <v>1</v>
      </c>
      <c r="D5" s="270" t="s">
        <v>2</v>
      </c>
      <c r="E5" s="270" t="s">
        <v>3</v>
      </c>
      <c r="F5" s="270" t="s">
        <v>4</v>
      </c>
      <c r="G5" s="272" t="s">
        <v>14</v>
      </c>
      <c r="H5" s="272" t="s">
        <v>5</v>
      </c>
      <c r="I5" s="270" t="s">
        <v>6</v>
      </c>
      <c r="J5" s="270" t="s">
        <v>7</v>
      </c>
      <c r="K5" s="270" t="s">
        <v>8</v>
      </c>
      <c r="L5" s="270" t="s">
        <v>9</v>
      </c>
      <c r="M5" s="274" t="s">
        <v>10</v>
      </c>
      <c r="N5" s="266" t="s">
        <v>11</v>
      </c>
    </row>
    <row r="6" spans="2:18" ht="40.5" customHeight="1" thickBot="1" x14ac:dyDescent="0.3">
      <c r="B6" s="269"/>
      <c r="C6" s="271"/>
      <c r="D6" s="271"/>
      <c r="E6" s="271"/>
      <c r="F6" s="271"/>
      <c r="G6" s="273"/>
      <c r="H6" s="273"/>
      <c r="I6" s="271"/>
      <c r="J6" s="271"/>
      <c r="K6" s="271"/>
      <c r="L6" s="271"/>
      <c r="M6" s="275"/>
      <c r="N6" s="267"/>
    </row>
    <row r="7" spans="2:18" ht="30" customHeight="1" thickTop="1" x14ac:dyDescent="0.25">
      <c r="B7" s="202">
        <v>1</v>
      </c>
      <c r="C7" s="203" t="s">
        <v>176</v>
      </c>
      <c r="D7" s="203" t="s">
        <v>177</v>
      </c>
      <c r="E7" s="204" t="s">
        <v>178</v>
      </c>
      <c r="F7" s="205" t="s">
        <v>179</v>
      </c>
      <c r="G7" s="206">
        <v>1049168717</v>
      </c>
      <c r="H7" s="207" t="s">
        <v>12</v>
      </c>
      <c r="I7" s="203" t="s">
        <v>13</v>
      </c>
      <c r="J7" s="208" t="s">
        <v>180</v>
      </c>
      <c r="K7" s="207">
        <v>13</v>
      </c>
      <c r="L7" s="207" t="str">
        <f t="shared" ref="L7" si="0">IF(K7=1,"1.968.000",IF(K7=2,"2.089.000",IF(K7=3,"2.216.000",IF(K7=4,"2.350.000",IF(K7=5,"2.493.000",IF(K7=6,"2.702.000",IF(K7=7,"2.928.000",IF(K7=8,"3.319.000",IF(K7=9,"3.781.000",IF(K7=10,"4.551.000",IF(K7=11,"5.183.000",IF(K7=12,"7.271.000",IF(K7=13,"8.562.000",IF(K7=14,"11.670.000",IF(K7=15,"14.721.000",IF(K7=15,"20.695.000",IF(K7=16,"29.085.000",)))))))))))))))))</f>
        <v>8.562.000</v>
      </c>
      <c r="M7" s="209">
        <v>17887</v>
      </c>
      <c r="N7" s="210">
        <v>6410000</v>
      </c>
      <c r="P7" s="2" t="s">
        <v>15</v>
      </c>
      <c r="Q7" s="3">
        <v>24300000</v>
      </c>
      <c r="R7" s="4">
        <f>Q7/12</f>
        <v>2025000</v>
      </c>
    </row>
    <row r="8" spans="2:18" ht="30" customHeight="1" x14ac:dyDescent="0.25">
      <c r="B8" s="13"/>
      <c r="C8" s="175"/>
      <c r="D8" s="175"/>
      <c r="E8" s="176"/>
      <c r="F8" s="176"/>
      <c r="G8" s="176"/>
      <c r="H8" s="177"/>
      <c r="I8" s="175"/>
      <c r="J8" s="178"/>
      <c r="K8" s="177"/>
      <c r="L8" s="183"/>
      <c r="M8" s="175"/>
      <c r="N8" s="179"/>
      <c r="P8" s="2"/>
      <c r="Q8" s="3"/>
      <c r="R8" s="4"/>
    </row>
    <row r="9" spans="2:18" ht="30" customHeight="1" x14ac:dyDescent="0.25">
      <c r="B9" s="13"/>
      <c r="C9" s="175"/>
      <c r="D9" s="175"/>
      <c r="E9" s="176"/>
      <c r="F9" s="176"/>
      <c r="G9" s="176"/>
      <c r="H9" s="177"/>
      <c r="I9" s="175"/>
      <c r="J9" s="178"/>
      <c r="K9" s="177"/>
      <c r="L9" s="183"/>
      <c r="M9" s="175"/>
      <c r="N9" s="179"/>
      <c r="P9" s="2"/>
      <c r="Q9" s="3"/>
      <c r="R9" s="4"/>
    </row>
    <row r="10" spans="2:18" ht="30" customHeight="1" x14ac:dyDescent="0.25">
      <c r="B10" s="13"/>
      <c r="C10" s="175"/>
      <c r="D10" s="175"/>
      <c r="E10" s="176"/>
      <c r="F10" s="176"/>
      <c r="G10" s="176"/>
      <c r="H10" s="177"/>
      <c r="I10" s="175"/>
      <c r="J10" s="178"/>
      <c r="K10" s="177"/>
      <c r="L10" s="183"/>
      <c r="M10" s="175"/>
      <c r="N10" s="179"/>
      <c r="P10" s="2"/>
      <c r="Q10" s="3"/>
      <c r="R10" s="4"/>
    </row>
    <row r="11" spans="2:18" ht="30" customHeight="1" x14ac:dyDescent="0.25">
      <c r="B11" s="13"/>
      <c r="C11" s="9"/>
      <c r="D11" s="9"/>
      <c r="E11" s="10"/>
      <c r="F11" s="9"/>
      <c r="G11" s="6"/>
      <c r="H11" s="8"/>
      <c r="I11" s="9"/>
      <c r="J11" s="11"/>
      <c r="K11" s="8"/>
      <c r="L11" s="183"/>
      <c r="M11" s="9"/>
      <c r="N11" s="19"/>
      <c r="P11" s="2"/>
      <c r="Q11" s="3"/>
      <c r="R11" s="4"/>
    </row>
    <row r="12" spans="2:18" ht="30" customHeight="1" x14ac:dyDescent="0.25">
      <c r="B12" s="13"/>
      <c r="C12" s="9"/>
      <c r="D12" s="9"/>
      <c r="E12" s="10"/>
      <c r="F12" s="9"/>
      <c r="G12" s="10"/>
      <c r="H12" s="8"/>
      <c r="I12" s="9"/>
      <c r="J12" s="11"/>
      <c r="K12" s="8"/>
      <c r="L12" s="183"/>
      <c r="M12" s="9"/>
      <c r="N12" s="19"/>
      <c r="P12" s="2"/>
      <c r="Q12" s="3"/>
      <c r="R12" s="4"/>
    </row>
    <row r="13" spans="2:18" ht="30" customHeight="1" x14ac:dyDescent="0.25">
      <c r="B13" s="13"/>
      <c r="C13" s="9"/>
      <c r="D13" s="9"/>
      <c r="E13" s="10"/>
      <c r="F13" s="9"/>
      <c r="G13" s="10"/>
      <c r="H13" s="8"/>
      <c r="I13" s="9"/>
      <c r="J13" s="11"/>
      <c r="K13" s="8"/>
      <c r="L13" s="183"/>
      <c r="M13" s="9"/>
      <c r="N13" s="19"/>
      <c r="P13" s="2"/>
      <c r="Q13" s="3"/>
      <c r="R13" s="4"/>
    </row>
    <row r="14" spans="2:18" ht="30" customHeight="1" x14ac:dyDescent="0.25">
      <c r="B14" s="13"/>
      <c r="C14" s="9"/>
      <c r="D14" s="9"/>
      <c r="E14" s="10"/>
      <c r="F14" s="9"/>
      <c r="G14" s="12"/>
      <c r="H14" s="8"/>
      <c r="I14" s="9"/>
      <c r="J14" s="11"/>
      <c r="K14" s="8"/>
      <c r="L14" s="183"/>
      <c r="M14" s="9"/>
      <c r="N14" s="19"/>
      <c r="P14" s="2"/>
      <c r="Q14" s="3"/>
      <c r="R14" s="4"/>
    </row>
    <row r="15" spans="2:18" ht="30" customHeight="1" thickBot="1" x14ac:dyDescent="0.3">
      <c r="B15" s="14"/>
      <c r="C15" s="15"/>
      <c r="D15" s="15"/>
      <c r="E15" s="16"/>
      <c r="F15" s="15"/>
      <c r="G15" s="16"/>
      <c r="H15" s="17"/>
      <c r="I15" s="15"/>
      <c r="J15" s="18"/>
      <c r="K15" s="17"/>
      <c r="L15" s="196"/>
      <c r="M15" s="15"/>
      <c r="N15" s="20"/>
    </row>
    <row r="16" spans="2:18" ht="15.75" thickTop="1" x14ac:dyDescent="0.25"/>
    <row r="30" spans="2:16" hidden="1" x14ac:dyDescent="0.25"/>
    <row r="31" spans="2:16" ht="41.25" hidden="1" customHeight="1" thickBot="1" x14ac:dyDescent="0.3">
      <c r="C31" s="50" t="s">
        <v>55</v>
      </c>
      <c r="D31" s="50" t="s">
        <v>56</v>
      </c>
      <c r="E31" s="51" t="s">
        <v>57</v>
      </c>
      <c r="F31" s="51" t="s">
        <v>58</v>
      </c>
      <c r="G31" s="51" t="s">
        <v>59</v>
      </c>
      <c r="H31" s="51" t="s">
        <v>61</v>
      </c>
      <c r="I31" s="51" t="s">
        <v>60</v>
      </c>
      <c r="J31" s="51" t="s">
        <v>62</v>
      </c>
      <c r="K31" s="51" t="s">
        <v>63</v>
      </c>
      <c r="L31" s="51" t="s">
        <v>68</v>
      </c>
      <c r="M31" s="52" t="s">
        <v>64</v>
      </c>
      <c r="N31" s="52" t="s">
        <v>65</v>
      </c>
      <c r="O31" s="52" t="s">
        <v>66</v>
      </c>
      <c r="P31" s="51" t="s">
        <v>67</v>
      </c>
    </row>
    <row r="32" spans="2:16" hidden="1" x14ac:dyDescent="0.25">
      <c r="B32">
        <v>1</v>
      </c>
      <c r="C32">
        <f t="shared" ref="C32:C38" si="1">IF(H7="cpns",1,IF(H7="pns",0))</f>
        <v>0</v>
      </c>
      <c r="D32">
        <f t="shared" ref="D32:D38" si="2">IF(H7="pns",1,IF(H7="cpns",0))</f>
        <v>1</v>
      </c>
      <c r="E32" s="4">
        <f t="shared" ref="E32:E38" si="3">N7*12</f>
        <v>76920000</v>
      </c>
      <c r="F32" s="4">
        <f t="shared" ref="F32:F38" si="4">L7*12</f>
        <v>102744000</v>
      </c>
      <c r="G32" s="4">
        <v>50000000</v>
      </c>
      <c r="H32" s="21">
        <f>DaftarNominatif!O8-Data!G32</f>
        <v>62164000</v>
      </c>
      <c r="I32" s="4">
        <f>IF(DaftarNominatif!O8&lt;0,0,IF(DaftarNominatif!O8&gt;50000000,G32*5%/12,IF(DaftarNominatif!O8&lt;50000000,DaftarNominatif!O8*5%/12,0)))</f>
        <v>208333.33333333334</v>
      </c>
      <c r="J32" s="4">
        <v>250000000</v>
      </c>
      <c r="K32" t="b">
        <f>IF(H32&lt;0,0,IF(H32&gt;200000000,200000000*15%/12,IF(H32&lt;=25000000,H32*15%/12)))</f>
        <v>0</v>
      </c>
      <c r="L32">
        <f>IF(DaftarNominatif!O8&gt;250000000,(DaftarNominatif!O8-J32)*25%/12,IF(DaftarNominatif!O8&lt;=250000000,0))</f>
        <v>0</v>
      </c>
      <c r="M32">
        <f>IF(H7="cpns",DaftarNominatif!P8,IF(H7="pns",0))</f>
        <v>0</v>
      </c>
      <c r="N32" s="4">
        <f>IF(H7="pns",DaftarNominatif!P8,IF(H7="Cpns",0))</f>
        <v>190446.33333333334</v>
      </c>
      <c r="O32" s="53">
        <f>IF(M32&gt;0,M32,IF(M32=0,N32))</f>
        <v>190446.33333333334</v>
      </c>
      <c r="P32" s="184" t="str">
        <f>L7</f>
        <v>8.562.000</v>
      </c>
    </row>
    <row r="33" spans="2:19" hidden="1" x14ac:dyDescent="0.25">
      <c r="B33">
        <v>2</v>
      </c>
      <c r="C33" t="b">
        <f t="shared" si="1"/>
        <v>0</v>
      </c>
      <c r="D33" t="b">
        <f t="shared" si="2"/>
        <v>0</v>
      </c>
      <c r="E33" s="4">
        <f t="shared" si="3"/>
        <v>0</v>
      </c>
      <c r="F33" s="4">
        <f t="shared" si="4"/>
        <v>0</v>
      </c>
      <c r="G33" s="4">
        <v>50000000</v>
      </c>
      <c r="H33" s="21">
        <f>DaftarNominatif!O9-Data!G33</f>
        <v>-50000000</v>
      </c>
      <c r="I33" s="4">
        <f>IF(DaftarNominatif!O9&lt;0,0,IF(DaftarNominatif!O9&gt;50000000,G33*5%/12,IF(DaftarNominatif!O9&lt;50000000,DaftarNominatif!O9*5%/12,0)))</f>
        <v>0</v>
      </c>
      <c r="J33" s="4">
        <v>250000000</v>
      </c>
      <c r="K33">
        <f t="shared" ref="K33:K38" si="5">IF(H33&lt;0,0,IF(H33&gt;200000000,200000000*15%/12,IF(H33&lt;=25000000,H33*15%/12)))</f>
        <v>0</v>
      </c>
      <c r="L33">
        <f>IF(DaftarNominatif!O9&gt;250000000,(DaftarNominatif!O9-J33)*25%/12,IF(DaftarNominatif!O9&lt;=250000000,0))</f>
        <v>0</v>
      </c>
      <c r="M33" t="b">
        <f>IF(H8="cpns",DaftarNominatif!P9,IF(H8="pns",0))</f>
        <v>0</v>
      </c>
      <c r="N33" s="4" t="b">
        <f>IF(H8="pns",DaftarNominatif!P9,IF(H8="Cpns",0))</f>
        <v>0</v>
      </c>
      <c r="O33" s="53" t="b">
        <f t="shared" ref="O33:O38" si="6">IF(M33&gt;0,M33,IF(M33=0,N33))</f>
        <v>0</v>
      </c>
      <c r="P33" s="184">
        <f t="shared" ref="P33:P40" si="7">L8</f>
        <v>0</v>
      </c>
    </row>
    <row r="34" spans="2:19" hidden="1" x14ac:dyDescent="0.25">
      <c r="B34">
        <v>3</v>
      </c>
      <c r="C34" t="b">
        <f t="shared" si="1"/>
        <v>0</v>
      </c>
      <c r="D34" t="b">
        <f t="shared" si="2"/>
        <v>0</v>
      </c>
      <c r="E34" s="4">
        <f t="shared" si="3"/>
        <v>0</v>
      </c>
      <c r="F34" s="4">
        <f t="shared" si="4"/>
        <v>0</v>
      </c>
      <c r="G34" s="4">
        <v>50000000</v>
      </c>
      <c r="H34" s="21">
        <f>DaftarNominatif!O10-Data!G34</f>
        <v>-50000000</v>
      </c>
      <c r="I34" s="4">
        <f>IF(DaftarNominatif!O10&lt;0,0,IF(DaftarNominatif!O10&gt;50000000,G34*5%/12,IF(DaftarNominatif!O10&lt;50000000,DaftarNominatif!O10*5%/12,0)))</f>
        <v>0</v>
      </c>
      <c r="J34" s="4">
        <v>250000000</v>
      </c>
      <c r="K34">
        <f t="shared" si="5"/>
        <v>0</v>
      </c>
      <c r="L34">
        <f>IF(DaftarNominatif!O10&gt;250000000,(DaftarNominatif!O10-J34)*25%/12,IF(DaftarNominatif!O10&lt;=250000000,0))</f>
        <v>0</v>
      </c>
      <c r="M34" t="b">
        <f>IF(H9="cpns",DaftarNominatif!P10,IF(H9="pns",0))</f>
        <v>0</v>
      </c>
      <c r="N34" s="4" t="b">
        <f>IF(H9="pns",DaftarNominatif!P10,IF(H9="Cpns",0))</f>
        <v>0</v>
      </c>
      <c r="O34" s="53" t="b">
        <f t="shared" si="6"/>
        <v>0</v>
      </c>
      <c r="P34" s="184">
        <f t="shared" si="7"/>
        <v>0</v>
      </c>
    </row>
    <row r="35" spans="2:19" hidden="1" x14ac:dyDescent="0.25">
      <c r="B35">
        <v>4</v>
      </c>
      <c r="C35" t="b">
        <f t="shared" si="1"/>
        <v>0</v>
      </c>
      <c r="D35" t="b">
        <f t="shared" si="2"/>
        <v>0</v>
      </c>
      <c r="E35" s="4">
        <f t="shared" si="3"/>
        <v>0</v>
      </c>
      <c r="F35" s="4">
        <f t="shared" si="4"/>
        <v>0</v>
      </c>
      <c r="G35" s="4">
        <v>50000000</v>
      </c>
      <c r="H35" s="21">
        <f>DaftarNominatif!O11-Data!G35</f>
        <v>-50000000</v>
      </c>
      <c r="I35" s="4">
        <f>IF(DaftarNominatif!O11&lt;0,0,IF(DaftarNominatif!O11&gt;50000000,G35*5%/12,IF(DaftarNominatif!O11&lt;50000000,DaftarNominatif!O11*5%/12,0)))</f>
        <v>0</v>
      </c>
      <c r="J35" s="4">
        <v>250000000</v>
      </c>
      <c r="K35">
        <f t="shared" si="5"/>
        <v>0</v>
      </c>
      <c r="L35">
        <f>IF(DaftarNominatif!O11&gt;250000000,(DaftarNominatif!O11-J35)*25%/12,IF(DaftarNominatif!O11&lt;=250000000,0))</f>
        <v>0</v>
      </c>
      <c r="M35" t="b">
        <f>IF(H10="cpns",DaftarNominatif!P11,IF(H10="pns",0))</f>
        <v>0</v>
      </c>
      <c r="N35" s="4" t="b">
        <f>IF(H10="pns",DaftarNominatif!P11,IF(H10="Cpns",0))</f>
        <v>0</v>
      </c>
      <c r="O35" s="53" t="b">
        <f t="shared" si="6"/>
        <v>0</v>
      </c>
      <c r="P35" s="184">
        <f t="shared" si="7"/>
        <v>0</v>
      </c>
    </row>
    <row r="36" spans="2:19" hidden="1" x14ac:dyDescent="0.25">
      <c r="B36">
        <v>5</v>
      </c>
      <c r="C36" t="b">
        <f t="shared" si="1"/>
        <v>0</v>
      </c>
      <c r="D36" t="b">
        <f t="shared" si="2"/>
        <v>0</v>
      </c>
      <c r="E36" s="4">
        <f t="shared" si="3"/>
        <v>0</v>
      </c>
      <c r="F36" s="4">
        <f t="shared" si="4"/>
        <v>0</v>
      </c>
      <c r="G36" s="4">
        <v>50000000</v>
      </c>
      <c r="H36" s="21">
        <f>DaftarNominatif!O12-Data!G36</f>
        <v>-50000000</v>
      </c>
      <c r="I36" s="4">
        <f>IF(DaftarNominatif!O12&lt;0,0,IF(DaftarNominatif!O12&gt;50000000,G36*5%/12,IF(DaftarNominatif!O12&lt;50000000,DaftarNominatif!O12*5%/12,0)))</f>
        <v>0</v>
      </c>
      <c r="J36" s="4">
        <v>250000000</v>
      </c>
      <c r="K36">
        <f t="shared" si="5"/>
        <v>0</v>
      </c>
      <c r="L36">
        <f>IF(DaftarNominatif!O12&gt;250000000,(DaftarNominatif!O12-J36)*25%/12,IF(DaftarNominatif!O12&lt;=250000000,0))</f>
        <v>0</v>
      </c>
      <c r="M36" t="b">
        <f>IF(H11="cpns",DaftarNominatif!P12,IF(H11="pns",0))</f>
        <v>0</v>
      </c>
      <c r="N36" s="4" t="b">
        <f>IF(H11="pns",DaftarNominatif!P12,IF(H11="Cpns",0))</f>
        <v>0</v>
      </c>
      <c r="O36" s="53" t="b">
        <f t="shared" si="6"/>
        <v>0</v>
      </c>
      <c r="P36" s="184">
        <f t="shared" si="7"/>
        <v>0</v>
      </c>
    </row>
    <row r="37" spans="2:19" hidden="1" x14ac:dyDescent="0.25">
      <c r="B37">
        <v>6</v>
      </c>
      <c r="C37" t="b">
        <f t="shared" si="1"/>
        <v>0</v>
      </c>
      <c r="D37" t="b">
        <f t="shared" si="2"/>
        <v>0</v>
      </c>
      <c r="E37" s="4">
        <f t="shared" si="3"/>
        <v>0</v>
      </c>
      <c r="F37" s="4">
        <f t="shared" si="4"/>
        <v>0</v>
      </c>
      <c r="G37" s="4">
        <v>50000000</v>
      </c>
      <c r="H37" s="21">
        <f>DaftarNominatif!O13-Data!G37</f>
        <v>-50000000</v>
      </c>
      <c r="I37" s="4">
        <f>IF(DaftarNominatif!O13&lt;0,0,IF(DaftarNominatif!O13&gt;50000000,G37*5%/12,IF(DaftarNominatif!O13&lt;50000000,DaftarNominatif!O13*5%/12,0)))</f>
        <v>0</v>
      </c>
      <c r="J37" s="4">
        <v>250000000</v>
      </c>
      <c r="K37">
        <f t="shared" si="5"/>
        <v>0</v>
      </c>
      <c r="L37">
        <f>IF(DaftarNominatif!O13&gt;250000000,(DaftarNominatif!O13-J37)*25%/12,IF(DaftarNominatif!O13&lt;=250000000,0))</f>
        <v>0</v>
      </c>
      <c r="M37" t="b">
        <f>IF(H12="cpns",DaftarNominatif!P13,IF(H12="pns",0))</f>
        <v>0</v>
      </c>
      <c r="N37" s="4" t="b">
        <f>IF(H12="pns",DaftarNominatif!P13,IF(H12="Cpns",0))</f>
        <v>0</v>
      </c>
      <c r="O37" s="53" t="b">
        <f t="shared" si="6"/>
        <v>0</v>
      </c>
      <c r="P37" s="184">
        <f t="shared" si="7"/>
        <v>0</v>
      </c>
    </row>
    <row r="38" spans="2:19" hidden="1" x14ac:dyDescent="0.25">
      <c r="B38">
        <v>7</v>
      </c>
      <c r="C38" t="b">
        <f t="shared" si="1"/>
        <v>0</v>
      </c>
      <c r="D38" t="b">
        <f t="shared" si="2"/>
        <v>0</v>
      </c>
      <c r="E38" s="4">
        <f t="shared" si="3"/>
        <v>0</v>
      </c>
      <c r="F38" s="4">
        <f t="shared" si="4"/>
        <v>0</v>
      </c>
      <c r="G38" s="4">
        <v>50000000</v>
      </c>
      <c r="H38" s="21">
        <f>DaftarNominatif!O14-Data!G38</f>
        <v>-50000000</v>
      </c>
      <c r="I38" s="4">
        <f>IF(DaftarNominatif!O14&lt;0,0,IF(DaftarNominatif!O14&gt;50000000,G38*5%/12,IF(DaftarNominatif!O14&lt;50000000,DaftarNominatif!O14*5%/12,0)))</f>
        <v>0</v>
      </c>
      <c r="J38" s="4">
        <v>250000000</v>
      </c>
      <c r="K38">
        <f t="shared" si="5"/>
        <v>0</v>
      </c>
      <c r="L38">
        <f>IF(DaftarNominatif!O14&gt;250000000,(DaftarNominatif!O14-J38)*25%/12,IF(DaftarNominatif!O14&lt;=250000000,0))</f>
        <v>0</v>
      </c>
      <c r="M38" t="b">
        <f>IF(H13="cpns",DaftarNominatif!P14,IF(H13="pns",0))</f>
        <v>0</v>
      </c>
      <c r="N38" s="4" t="b">
        <f>IF(H13="pns",DaftarNominatif!P14,IF(H13="Cpns",0))</f>
        <v>0</v>
      </c>
      <c r="O38" s="53" t="b">
        <f t="shared" si="6"/>
        <v>0</v>
      </c>
      <c r="P38" s="184">
        <f t="shared" si="7"/>
        <v>0</v>
      </c>
    </row>
    <row r="39" spans="2:19" hidden="1" x14ac:dyDescent="0.25">
      <c r="B39">
        <v>8</v>
      </c>
      <c r="C39" t="b">
        <f t="shared" ref="C39:C40" si="8">IF(H14="cpns",1,IF(H14="pns",0))</f>
        <v>0</v>
      </c>
      <c r="D39" t="b">
        <f t="shared" ref="D39:D40" si="9">IF(H14="pns",1,IF(H14="cpns",0))</f>
        <v>0</v>
      </c>
      <c r="E39" s="4">
        <f t="shared" ref="E39:E40" si="10">N14*12</f>
        <v>0</v>
      </c>
      <c r="F39" s="4">
        <f t="shared" ref="F39:F40" si="11">L14*12</f>
        <v>0</v>
      </c>
      <c r="G39" s="4">
        <v>50000000</v>
      </c>
      <c r="H39" s="21">
        <f>DaftarNominatif!O15-Data!G39</f>
        <v>-50000000</v>
      </c>
      <c r="I39" s="4">
        <f>IF(DaftarNominatif!O15&lt;0,0,IF(DaftarNominatif!O15&gt;50000000,G39*5%/12,IF(DaftarNominatif!O15&lt;50000000,DaftarNominatif!O15*5%/12,0)))</f>
        <v>0</v>
      </c>
      <c r="J39" s="4">
        <v>250000000</v>
      </c>
      <c r="K39">
        <f t="shared" ref="K39:K40" si="12">IF(H39&lt;0,0,IF(H39&gt;200000000,200000000*15%/12,IF(H39&lt;=25000000,H39*15%/12)))</f>
        <v>0</v>
      </c>
      <c r="L39">
        <f>IF(DaftarNominatif!O15&gt;250000000,(DaftarNominatif!O15-J39)*25%/12,IF(DaftarNominatif!O15&lt;=250000000,0))</f>
        <v>0</v>
      </c>
      <c r="M39" t="b">
        <f>IF(H14="cpns",DaftarNominatif!P15,IF(H14="pns",0))</f>
        <v>0</v>
      </c>
      <c r="N39" s="4" t="b">
        <f>IF(H14="pns",DaftarNominatif!P15,IF(H14="Cpns",0))</f>
        <v>0</v>
      </c>
      <c r="O39" s="53" t="b">
        <f t="shared" ref="O39:O40" si="13">IF(M39&gt;0,M39,IF(M39=0,N39))</f>
        <v>0</v>
      </c>
      <c r="P39" s="184">
        <f t="shared" si="7"/>
        <v>0</v>
      </c>
    </row>
    <row r="40" spans="2:19" hidden="1" x14ac:dyDescent="0.25">
      <c r="B40">
        <v>9</v>
      </c>
      <c r="C40" t="b">
        <f t="shared" si="8"/>
        <v>0</v>
      </c>
      <c r="D40" t="b">
        <f t="shared" si="9"/>
        <v>0</v>
      </c>
      <c r="E40" s="4">
        <f t="shared" si="10"/>
        <v>0</v>
      </c>
      <c r="F40" s="4">
        <f t="shared" si="11"/>
        <v>0</v>
      </c>
      <c r="G40" s="4">
        <v>50000000</v>
      </c>
      <c r="H40" s="21">
        <f>DaftarNominatif!O16-Data!G40</f>
        <v>-50000000</v>
      </c>
      <c r="I40" s="4">
        <f>IF(DaftarNominatif!O16&lt;0,0,IF(DaftarNominatif!O16&gt;50000000,G40*5%/12,IF(DaftarNominatif!O16&lt;50000000,DaftarNominatif!O16*5%/12,0)))</f>
        <v>0</v>
      </c>
      <c r="J40" s="4">
        <v>250000000</v>
      </c>
      <c r="K40">
        <f t="shared" si="12"/>
        <v>0</v>
      </c>
      <c r="L40">
        <f>IF(DaftarNominatif!O16&gt;250000000,(DaftarNominatif!O16-J40)*25%/12,IF(DaftarNominatif!O16&lt;=250000000,0))</f>
        <v>0</v>
      </c>
      <c r="M40" t="b">
        <f>IF(H15="cpns",DaftarNominatif!P16,IF(H15="pns",0))</f>
        <v>0</v>
      </c>
      <c r="N40" s="4" t="b">
        <f>IF(H15="pns",DaftarNominatif!P16,IF(H15="Cpns",0))</f>
        <v>0</v>
      </c>
      <c r="O40" s="53" t="b">
        <f t="shared" si="13"/>
        <v>0</v>
      </c>
      <c r="P40" s="184">
        <f t="shared" si="7"/>
        <v>0</v>
      </c>
    </row>
    <row r="41" spans="2:19" hidden="1" x14ac:dyDescent="0.25"/>
    <row r="42" spans="2:19" hidden="1" x14ac:dyDescent="0.25"/>
    <row r="43" spans="2:19" hidden="1" x14ac:dyDescent="0.25"/>
    <row r="44" spans="2:19" ht="22.5" x14ac:dyDescent="0.25">
      <c r="B44" s="55"/>
      <c r="C44" s="56" t="s">
        <v>69</v>
      </c>
      <c r="D44" s="56" t="s">
        <v>70</v>
      </c>
      <c r="E44" s="56" t="s">
        <v>71</v>
      </c>
      <c r="F44" s="56" t="s">
        <v>72</v>
      </c>
      <c r="G44" s="56" t="s">
        <v>73</v>
      </c>
      <c r="H44" s="56" t="s">
        <v>74</v>
      </c>
      <c r="I44" s="56" t="s">
        <v>75</v>
      </c>
      <c r="J44" s="56" t="s">
        <v>76</v>
      </c>
      <c r="K44" s="56" t="s">
        <v>77</v>
      </c>
      <c r="L44" s="56" t="s">
        <v>78</v>
      </c>
      <c r="M44" s="56" t="s">
        <v>79</v>
      </c>
      <c r="N44" s="56" t="s">
        <v>80</v>
      </c>
      <c r="O44" s="56" t="s">
        <v>81</v>
      </c>
      <c r="P44" s="56" t="s">
        <v>82</v>
      </c>
      <c r="Q44" s="56" t="s">
        <v>83</v>
      </c>
      <c r="R44" s="56" t="s">
        <v>84</v>
      </c>
      <c r="S44" s="56" t="s">
        <v>85</v>
      </c>
    </row>
    <row r="45" spans="2:19" x14ac:dyDescent="0.25">
      <c r="B45" s="57">
        <v>1</v>
      </c>
      <c r="C45" s="57" t="b">
        <f t="shared" ref="C45:C51" si="14">IF(K7=1,M32)</f>
        <v>0</v>
      </c>
      <c r="D45" s="57" t="b">
        <f t="shared" ref="D45:D51" si="15">IF(K7=2,M32)</f>
        <v>0</v>
      </c>
      <c r="E45" s="57" t="b">
        <f t="shared" ref="E45:E51" si="16">IF(K7=3,M32)</f>
        <v>0</v>
      </c>
      <c r="F45" s="57" t="b">
        <f t="shared" ref="F45:F51" si="17">IF(K7=4,M32)</f>
        <v>0</v>
      </c>
      <c r="G45" s="57" t="b">
        <f t="shared" ref="G45:G51" si="18">IF(K7=5,M32)</f>
        <v>0</v>
      </c>
      <c r="H45" s="57" t="b">
        <f t="shared" ref="H45:H51" si="19">IF(K7=6,M32)</f>
        <v>0</v>
      </c>
      <c r="I45" s="57" t="b">
        <f t="shared" ref="I45:I51" si="20">IF(K7=7,M32)</f>
        <v>0</v>
      </c>
      <c r="J45" s="57" t="b">
        <f t="shared" ref="J45:J51" si="21">IF(K7=8,M32)</f>
        <v>0</v>
      </c>
      <c r="K45" s="57" t="b">
        <f t="shared" ref="K45:K51" si="22">IF(K7=9,M32)</f>
        <v>0</v>
      </c>
      <c r="L45" s="57" t="b">
        <f t="shared" ref="L45:L51" si="23">IF(K7=10,M32)</f>
        <v>0</v>
      </c>
      <c r="M45" s="57" t="b">
        <f t="shared" ref="M45:M51" si="24">IF(K7=11,M32)</f>
        <v>0</v>
      </c>
      <c r="N45" s="57" t="b">
        <f t="shared" ref="N45:N51" si="25">IF(K7=12,M32)</f>
        <v>0</v>
      </c>
      <c r="O45" s="57">
        <f t="shared" ref="O45:O51" si="26">IF(K7=13,M32)</f>
        <v>0</v>
      </c>
      <c r="P45" s="57" t="b">
        <f t="shared" ref="P45:P51" si="27">IF(K7=14,M32)</f>
        <v>0</v>
      </c>
      <c r="Q45" s="57" t="b">
        <f t="shared" ref="Q45:Q51" si="28">IF(K7=15,M32)</f>
        <v>0</v>
      </c>
      <c r="R45" s="57" t="b">
        <f t="shared" ref="R45:R51" si="29">IF(K7=16,M32)</f>
        <v>0</v>
      </c>
      <c r="S45" s="57" t="b">
        <f t="shared" ref="S45:S51" si="30">IF(K7=17,M32)</f>
        <v>0</v>
      </c>
    </row>
    <row r="46" spans="2:19" x14ac:dyDescent="0.25">
      <c r="B46" s="55">
        <v>2</v>
      </c>
      <c r="C46" s="57" t="b">
        <f t="shared" si="14"/>
        <v>0</v>
      </c>
      <c r="D46" s="57" t="b">
        <f t="shared" si="15"/>
        <v>0</v>
      </c>
      <c r="E46" s="57" t="b">
        <f t="shared" si="16"/>
        <v>0</v>
      </c>
      <c r="F46" s="57" t="b">
        <f t="shared" si="17"/>
        <v>0</v>
      </c>
      <c r="G46" s="57" t="b">
        <f t="shared" si="18"/>
        <v>0</v>
      </c>
      <c r="H46" s="57" t="b">
        <f t="shared" si="19"/>
        <v>0</v>
      </c>
      <c r="I46" s="57" t="b">
        <f t="shared" si="20"/>
        <v>0</v>
      </c>
      <c r="J46" s="57" t="b">
        <f t="shared" si="21"/>
        <v>0</v>
      </c>
      <c r="K46" s="57" t="b">
        <f t="shared" si="22"/>
        <v>0</v>
      </c>
      <c r="L46" s="57" t="b">
        <f t="shared" si="23"/>
        <v>0</v>
      </c>
      <c r="M46" s="57" t="b">
        <f t="shared" si="24"/>
        <v>0</v>
      </c>
      <c r="N46" s="57" t="b">
        <f t="shared" si="25"/>
        <v>0</v>
      </c>
      <c r="O46" s="57" t="b">
        <f t="shared" si="26"/>
        <v>0</v>
      </c>
      <c r="P46" s="57" t="b">
        <f t="shared" si="27"/>
        <v>0</v>
      </c>
      <c r="Q46" s="57" t="b">
        <f t="shared" si="28"/>
        <v>0</v>
      </c>
      <c r="R46" s="57" t="b">
        <f t="shared" si="29"/>
        <v>0</v>
      </c>
      <c r="S46" s="57" t="b">
        <f t="shared" si="30"/>
        <v>0</v>
      </c>
    </row>
    <row r="47" spans="2:19" x14ac:dyDescent="0.25">
      <c r="B47" s="55">
        <v>3</v>
      </c>
      <c r="C47" s="57" t="b">
        <f t="shared" si="14"/>
        <v>0</v>
      </c>
      <c r="D47" s="57" t="b">
        <f t="shared" si="15"/>
        <v>0</v>
      </c>
      <c r="E47" s="57" t="b">
        <f t="shared" si="16"/>
        <v>0</v>
      </c>
      <c r="F47" s="57" t="b">
        <f t="shared" si="17"/>
        <v>0</v>
      </c>
      <c r="G47" s="57" t="b">
        <f t="shared" si="18"/>
        <v>0</v>
      </c>
      <c r="H47" s="57" t="b">
        <f t="shared" si="19"/>
        <v>0</v>
      </c>
      <c r="I47" s="57" t="b">
        <f t="shared" si="20"/>
        <v>0</v>
      </c>
      <c r="J47" s="57" t="b">
        <f t="shared" si="21"/>
        <v>0</v>
      </c>
      <c r="K47" s="57" t="b">
        <f t="shared" si="22"/>
        <v>0</v>
      </c>
      <c r="L47" s="57" t="b">
        <f t="shared" si="23"/>
        <v>0</v>
      </c>
      <c r="M47" s="57" t="b">
        <f t="shared" si="24"/>
        <v>0</v>
      </c>
      <c r="N47" s="57" t="b">
        <f t="shared" si="25"/>
        <v>0</v>
      </c>
      <c r="O47" s="57" t="b">
        <f t="shared" si="26"/>
        <v>0</v>
      </c>
      <c r="P47" s="57" t="b">
        <f t="shared" si="27"/>
        <v>0</v>
      </c>
      <c r="Q47" s="57" t="b">
        <f t="shared" si="28"/>
        <v>0</v>
      </c>
      <c r="R47" s="57" t="b">
        <f t="shared" si="29"/>
        <v>0</v>
      </c>
      <c r="S47" s="57" t="b">
        <f t="shared" si="30"/>
        <v>0</v>
      </c>
    </row>
    <row r="48" spans="2:19" x14ac:dyDescent="0.25">
      <c r="B48" s="55">
        <v>4</v>
      </c>
      <c r="C48" s="57" t="b">
        <f t="shared" si="14"/>
        <v>0</v>
      </c>
      <c r="D48" s="57" t="b">
        <f t="shared" si="15"/>
        <v>0</v>
      </c>
      <c r="E48" s="57" t="b">
        <f t="shared" si="16"/>
        <v>0</v>
      </c>
      <c r="F48" s="57" t="b">
        <f t="shared" si="17"/>
        <v>0</v>
      </c>
      <c r="G48" s="57" t="b">
        <f t="shared" si="18"/>
        <v>0</v>
      </c>
      <c r="H48" s="57" t="b">
        <f t="shared" si="19"/>
        <v>0</v>
      </c>
      <c r="I48" s="57" t="b">
        <f t="shared" si="20"/>
        <v>0</v>
      </c>
      <c r="J48" s="57" t="b">
        <f t="shared" si="21"/>
        <v>0</v>
      </c>
      <c r="K48" s="57" t="b">
        <f t="shared" si="22"/>
        <v>0</v>
      </c>
      <c r="L48" s="57" t="b">
        <f t="shared" si="23"/>
        <v>0</v>
      </c>
      <c r="M48" s="57" t="b">
        <f t="shared" si="24"/>
        <v>0</v>
      </c>
      <c r="N48" s="57" t="b">
        <f t="shared" si="25"/>
        <v>0</v>
      </c>
      <c r="O48" s="57" t="b">
        <f t="shared" si="26"/>
        <v>0</v>
      </c>
      <c r="P48" s="57" t="b">
        <f t="shared" si="27"/>
        <v>0</v>
      </c>
      <c r="Q48" s="57" t="b">
        <f t="shared" si="28"/>
        <v>0</v>
      </c>
      <c r="R48" s="57" t="b">
        <f t="shared" si="29"/>
        <v>0</v>
      </c>
      <c r="S48" s="57" t="b">
        <f t="shared" si="30"/>
        <v>0</v>
      </c>
    </row>
    <row r="49" spans="2:19" x14ac:dyDescent="0.25">
      <c r="B49" s="55">
        <v>5</v>
      </c>
      <c r="C49" s="57" t="b">
        <f t="shared" si="14"/>
        <v>0</v>
      </c>
      <c r="D49" s="57" t="b">
        <f t="shared" si="15"/>
        <v>0</v>
      </c>
      <c r="E49" s="57" t="b">
        <f t="shared" si="16"/>
        <v>0</v>
      </c>
      <c r="F49" s="57" t="b">
        <f t="shared" si="17"/>
        <v>0</v>
      </c>
      <c r="G49" s="57" t="b">
        <f t="shared" si="18"/>
        <v>0</v>
      </c>
      <c r="H49" s="57" t="b">
        <f t="shared" si="19"/>
        <v>0</v>
      </c>
      <c r="I49" s="57" t="b">
        <f t="shared" si="20"/>
        <v>0</v>
      </c>
      <c r="J49" s="57" t="b">
        <f t="shared" si="21"/>
        <v>0</v>
      </c>
      <c r="K49" s="57" t="b">
        <f t="shared" si="22"/>
        <v>0</v>
      </c>
      <c r="L49" s="57" t="b">
        <f t="shared" si="23"/>
        <v>0</v>
      </c>
      <c r="M49" s="57" t="b">
        <f t="shared" si="24"/>
        <v>0</v>
      </c>
      <c r="N49" s="57" t="b">
        <f t="shared" si="25"/>
        <v>0</v>
      </c>
      <c r="O49" s="57" t="b">
        <f t="shared" si="26"/>
        <v>0</v>
      </c>
      <c r="P49" s="57" t="b">
        <f t="shared" si="27"/>
        <v>0</v>
      </c>
      <c r="Q49" s="57" t="b">
        <f t="shared" si="28"/>
        <v>0</v>
      </c>
      <c r="R49" s="57" t="b">
        <f t="shared" si="29"/>
        <v>0</v>
      </c>
      <c r="S49" s="57" t="b">
        <f t="shared" si="30"/>
        <v>0</v>
      </c>
    </row>
    <row r="50" spans="2:19" x14ac:dyDescent="0.25">
      <c r="B50" s="55">
        <v>6</v>
      </c>
      <c r="C50" s="57" t="b">
        <f t="shared" si="14"/>
        <v>0</v>
      </c>
      <c r="D50" s="57" t="b">
        <f t="shared" si="15"/>
        <v>0</v>
      </c>
      <c r="E50" s="57" t="b">
        <f t="shared" si="16"/>
        <v>0</v>
      </c>
      <c r="F50" s="57" t="b">
        <f t="shared" si="17"/>
        <v>0</v>
      </c>
      <c r="G50" s="57" t="b">
        <f t="shared" si="18"/>
        <v>0</v>
      </c>
      <c r="H50" s="57" t="b">
        <f t="shared" si="19"/>
        <v>0</v>
      </c>
      <c r="I50" s="57" t="b">
        <f t="shared" si="20"/>
        <v>0</v>
      </c>
      <c r="J50" s="57" t="b">
        <f t="shared" si="21"/>
        <v>0</v>
      </c>
      <c r="K50" s="57" t="b">
        <f t="shared" si="22"/>
        <v>0</v>
      </c>
      <c r="L50" s="57" t="b">
        <f t="shared" si="23"/>
        <v>0</v>
      </c>
      <c r="M50" s="57" t="b">
        <f t="shared" si="24"/>
        <v>0</v>
      </c>
      <c r="N50" s="57" t="b">
        <f t="shared" si="25"/>
        <v>0</v>
      </c>
      <c r="O50" s="57" t="b">
        <f t="shared" si="26"/>
        <v>0</v>
      </c>
      <c r="P50" s="57" t="b">
        <f t="shared" si="27"/>
        <v>0</v>
      </c>
      <c r="Q50" s="57" t="b">
        <f t="shared" si="28"/>
        <v>0</v>
      </c>
      <c r="R50" s="57" t="b">
        <f t="shared" si="29"/>
        <v>0</v>
      </c>
      <c r="S50" s="57" t="b">
        <f t="shared" si="30"/>
        <v>0</v>
      </c>
    </row>
    <row r="51" spans="2:19" x14ac:dyDescent="0.25">
      <c r="B51" s="55">
        <v>7</v>
      </c>
      <c r="C51" s="57" t="b">
        <f t="shared" si="14"/>
        <v>0</v>
      </c>
      <c r="D51" s="57" t="b">
        <f t="shared" si="15"/>
        <v>0</v>
      </c>
      <c r="E51" s="57" t="b">
        <f t="shared" si="16"/>
        <v>0</v>
      </c>
      <c r="F51" s="57" t="b">
        <f t="shared" si="17"/>
        <v>0</v>
      </c>
      <c r="G51" s="57" t="b">
        <f t="shared" si="18"/>
        <v>0</v>
      </c>
      <c r="H51" s="57" t="b">
        <f t="shared" si="19"/>
        <v>0</v>
      </c>
      <c r="I51" s="57" t="b">
        <f t="shared" si="20"/>
        <v>0</v>
      </c>
      <c r="J51" s="57" t="b">
        <f t="shared" si="21"/>
        <v>0</v>
      </c>
      <c r="K51" s="57" t="b">
        <f t="shared" si="22"/>
        <v>0</v>
      </c>
      <c r="L51" s="57" t="b">
        <f t="shared" si="23"/>
        <v>0</v>
      </c>
      <c r="M51" s="57" t="b">
        <f t="shared" si="24"/>
        <v>0</v>
      </c>
      <c r="N51" s="57" t="b">
        <f t="shared" si="25"/>
        <v>0</v>
      </c>
      <c r="O51" s="57" t="b">
        <f t="shared" si="26"/>
        <v>0</v>
      </c>
      <c r="P51" s="57" t="b">
        <f t="shared" si="27"/>
        <v>0</v>
      </c>
      <c r="Q51" s="57" t="b">
        <f t="shared" si="28"/>
        <v>0</v>
      </c>
      <c r="R51" s="57" t="b">
        <f t="shared" si="29"/>
        <v>0</v>
      </c>
      <c r="S51" s="57" t="b">
        <f t="shared" si="30"/>
        <v>0</v>
      </c>
    </row>
    <row r="52" spans="2:19" x14ac:dyDescent="0.25">
      <c r="B52" s="55">
        <v>8</v>
      </c>
      <c r="C52" s="57" t="b">
        <f>IF(K15=1,M39)</f>
        <v>0</v>
      </c>
      <c r="D52" s="57" t="b">
        <f>IF(K15=2,M39)</f>
        <v>0</v>
      </c>
      <c r="E52" s="57" t="b">
        <f>IF(K15=3,M39)</f>
        <v>0</v>
      </c>
      <c r="F52" s="57" t="b">
        <f>IF(K15=4,M39)</f>
        <v>0</v>
      </c>
      <c r="G52" s="57" t="b">
        <f>IF(K15=5,M39)</f>
        <v>0</v>
      </c>
      <c r="H52" s="57" t="b">
        <f>IF(K15=6,M39)</f>
        <v>0</v>
      </c>
      <c r="I52" s="57" t="b">
        <f>IF(K15=7,M39)</f>
        <v>0</v>
      </c>
      <c r="J52" s="57" t="b">
        <f>IF(K15=8,M39)</f>
        <v>0</v>
      </c>
      <c r="K52" s="57" t="b">
        <f>IF(K15=9,M39)</f>
        <v>0</v>
      </c>
      <c r="L52" s="57" t="b">
        <f>IF(K15=10,M39)</f>
        <v>0</v>
      </c>
      <c r="M52" s="57" t="b">
        <f>IF(K15=11,M39)</f>
        <v>0</v>
      </c>
      <c r="N52" s="57" t="b">
        <f>IF(K15=12,M39)</f>
        <v>0</v>
      </c>
      <c r="O52" s="57" t="b">
        <f>IF(K15=13,M39)</f>
        <v>0</v>
      </c>
      <c r="P52" s="57" t="b">
        <f>IF(K15=14,M39)</f>
        <v>0</v>
      </c>
      <c r="Q52" s="57" t="b">
        <f>IF(K15=15,M39)</f>
        <v>0</v>
      </c>
      <c r="R52" s="57" t="b">
        <f>IF(K15=16,M39)</f>
        <v>0</v>
      </c>
      <c r="S52" s="57" t="b">
        <f>IF(K15=17,M39)</f>
        <v>0</v>
      </c>
    </row>
    <row r="53" spans="2:19" x14ac:dyDescent="0.25">
      <c r="B53" s="55">
        <v>9</v>
      </c>
      <c r="C53" s="57" t="e">
        <f>IF(#REF!=1,M40)</f>
        <v>#REF!</v>
      </c>
      <c r="D53" s="57" t="e">
        <f>IF(#REF!=2,M40)</f>
        <v>#REF!</v>
      </c>
      <c r="E53" s="57" t="e">
        <f>IF(#REF!=3,M40)</f>
        <v>#REF!</v>
      </c>
      <c r="F53" s="57" t="e">
        <f>IF(#REF!=4,M40)</f>
        <v>#REF!</v>
      </c>
      <c r="G53" s="57" t="e">
        <f>IF(#REF!=5,M40)</f>
        <v>#REF!</v>
      </c>
      <c r="H53" s="57" t="e">
        <f>IF(#REF!=6,M40)</f>
        <v>#REF!</v>
      </c>
      <c r="I53" s="57" t="e">
        <f>IF(#REF!=7,M40)</f>
        <v>#REF!</v>
      </c>
      <c r="J53" s="57" t="e">
        <f>IF(#REF!=8,M40)</f>
        <v>#REF!</v>
      </c>
      <c r="K53" s="57" t="e">
        <f>IF(#REF!=9,M40)</f>
        <v>#REF!</v>
      </c>
      <c r="L53" s="57" t="e">
        <f>IF(#REF!=10,M40)</f>
        <v>#REF!</v>
      </c>
      <c r="M53" s="57" t="e">
        <f>IF(#REF!=11,M40)</f>
        <v>#REF!</v>
      </c>
      <c r="N53" s="57" t="e">
        <f>IF(#REF!=12,M40)</f>
        <v>#REF!</v>
      </c>
      <c r="O53" s="57" t="e">
        <f>IF(#REF!=13,M40)</f>
        <v>#REF!</v>
      </c>
      <c r="P53" s="57" t="e">
        <f>IF(#REF!=14,M40)</f>
        <v>#REF!</v>
      </c>
      <c r="Q53" s="57" t="e">
        <f>IF(#REF!=15,M40)</f>
        <v>#REF!</v>
      </c>
      <c r="R53" s="57" t="e">
        <f>IF(#REF!=16,M40)</f>
        <v>#REF!</v>
      </c>
      <c r="S53" s="57" t="e">
        <f>IF(#REF!=17,M40)</f>
        <v>#REF!</v>
      </c>
    </row>
    <row r="54" spans="2:19" x14ac:dyDescent="0.2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8"/>
      <c r="Q54" s="58"/>
      <c r="R54" s="58"/>
      <c r="S54" s="58"/>
    </row>
    <row r="55" spans="2:19" x14ac:dyDescent="0.2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8"/>
      <c r="Q55" s="58"/>
      <c r="R55" s="58"/>
      <c r="S55" s="58"/>
    </row>
    <row r="56" spans="2:19" x14ac:dyDescent="0.25">
      <c r="B56" s="58"/>
      <c r="C56" s="60" t="s">
        <v>86</v>
      </c>
      <c r="D56" s="60" t="s">
        <v>86</v>
      </c>
      <c r="E56" s="60" t="s">
        <v>86</v>
      </c>
      <c r="F56" s="60" t="s">
        <v>86</v>
      </c>
      <c r="G56" s="60" t="s">
        <v>86</v>
      </c>
      <c r="H56" s="60" t="s">
        <v>86</v>
      </c>
      <c r="I56" s="60" t="s">
        <v>86</v>
      </c>
      <c r="J56" s="60" t="s">
        <v>86</v>
      </c>
      <c r="K56" s="60" t="s">
        <v>86</v>
      </c>
      <c r="L56" s="60" t="s">
        <v>86</v>
      </c>
      <c r="M56" s="60" t="s">
        <v>86</v>
      </c>
      <c r="N56" s="60" t="s">
        <v>86</v>
      </c>
      <c r="O56" s="60" t="s">
        <v>86</v>
      </c>
      <c r="P56" s="60" t="s">
        <v>86</v>
      </c>
      <c r="Q56" s="60" t="s">
        <v>86</v>
      </c>
      <c r="R56" s="60" t="s">
        <v>86</v>
      </c>
      <c r="S56" s="60" t="s">
        <v>86</v>
      </c>
    </row>
    <row r="57" spans="2:19" x14ac:dyDescent="0.25">
      <c r="B57" s="58">
        <v>1</v>
      </c>
      <c r="C57" s="57" t="b">
        <f t="shared" ref="C57:C63" si="31">IF(K7=1,C32)</f>
        <v>0</v>
      </c>
      <c r="D57" s="57" t="b">
        <f t="shared" ref="D57:D63" si="32">IF(K7=2,C32)</f>
        <v>0</v>
      </c>
      <c r="E57" s="57" t="b">
        <f t="shared" ref="E57:E63" si="33">IF(K7=3,C32)</f>
        <v>0</v>
      </c>
      <c r="F57" s="57" t="b">
        <f t="shared" ref="F57:F63" si="34">IF(K7=4,C32)</f>
        <v>0</v>
      </c>
      <c r="G57" s="57" t="b">
        <f t="shared" ref="G57:G63" si="35">IF(K7=5,C32)</f>
        <v>0</v>
      </c>
      <c r="H57" s="57" t="b">
        <f t="shared" ref="H57:H63" si="36">IF(K7=6,C32)</f>
        <v>0</v>
      </c>
      <c r="I57" s="57" t="b">
        <f t="shared" ref="I57:I63" si="37">IF(K7=7,C32)</f>
        <v>0</v>
      </c>
      <c r="J57" s="57" t="b">
        <f t="shared" ref="J57:J63" si="38">IF(K7=8,C32)</f>
        <v>0</v>
      </c>
      <c r="K57" s="57" t="b">
        <f t="shared" ref="K57:K63" si="39">IF(K7=9,C32)</f>
        <v>0</v>
      </c>
      <c r="L57" s="57" t="b">
        <f t="shared" ref="L57:L63" si="40">IF(K7=10,C32)</f>
        <v>0</v>
      </c>
      <c r="M57" s="57" t="b">
        <f>IF(K7=11,C32)</f>
        <v>0</v>
      </c>
      <c r="N57" s="57" t="b">
        <f t="shared" ref="N57:N63" si="41">IF(K7=12,C32)</f>
        <v>0</v>
      </c>
      <c r="O57" s="57">
        <f t="shared" ref="O57:O63" si="42">IF(K7=13,C32)</f>
        <v>0</v>
      </c>
      <c r="P57" s="57" t="b">
        <f t="shared" ref="P57:P63" si="43">IF(K7=14,C32)</f>
        <v>0</v>
      </c>
      <c r="Q57" s="57" t="b">
        <f t="shared" ref="Q57:Q63" si="44">IF(K7=15,C32)</f>
        <v>0</v>
      </c>
      <c r="R57" s="57" t="b">
        <f t="shared" ref="R57:R63" si="45">IF(K7=16,C32)</f>
        <v>0</v>
      </c>
      <c r="S57" s="57" t="b">
        <f t="shared" ref="S57:S63" si="46">IF(K7=17,C32)</f>
        <v>0</v>
      </c>
    </row>
    <row r="58" spans="2:19" x14ac:dyDescent="0.25">
      <c r="B58" s="58">
        <v>2</v>
      </c>
      <c r="C58" s="57" t="b">
        <f t="shared" si="31"/>
        <v>0</v>
      </c>
      <c r="D58" s="57" t="b">
        <f t="shared" si="32"/>
        <v>0</v>
      </c>
      <c r="E58" s="57" t="b">
        <f t="shared" si="33"/>
        <v>0</v>
      </c>
      <c r="F58" s="57" t="b">
        <f t="shared" si="34"/>
        <v>0</v>
      </c>
      <c r="G58" s="57" t="b">
        <f t="shared" si="35"/>
        <v>0</v>
      </c>
      <c r="H58" s="57" t="b">
        <f t="shared" si="36"/>
        <v>0</v>
      </c>
      <c r="I58" s="57" t="b">
        <f t="shared" si="37"/>
        <v>0</v>
      </c>
      <c r="J58" s="57" t="b">
        <f t="shared" si="38"/>
        <v>0</v>
      </c>
      <c r="K58" s="57" t="b">
        <f t="shared" si="39"/>
        <v>0</v>
      </c>
      <c r="L58" s="57" t="b">
        <f t="shared" si="40"/>
        <v>0</v>
      </c>
      <c r="M58" s="57" t="b">
        <f>IF(K12=8,C33)</f>
        <v>0</v>
      </c>
      <c r="N58" s="57" t="b">
        <f t="shared" si="41"/>
        <v>0</v>
      </c>
      <c r="O58" s="57" t="b">
        <f t="shared" si="42"/>
        <v>0</v>
      </c>
      <c r="P58" s="57" t="b">
        <f t="shared" si="43"/>
        <v>0</v>
      </c>
      <c r="Q58" s="57" t="b">
        <f t="shared" si="44"/>
        <v>0</v>
      </c>
      <c r="R58" s="57" t="b">
        <f t="shared" si="45"/>
        <v>0</v>
      </c>
      <c r="S58" s="57" t="b">
        <f t="shared" si="46"/>
        <v>0</v>
      </c>
    </row>
    <row r="59" spans="2:19" x14ac:dyDescent="0.25">
      <c r="B59" s="58">
        <v>3</v>
      </c>
      <c r="C59" s="57" t="b">
        <f t="shared" si="31"/>
        <v>0</v>
      </c>
      <c r="D59" s="57" t="b">
        <f t="shared" si="32"/>
        <v>0</v>
      </c>
      <c r="E59" s="57" t="b">
        <f t="shared" si="33"/>
        <v>0</v>
      </c>
      <c r="F59" s="57" t="b">
        <f t="shared" si="34"/>
        <v>0</v>
      </c>
      <c r="G59" s="57" t="b">
        <f t="shared" si="35"/>
        <v>0</v>
      </c>
      <c r="H59" s="57" t="b">
        <f t="shared" si="36"/>
        <v>0</v>
      </c>
      <c r="I59" s="57" t="b">
        <f t="shared" si="37"/>
        <v>0</v>
      </c>
      <c r="J59" s="57" t="b">
        <f t="shared" si="38"/>
        <v>0</v>
      </c>
      <c r="K59" s="57" t="b">
        <f t="shared" si="39"/>
        <v>0</v>
      </c>
      <c r="L59" s="57" t="b">
        <f t="shared" si="40"/>
        <v>0</v>
      </c>
      <c r="M59" s="57" t="b">
        <f>IF(K13=8,C34)</f>
        <v>0</v>
      </c>
      <c r="N59" s="57" t="b">
        <f t="shared" si="41"/>
        <v>0</v>
      </c>
      <c r="O59" s="57" t="b">
        <f t="shared" si="42"/>
        <v>0</v>
      </c>
      <c r="P59" s="57" t="b">
        <f t="shared" si="43"/>
        <v>0</v>
      </c>
      <c r="Q59" s="57" t="b">
        <f t="shared" si="44"/>
        <v>0</v>
      </c>
      <c r="R59" s="57" t="b">
        <f t="shared" si="45"/>
        <v>0</v>
      </c>
      <c r="S59" s="57" t="b">
        <f t="shared" si="46"/>
        <v>0</v>
      </c>
    </row>
    <row r="60" spans="2:19" x14ac:dyDescent="0.25">
      <c r="B60" s="58">
        <v>4</v>
      </c>
      <c r="C60" s="57" t="b">
        <f t="shared" si="31"/>
        <v>0</v>
      </c>
      <c r="D60" s="57" t="b">
        <f t="shared" si="32"/>
        <v>0</v>
      </c>
      <c r="E60" s="57" t="b">
        <f t="shared" si="33"/>
        <v>0</v>
      </c>
      <c r="F60" s="57" t="b">
        <f t="shared" si="34"/>
        <v>0</v>
      </c>
      <c r="G60" s="57" t="b">
        <f t="shared" si="35"/>
        <v>0</v>
      </c>
      <c r="H60" s="57" t="b">
        <f t="shared" si="36"/>
        <v>0</v>
      </c>
      <c r="I60" s="57" t="b">
        <f t="shared" si="37"/>
        <v>0</v>
      </c>
      <c r="J60" s="57" t="b">
        <f t="shared" si="38"/>
        <v>0</v>
      </c>
      <c r="K60" s="57" t="b">
        <f t="shared" si="39"/>
        <v>0</v>
      </c>
      <c r="L60" s="57" t="b">
        <f t="shared" si="40"/>
        <v>0</v>
      </c>
      <c r="M60" s="57" t="b">
        <f>IF(K15=8,C35)</f>
        <v>0</v>
      </c>
      <c r="N60" s="57" t="b">
        <f t="shared" si="41"/>
        <v>0</v>
      </c>
      <c r="O60" s="57" t="b">
        <f t="shared" si="42"/>
        <v>0</v>
      </c>
      <c r="P60" s="57" t="b">
        <f t="shared" si="43"/>
        <v>0</v>
      </c>
      <c r="Q60" s="57" t="b">
        <f t="shared" si="44"/>
        <v>0</v>
      </c>
      <c r="R60" s="57" t="b">
        <f t="shared" si="45"/>
        <v>0</v>
      </c>
      <c r="S60" s="57" t="b">
        <f t="shared" si="46"/>
        <v>0</v>
      </c>
    </row>
    <row r="61" spans="2:19" x14ac:dyDescent="0.25">
      <c r="B61" s="58">
        <v>5</v>
      </c>
      <c r="C61" s="57" t="b">
        <f t="shared" si="31"/>
        <v>0</v>
      </c>
      <c r="D61" s="57" t="b">
        <f t="shared" si="32"/>
        <v>0</v>
      </c>
      <c r="E61" s="57" t="b">
        <f t="shared" si="33"/>
        <v>0</v>
      </c>
      <c r="F61" s="57" t="b">
        <f t="shared" si="34"/>
        <v>0</v>
      </c>
      <c r="G61" s="57" t="b">
        <f t="shared" si="35"/>
        <v>0</v>
      </c>
      <c r="H61" s="57" t="b">
        <f t="shared" si="36"/>
        <v>0</v>
      </c>
      <c r="I61" s="57" t="b">
        <f t="shared" si="37"/>
        <v>0</v>
      </c>
      <c r="J61" s="57" t="b">
        <f t="shared" si="38"/>
        <v>0</v>
      </c>
      <c r="K61" s="57" t="b">
        <f t="shared" si="39"/>
        <v>0</v>
      </c>
      <c r="L61" s="57" t="b">
        <f t="shared" si="40"/>
        <v>0</v>
      </c>
      <c r="M61" s="57" t="e">
        <f>IF(#REF!=8,C36)</f>
        <v>#REF!</v>
      </c>
      <c r="N61" s="57" t="b">
        <f t="shared" si="41"/>
        <v>0</v>
      </c>
      <c r="O61" s="57" t="b">
        <f t="shared" si="42"/>
        <v>0</v>
      </c>
      <c r="P61" s="57" t="b">
        <f t="shared" si="43"/>
        <v>0</v>
      </c>
      <c r="Q61" s="57" t="b">
        <f t="shared" si="44"/>
        <v>0</v>
      </c>
      <c r="R61" s="57" t="b">
        <f t="shared" si="45"/>
        <v>0</v>
      </c>
      <c r="S61" s="57" t="b">
        <f t="shared" si="46"/>
        <v>0</v>
      </c>
    </row>
    <row r="62" spans="2:19" x14ac:dyDescent="0.25">
      <c r="B62" s="58">
        <v>6</v>
      </c>
      <c r="C62" s="57" t="b">
        <f t="shared" si="31"/>
        <v>0</v>
      </c>
      <c r="D62" s="57" t="b">
        <f t="shared" si="32"/>
        <v>0</v>
      </c>
      <c r="E62" s="57" t="b">
        <f t="shared" si="33"/>
        <v>0</v>
      </c>
      <c r="F62" s="57" t="b">
        <f t="shared" si="34"/>
        <v>0</v>
      </c>
      <c r="G62" s="57" t="b">
        <f t="shared" si="35"/>
        <v>0</v>
      </c>
      <c r="H62" s="57" t="b">
        <f t="shared" si="36"/>
        <v>0</v>
      </c>
      <c r="I62" s="57" t="b">
        <f t="shared" si="37"/>
        <v>0</v>
      </c>
      <c r="J62" s="57" t="b">
        <f t="shared" si="38"/>
        <v>0</v>
      </c>
      <c r="K62" s="57" t="b">
        <f t="shared" si="39"/>
        <v>0</v>
      </c>
      <c r="L62" s="57" t="b">
        <f t="shared" si="40"/>
        <v>0</v>
      </c>
      <c r="M62" s="57" t="b">
        <f>IF(K16=8,C37)</f>
        <v>0</v>
      </c>
      <c r="N62" s="57" t="b">
        <f t="shared" si="41"/>
        <v>0</v>
      </c>
      <c r="O62" s="57" t="b">
        <f t="shared" si="42"/>
        <v>0</v>
      </c>
      <c r="P62" s="57" t="b">
        <f t="shared" si="43"/>
        <v>0</v>
      </c>
      <c r="Q62" s="57" t="b">
        <f t="shared" si="44"/>
        <v>0</v>
      </c>
      <c r="R62" s="57" t="b">
        <f t="shared" si="45"/>
        <v>0</v>
      </c>
      <c r="S62" s="57" t="b">
        <f t="shared" si="46"/>
        <v>0</v>
      </c>
    </row>
    <row r="63" spans="2:19" x14ac:dyDescent="0.25">
      <c r="B63" s="58">
        <v>7</v>
      </c>
      <c r="C63" s="57" t="b">
        <f t="shared" si="31"/>
        <v>0</v>
      </c>
      <c r="D63" s="57" t="b">
        <f t="shared" si="32"/>
        <v>0</v>
      </c>
      <c r="E63" s="57" t="b">
        <f t="shared" si="33"/>
        <v>0</v>
      </c>
      <c r="F63" s="57" t="b">
        <f t="shared" si="34"/>
        <v>0</v>
      </c>
      <c r="G63" s="57" t="b">
        <f t="shared" si="35"/>
        <v>0</v>
      </c>
      <c r="H63" s="57" t="b">
        <f t="shared" si="36"/>
        <v>0</v>
      </c>
      <c r="I63" s="57" t="b">
        <f t="shared" si="37"/>
        <v>0</v>
      </c>
      <c r="J63" s="57" t="b">
        <f t="shared" si="38"/>
        <v>0</v>
      </c>
      <c r="K63" s="57" t="b">
        <f t="shared" si="39"/>
        <v>0</v>
      </c>
      <c r="L63" s="57" t="b">
        <f t="shared" si="40"/>
        <v>0</v>
      </c>
      <c r="M63" s="57" t="b">
        <f>IF(K27=8,C38)</f>
        <v>0</v>
      </c>
      <c r="N63" s="57" t="b">
        <f t="shared" si="41"/>
        <v>0</v>
      </c>
      <c r="O63" s="57" t="b">
        <f t="shared" si="42"/>
        <v>0</v>
      </c>
      <c r="P63" s="57" t="b">
        <f t="shared" si="43"/>
        <v>0</v>
      </c>
      <c r="Q63" s="57" t="b">
        <f t="shared" si="44"/>
        <v>0</v>
      </c>
      <c r="R63" s="57" t="b">
        <f t="shared" si="45"/>
        <v>0</v>
      </c>
      <c r="S63" s="57" t="b">
        <f t="shared" si="46"/>
        <v>0</v>
      </c>
    </row>
    <row r="64" spans="2:19" x14ac:dyDescent="0.25">
      <c r="B64" s="58">
        <v>8</v>
      </c>
      <c r="C64" s="57" t="b">
        <f>IF(K15=1,C39)</f>
        <v>0</v>
      </c>
      <c r="D64" s="57" t="b">
        <f>IF(K15=2,C39)</f>
        <v>0</v>
      </c>
      <c r="E64" s="57" t="b">
        <f>IF(K15=3,C39)</f>
        <v>0</v>
      </c>
      <c r="F64" s="57" t="b">
        <f>IF(K15=4,C39)</f>
        <v>0</v>
      </c>
      <c r="G64" s="57" t="b">
        <f>IF(K15=5,C39)</f>
        <v>0</v>
      </c>
      <c r="H64" s="57" t="b">
        <f>IF(K15=6,C39)</f>
        <v>0</v>
      </c>
      <c r="I64" s="57" t="b">
        <f>IF(K15=7,C39)</f>
        <v>0</v>
      </c>
      <c r="J64" s="57" t="b">
        <f>IF(K15=8,C39)</f>
        <v>0</v>
      </c>
      <c r="K64" s="57" t="b">
        <f>IF(K15=9,C39)</f>
        <v>0</v>
      </c>
      <c r="L64" s="57" t="b">
        <f>IF(K15=10,C39)</f>
        <v>0</v>
      </c>
      <c r="M64" s="57" t="b">
        <f t="shared" ref="M64:M65" si="47">IF(K30=8,C39)</f>
        <v>0</v>
      </c>
      <c r="N64" s="57" t="b">
        <f>IF(K15=12,C39)</f>
        <v>0</v>
      </c>
      <c r="O64" s="57" t="b">
        <f>IF(K15=13,C39)</f>
        <v>0</v>
      </c>
      <c r="P64" s="57" t="b">
        <f>IF(K15=14,C39)</f>
        <v>0</v>
      </c>
      <c r="Q64" s="57" t="b">
        <f>IF(K15=15,C39)</f>
        <v>0</v>
      </c>
      <c r="R64" s="57" t="b">
        <f>IF(K15=16,C39)</f>
        <v>0</v>
      </c>
      <c r="S64" s="57" t="b">
        <f>IF(K15=17,C39)</f>
        <v>0</v>
      </c>
    </row>
    <row r="65" spans="2:19" x14ac:dyDescent="0.25">
      <c r="B65" s="58">
        <v>9</v>
      </c>
      <c r="C65" s="57" t="e">
        <f>IF(#REF!=1,C40)</f>
        <v>#REF!</v>
      </c>
      <c r="D65" s="57" t="e">
        <f>IF(#REF!=2,C40)</f>
        <v>#REF!</v>
      </c>
      <c r="E65" s="57" t="e">
        <f>IF(#REF!=3,C40)</f>
        <v>#REF!</v>
      </c>
      <c r="F65" s="57" t="e">
        <f>IF(#REF!=4,C40)</f>
        <v>#REF!</v>
      </c>
      <c r="G65" s="57" t="e">
        <f>IF(#REF!=5,C40)</f>
        <v>#REF!</v>
      </c>
      <c r="H65" s="57" t="e">
        <f>IF(#REF!=6,C40)</f>
        <v>#REF!</v>
      </c>
      <c r="I65" s="57" t="e">
        <f>IF(#REF!=7,C40)</f>
        <v>#REF!</v>
      </c>
      <c r="J65" s="57" t="e">
        <f>IF(#REF!=8,C40)</f>
        <v>#REF!</v>
      </c>
      <c r="K65" s="57" t="e">
        <f>IF(#REF!=9,C40)</f>
        <v>#REF!</v>
      </c>
      <c r="L65" s="57" t="e">
        <f>IF(#REF!=10,C40)</f>
        <v>#REF!</v>
      </c>
      <c r="M65" s="57" t="b">
        <f t="shared" si="47"/>
        <v>0</v>
      </c>
      <c r="N65" s="57" t="e">
        <f>IF(#REF!=12,C40)</f>
        <v>#REF!</v>
      </c>
      <c r="O65" s="57" t="e">
        <f>IF(#REF!=13,C40)</f>
        <v>#REF!</v>
      </c>
      <c r="P65" s="57" t="e">
        <f>IF(#REF!=14,C40)</f>
        <v>#REF!</v>
      </c>
      <c r="Q65" s="57" t="e">
        <f>IF(#REF!=15,C40)</f>
        <v>#REF!</v>
      </c>
      <c r="R65" s="57" t="e">
        <f>IF(#REF!=16,C40)</f>
        <v>#REF!</v>
      </c>
      <c r="S65" s="57" t="e">
        <f>IF(#REF!=17,C40)</f>
        <v>#REF!</v>
      </c>
    </row>
    <row r="66" spans="2:19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8"/>
      <c r="S66" s="58"/>
    </row>
  </sheetData>
  <mergeCells count="13">
    <mergeCell ref="N5:N6"/>
    <mergeCell ref="B5:B6"/>
    <mergeCell ref="C5:C6"/>
    <mergeCell ref="D5:D6"/>
    <mergeCell ref="E5:E6"/>
    <mergeCell ref="F5:F6"/>
    <mergeCell ref="H5:H6"/>
    <mergeCell ref="G5:G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J26"/>
  <sheetViews>
    <sheetView view="pageBreakPreview" zoomScale="70" zoomScaleSheetLayoutView="70" workbookViewId="0">
      <selection activeCell="Q32" sqref="Q32"/>
    </sheetView>
  </sheetViews>
  <sheetFormatPr defaultRowHeight="15" x14ac:dyDescent="0.25"/>
  <cols>
    <col min="1" max="1" width="5.7109375" style="1" customWidth="1"/>
    <col min="2" max="2" width="18.7109375" customWidth="1"/>
    <col min="3" max="3" width="8.7109375" style="1" customWidth="1"/>
    <col min="4" max="4" width="16.7109375" style="1" customWidth="1"/>
    <col min="5" max="5" width="14.7109375" style="1" customWidth="1"/>
    <col min="6" max="7" width="8.7109375" style="1" customWidth="1"/>
    <col min="8" max="8" width="15.7109375" style="1" customWidth="1"/>
    <col min="9" max="9" width="7.7109375" style="7" customWidth="1"/>
    <col min="10" max="10" width="10.7109375" style="1" customWidth="1"/>
    <col min="11" max="11" width="5.7109375" style="1" customWidth="1"/>
    <col min="12" max="12" width="6.7109375" style="1" customWidth="1"/>
    <col min="13" max="13" width="5.7109375" style="1" customWidth="1"/>
    <col min="14" max="14" width="6.7109375" style="1" customWidth="1"/>
    <col min="15" max="15" width="5.7109375" style="1" customWidth="1"/>
    <col min="16" max="16" width="6.7109375" style="1" customWidth="1"/>
    <col min="17" max="17" width="5.7109375" style="1" customWidth="1"/>
    <col min="18" max="18" width="6.7109375" style="1" customWidth="1"/>
    <col min="19" max="19" width="5.7109375" style="1" customWidth="1"/>
    <col min="20" max="20" width="6.7109375" style="1" customWidth="1"/>
    <col min="21" max="21" width="5.7109375" style="1" customWidth="1"/>
    <col min="22" max="22" width="6.7109375" style="1" customWidth="1"/>
    <col min="23" max="23" width="5.7109375" style="1" customWidth="1"/>
    <col min="24" max="24" width="6.7109375" style="1" customWidth="1"/>
    <col min="25" max="25" width="5.7109375" style="1" customWidth="1"/>
    <col min="26" max="26" width="6.7109375" style="1" customWidth="1"/>
    <col min="27" max="27" width="5.7109375" style="1" customWidth="1"/>
    <col min="28" max="31" width="6.7109375" style="1" customWidth="1"/>
    <col min="32" max="32" width="5.7109375" style="1" customWidth="1"/>
    <col min="33" max="34" width="6.7109375" style="1" customWidth="1"/>
    <col min="35" max="35" width="10.7109375" customWidth="1"/>
    <col min="36" max="36" width="10.5703125" bestFit="1" customWidth="1"/>
  </cols>
  <sheetData>
    <row r="1" spans="1:36" ht="15.75" x14ac:dyDescent="0.25">
      <c r="A1" s="276" t="s">
        <v>38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</row>
    <row r="2" spans="1:36" ht="20.100000000000001" customHeight="1" x14ac:dyDescent="0.25"/>
    <row r="3" spans="1:36" ht="15.75" x14ac:dyDescent="0.25">
      <c r="A3" s="181" t="s">
        <v>39</v>
      </c>
      <c r="B3" s="43"/>
      <c r="C3" s="44"/>
      <c r="D3" s="181" t="s">
        <v>41</v>
      </c>
      <c r="E3" s="44"/>
      <c r="F3" s="44"/>
      <c r="G3" s="44"/>
      <c r="H3" s="44"/>
      <c r="I3" s="45"/>
      <c r="J3" s="46"/>
      <c r="K3" s="46"/>
      <c r="L3" s="46"/>
      <c r="M3" s="46"/>
    </row>
    <row r="4" spans="1:36" ht="15" customHeight="1" x14ac:dyDescent="0.25">
      <c r="A4" s="181" t="s">
        <v>40</v>
      </c>
      <c r="B4" s="41"/>
      <c r="C4" s="41"/>
      <c r="D4" s="181" t="str">
        <f>UPPER(": "&amp;'[1]1'!$C$3&amp;" 2021")</f>
        <v>: MARET 2021</v>
      </c>
      <c r="E4" s="163"/>
      <c r="F4" s="41"/>
      <c r="G4" s="41"/>
      <c r="H4" s="41"/>
      <c r="I4" s="41"/>
      <c r="J4" s="41"/>
    </row>
    <row r="5" spans="1:36" ht="20.100000000000001" customHeight="1" thickBot="1" x14ac:dyDescent="0.3">
      <c r="A5" s="160"/>
      <c r="B5" s="42"/>
      <c r="C5" s="42"/>
      <c r="D5" s="164"/>
      <c r="E5" s="164"/>
      <c r="F5" s="42"/>
      <c r="G5" s="42"/>
      <c r="H5" s="42"/>
      <c r="I5" s="42"/>
      <c r="J5" s="42"/>
    </row>
    <row r="6" spans="1:36" ht="15.75" customHeight="1" thickTop="1" x14ac:dyDescent="0.25">
      <c r="A6" s="288" t="s">
        <v>0</v>
      </c>
      <c r="B6" s="283" t="s">
        <v>1</v>
      </c>
      <c r="C6" s="283" t="s">
        <v>2</v>
      </c>
      <c r="D6" s="283" t="s">
        <v>3</v>
      </c>
      <c r="E6" s="283" t="s">
        <v>4</v>
      </c>
      <c r="F6" s="283" t="s">
        <v>5</v>
      </c>
      <c r="G6" s="283" t="s">
        <v>6</v>
      </c>
      <c r="H6" s="283" t="s">
        <v>7</v>
      </c>
      <c r="I6" s="283" t="s">
        <v>8</v>
      </c>
      <c r="J6" s="283" t="s">
        <v>9</v>
      </c>
      <c r="K6" s="286" t="s">
        <v>16</v>
      </c>
      <c r="L6" s="287"/>
      <c r="M6" s="287"/>
      <c r="N6" s="287"/>
      <c r="O6" s="287"/>
      <c r="P6" s="287"/>
      <c r="Q6" s="287"/>
      <c r="R6" s="287"/>
      <c r="S6" s="287" t="s">
        <v>17</v>
      </c>
      <c r="T6" s="287"/>
      <c r="U6" s="287"/>
      <c r="V6" s="287"/>
      <c r="W6" s="287"/>
      <c r="X6" s="287"/>
      <c r="Y6" s="287"/>
      <c r="Z6" s="287"/>
      <c r="AA6" s="278" t="s">
        <v>18</v>
      </c>
      <c r="AB6" s="278"/>
      <c r="AC6" s="278"/>
      <c r="AD6" s="278"/>
      <c r="AE6" s="278"/>
      <c r="AF6" s="278"/>
      <c r="AG6" s="278"/>
      <c r="AH6" s="278" t="s">
        <v>19</v>
      </c>
      <c r="AI6" s="278"/>
      <c r="AJ6" s="279" t="s">
        <v>20</v>
      </c>
    </row>
    <row r="7" spans="1:36" ht="32.25" customHeight="1" x14ac:dyDescent="0.25">
      <c r="A7" s="289"/>
      <c r="B7" s="284"/>
      <c r="C7" s="284"/>
      <c r="D7" s="284"/>
      <c r="E7" s="284"/>
      <c r="F7" s="284"/>
      <c r="G7" s="284"/>
      <c r="H7" s="284"/>
      <c r="I7" s="284"/>
      <c r="J7" s="284"/>
      <c r="K7" s="282" t="s">
        <v>21</v>
      </c>
      <c r="L7" s="277"/>
      <c r="M7" s="277" t="s">
        <v>22</v>
      </c>
      <c r="N7" s="277"/>
      <c r="O7" s="277" t="s">
        <v>23</v>
      </c>
      <c r="P7" s="277"/>
      <c r="Q7" s="277" t="s">
        <v>24</v>
      </c>
      <c r="R7" s="277"/>
      <c r="S7" s="277" t="s">
        <v>25</v>
      </c>
      <c r="T7" s="277"/>
      <c r="U7" s="277" t="s">
        <v>26</v>
      </c>
      <c r="V7" s="277"/>
      <c r="W7" s="277" t="s">
        <v>27</v>
      </c>
      <c r="X7" s="277"/>
      <c r="Y7" s="277" t="s">
        <v>28</v>
      </c>
      <c r="Z7" s="277"/>
      <c r="AA7" s="277" t="s">
        <v>29</v>
      </c>
      <c r="AB7" s="277"/>
      <c r="AC7" s="277" t="s">
        <v>30</v>
      </c>
      <c r="AD7" s="277"/>
      <c r="AE7" s="277"/>
      <c r="AF7" s="277" t="s">
        <v>31</v>
      </c>
      <c r="AG7" s="277"/>
      <c r="AH7" s="277"/>
      <c r="AI7" s="277"/>
      <c r="AJ7" s="280"/>
    </row>
    <row r="8" spans="1:36" ht="24.95" customHeight="1" thickBot="1" x14ac:dyDescent="0.3">
      <c r="A8" s="290"/>
      <c r="B8" s="285"/>
      <c r="C8" s="285"/>
      <c r="D8" s="285"/>
      <c r="E8" s="285"/>
      <c r="F8" s="285"/>
      <c r="G8" s="285"/>
      <c r="H8" s="285"/>
      <c r="I8" s="285"/>
      <c r="J8" s="285"/>
      <c r="K8" s="23" t="s">
        <v>32</v>
      </c>
      <c r="L8" s="24">
        <v>5.0000000000000001E-3</v>
      </c>
      <c r="M8" s="25" t="s">
        <v>32</v>
      </c>
      <c r="N8" s="26">
        <v>0.01</v>
      </c>
      <c r="O8" s="25" t="s">
        <v>32</v>
      </c>
      <c r="P8" s="24">
        <v>1.2500000000000001E-2</v>
      </c>
      <c r="Q8" s="25" t="s">
        <v>32</v>
      </c>
      <c r="R8" s="24">
        <v>1.4999999999999999E-2</v>
      </c>
      <c r="S8" s="25" t="s">
        <v>32</v>
      </c>
      <c r="T8" s="24">
        <v>5.0000000000000001E-3</v>
      </c>
      <c r="U8" s="25" t="s">
        <v>32</v>
      </c>
      <c r="V8" s="26">
        <v>0.01</v>
      </c>
      <c r="W8" s="25" t="s">
        <v>32</v>
      </c>
      <c r="X8" s="24">
        <v>1.2500000000000001E-2</v>
      </c>
      <c r="Y8" s="25" t="s">
        <v>32</v>
      </c>
      <c r="Z8" s="24">
        <v>1.4999999999999999E-2</v>
      </c>
      <c r="AA8" s="25" t="s">
        <v>32</v>
      </c>
      <c r="AB8" s="26">
        <v>0.03</v>
      </c>
      <c r="AC8" s="25" t="s">
        <v>33</v>
      </c>
      <c r="AD8" s="27" t="s">
        <v>34</v>
      </c>
      <c r="AE8" s="25" t="s">
        <v>35</v>
      </c>
      <c r="AF8" s="25" t="s">
        <v>32</v>
      </c>
      <c r="AG8" s="26">
        <v>0.02</v>
      </c>
      <c r="AH8" s="25" t="s">
        <v>36</v>
      </c>
      <c r="AI8" s="25" t="s">
        <v>37</v>
      </c>
      <c r="AJ8" s="281"/>
    </row>
    <row r="9" spans="1:36" s="5" customFormat="1" ht="39.950000000000003" customHeight="1" thickTop="1" x14ac:dyDescent="0.25">
      <c r="A9" s="161">
        <v>1</v>
      </c>
      <c r="B9" s="28" t="str">
        <f>Data!C7</f>
        <v>Drs. H. Salihin, MA</v>
      </c>
      <c r="C9" s="34" t="str">
        <f>Data!D7</f>
        <v>IV.b</v>
      </c>
      <c r="D9" s="34" t="str">
        <f>Data!E7</f>
        <v>196401141994031001</v>
      </c>
      <c r="E9" s="34" t="str">
        <f>Data!F7</f>
        <v>140519315106000</v>
      </c>
      <c r="F9" s="34" t="str">
        <f>Data!H7</f>
        <v>PNS</v>
      </c>
      <c r="G9" s="34" t="str">
        <f>Data!I7</f>
        <v>K/2</v>
      </c>
      <c r="H9" s="36" t="str">
        <f>Data!J7</f>
        <v>Kepala Kantor</v>
      </c>
      <c r="I9" s="34">
        <f>Data!K7</f>
        <v>13</v>
      </c>
      <c r="J9" s="197" t="str">
        <f>Data!L7</f>
        <v>8.562.000</v>
      </c>
      <c r="K9" s="38">
        <v>0</v>
      </c>
      <c r="L9" s="39">
        <f>K9*$L$8*100</f>
        <v>0</v>
      </c>
      <c r="M9" s="38">
        <v>0</v>
      </c>
      <c r="N9" s="39">
        <f>M9*$N$8*100</f>
        <v>0</v>
      </c>
      <c r="O9" s="38">
        <v>0</v>
      </c>
      <c r="P9" s="39">
        <f>O9*$P$8*100</f>
        <v>0</v>
      </c>
      <c r="Q9" s="38">
        <v>0</v>
      </c>
      <c r="R9" s="39">
        <f>Q9*$R$8*100</f>
        <v>0</v>
      </c>
      <c r="S9" s="38">
        <v>0</v>
      </c>
      <c r="T9" s="39">
        <f>S9*$T$8*100</f>
        <v>0</v>
      </c>
      <c r="U9" s="38">
        <v>0</v>
      </c>
      <c r="V9" s="39">
        <f>U9*$V$8*100</f>
        <v>0</v>
      </c>
      <c r="W9" s="38">
        <v>0</v>
      </c>
      <c r="X9" s="39">
        <f>W9*$X$8*100</f>
        <v>0</v>
      </c>
      <c r="Y9" s="38">
        <v>0</v>
      </c>
      <c r="Z9" s="39">
        <f>Y9*$Z$8*100</f>
        <v>0</v>
      </c>
      <c r="AA9" s="38">
        <v>0</v>
      </c>
      <c r="AB9" s="39">
        <f>AA9*$AB$8*100</f>
        <v>0</v>
      </c>
      <c r="AC9" s="38">
        <v>0</v>
      </c>
      <c r="AD9" s="38">
        <v>0</v>
      </c>
      <c r="AE9" s="38">
        <v>0</v>
      </c>
      <c r="AF9" s="38">
        <v>0</v>
      </c>
      <c r="AG9" s="39">
        <f>AF9*$AG$8*100</f>
        <v>0</v>
      </c>
      <c r="AH9" s="39">
        <f>L9+N9+P9+R9+T9+V9+X9+Z9+AB9+AG9+AC9+AD9+AE9</f>
        <v>0</v>
      </c>
      <c r="AI9" s="29">
        <f>J9*AH9/100</f>
        <v>0</v>
      </c>
      <c r="AJ9" s="30">
        <f>J9-AI9</f>
        <v>8562000</v>
      </c>
    </row>
    <row r="10" spans="1:36" s="5" customFormat="1" ht="39.950000000000003" hidden="1" customHeight="1" x14ac:dyDescent="0.25">
      <c r="A10" s="162">
        <f>A9+1</f>
        <v>2</v>
      </c>
      <c r="B10" s="31">
        <f>Data!C8</f>
        <v>0</v>
      </c>
      <c r="C10" s="35">
        <f>Data!D8</f>
        <v>0</v>
      </c>
      <c r="D10" s="35">
        <f>Data!E8</f>
        <v>0</v>
      </c>
      <c r="E10" s="35">
        <f>Data!F8</f>
        <v>0</v>
      </c>
      <c r="F10" s="35">
        <f>Data!H8</f>
        <v>0</v>
      </c>
      <c r="G10" s="35">
        <f>Data!I8</f>
        <v>0</v>
      </c>
      <c r="H10" s="37">
        <f>Data!J8</f>
        <v>0</v>
      </c>
      <c r="I10" s="35">
        <f>Data!K8</f>
        <v>0</v>
      </c>
      <c r="J10" s="198">
        <f>Data!L8</f>
        <v>0</v>
      </c>
      <c r="K10" s="38">
        <v>0</v>
      </c>
      <c r="L10" s="40">
        <f t="shared" ref="L10:L15" si="0">K10*$L$8*100</f>
        <v>0</v>
      </c>
      <c r="M10" s="38">
        <v>0</v>
      </c>
      <c r="N10" s="40">
        <f t="shared" ref="N10:N15" si="1">M10*$N$8*100</f>
        <v>0</v>
      </c>
      <c r="O10" s="38">
        <v>0</v>
      </c>
      <c r="P10" s="40">
        <f t="shared" ref="P10:P15" si="2">O10*$P$8*100</f>
        <v>0</v>
      </c>
      <c r="Q10" s="38">
        <v>0</v>
      </c>
      <c r="R10" s="40">
        <f t="shared" ref="R10:R15" si="3">Q10*$R$8*100</f>
        <v>0</v>
      </c>
      <c r="S10" s="38">
        <v>0</v>
      </c>
      <c r="T10" s="40">
        <f t="shared" ref="T10:T15" si="4">S10*$T$8*100</f>
        <v>0</v>
      </c>
      <c r="U10" s="38">
        <v>0</v>
      </c>
      <c r="V10" s="40">
        <f t="shared" ref="V10:V15" si="5">U10*$V$8*100</f>
        <v>0</v>
      </c>
      <c r="W10" s="38">
        <v>0</v>
      </c>
      <c r="X10" s="40">
        <f t="shared" ref="X10:X15" si="6">W10*$X$8*100</f>
        <v>0</v>
      </c>
      <c r="Y10" s="38">
        <v>0</v>
      </c>
      <c r="Z10" s="40">
        <f t="shared" ref="Z10:Z15" si="7">Y10*$Z$8*100</f>
        <v>0</v>
      </c>
      <c r="AA10" s="38">
        <v>0</v>
      </c>
      <c r="AB10" s="40">
        <f t="shared" ref="AB10:AB15" si="8">AA10*$AB$8*100</f>
        <v>0</v>
      </c>
      <c r="AC10" s="38">
        <v>0</v>
      </c>
      <c r="AD10" s="38">
        <v>0</v>
      </c>
      <c r="AE10" s="38">
        <v>0</v>
      </c>
      <c r="AF10" s="38">
        <v>0</v>
      </c>
      <c r="AG10" s="40">
        <f t="shared" ref="AG10:AG15" si="9">AF10*$AG$8*100</f>
        <v>0</v>
      </c>
      <c r="AH10" s="40">
        <f t="shared" ref="AH10:AH15" si="10">L10+N10+P10+R10+T10+V10+X10+Z10+AB10+AG10+AC10+AD10+AE10</f>
        <v>0</v>
      </c>
      <c r="AI10" s="32">
        <f t="shared" ref="AI10:AI15" si="11">J10*AH10/100</f>
        <v>0</v>
      </c>
      <c r="AJ10" s="33">
        <f t="shared" ref="AJ10:AJ15" si="12">J10-AI10</f>
        <v>0</v>
      </c>
    </row>
    <row r="11" spans="1:36" s="5" customFormat="1" ht="39.950000000000003" hidden="1" customHeight="1" x14ac:dyDescent="0.25">
      <c r="A11" s="162">
        <f t="shared" ref="A11:A16" si="13">A10+1</f>
        <v>3</v>
      </c>
      <c r="B11" s="31">
        <f>Data!C9</f>
        <v>0</v>
      </c>
      <c r="C11" s="35">
        <f>Data!D9</f>
        <v>0</v>
      </c>
      <c r="D11" s="35">
        <f>Data!E9</f>
        <v>0</v>
      </c>
      <c r="E11" s="35">
        <f>Data!F9</f>
        <v>0</v>
      </c>
      <c r="F11" s="35">
        <f>Data!H9</f>
        <v>0</v>
      </c>
      <c r="G11" s="35">
        <f>Data!I9</f>
        <v>0</v>
      </c>
      <c r="H11" s="37">
        <f>Data!J9</f>
        <v>0</v>
      </c>
      <c r="I11" s="35">
        <f>Data!K9</f>
        <v>0</v>
      </c>
      <c r="J11" s="198">
        <f>Data!L9</f>
        <v>0</v>
      </c>
      <c r="K11" s="38">
        <v>0</v>
      </c>
      <c r="L11" s="40">
        <f t="shared" si="0"/>
        <v>0</v>
      </c>
      <c r="M11" s="38">
        <v>0</v>
      </c>
      <c r="N11" s="40">
        <f t="shared" si="1"/>
        <v>0</v>
      </c>
      <c r="O11" s="38">
        <v>0</v>
      </c>
      <c r="P11" s="40">
        <f t="shared" si="2"/>
        <v>0</v>
      </c>
      <c r="Q11" s="38">
        <v>0</v>
      </c>
      <c r="R11" s="40">
        <f t="shared" si="3"/>
        <v>0</v>
      </c>
      <c r="S11" s="38">
        <v>0</v>
      </c>
      <c r="T11" s="40">
        <f t="shared" si="4"/>
        <v>0</v>
      </c>
      <c r="U11" s="38">
        <v>0</v>
      </c>
      <c r="V11" s="40">
        <f t="shared" si="5"/>
        <v>0</v>
      </c>
      <c r="W11" s="38">
        <v>0</v>
      </c>
      <c r="X11" s="40">
        <f t="shared" si="6"/>
        <v>0</v>
      </c>
      <c r="Y11" s="38">
        <v>0</v>
      </c>
      <c r="Z11" s="40">
        <f t="shared" si="7"/>
        <v>0</v>
      </c>
      <c r="AA11" s="38">
        <v>0</v>
      </c>
      <c r="AB11" s="40">
        <f t="shared" si="8"/>
        <v>0</v>
      </c>
      <c r="AC11" s="38">
        <v>0</v>
      </c>
      <c r="AD11" s="38">
        <v>0</v>
      </c>
      <c r="AE11" s="38">
        <v>0</v>
      </c>
      <c r="AF11" s="38">
        <v>0</v>
      </c>
      <c r="AG11" s="40">
        <f t="shared" si="9"/>
        <v>0</v>
      </c>
      <c r="AH11" s="40">
        <f t="shared" si="10"/>
        <v>0</v>
      </c>
      <c r="AI11" s="32">
        <f t="shared" si="11"/>
        <v>0</v>
      </c>
      <c r="AJ11" s="33">
        <f t="shared" si="12"/>
        <v>0</v>
      </c>
    </row>
    <row r="12" spans="1:36" s="5" customFormat="1" ht="39.950000000000003" hidden="1" customHeight="1" x14ac:dyDescent="0.25">
      <c r="A12" s="162">
        <f t="shared" si="13"/>
        <v>4</v>
      </c>
      <c r="B12" s="31">
        <f>Data!C10</f>
        <v>0</v>
      </c>
      <c r="C12" s="35">
        <f>Data!D10</f>
        <v>0</v>
      </c>
      <c r="D12" s="35">
        <f>Data!E10</f>
        <v>0</v>
      </c>
      <c r="E12" s="35">
        <f>Data!F10</f>
        <v>0</v>
      </c>
      <c r="F12" s="35">
        <f>Data!H10</f>
        <v>0</v>
      </c>
      <c r="G12" s="35">
        <f>Data!I10</f>
        <v>0</v>
      </c>
      <c r="H12" s="37">
        <f>Data!J10</f>
        <v>0</v>
      </c>
      <c r="I12" s="35">
        <f>Data!K10</f>
        <v>0</v>
      </c>
      <c r="J12" s="198">
        <f>Data!L10</f>
        <v>0</v>
      </c>
      <c r="K12" s="38">
        <v>0</v>
      </c>
      <c r="L12" s="40">
        <f t="shared" si="0"/>
        <v>0</v>
      </c>
      <c r="M12" s="38">
        <v>0</v>
      </c>
      <c r="N12" s="40">
        <f t="shared" si="1"/>
        <v>0</v>
      </c>
      <c r="O12" s="38">
        <v>0</v>
      </c>
      <c r="P12" s="40">
        <f t="shared" si="2"/>
        <v>0</v>
      </c>
      <c r="Q12" s="38">
        <v>0</v>
      </c>
      <c r="R12" s="40">
        <f t="shared" si="3"/>
        <v>0</v>
      </c>
      <c r="S12" s="38">
        <v>0</v>
      </c>
      <c r="T12" s="40">
        <f t="shared" si="4"/>
        <v>0</v>
      </c>
      <c r="U12" s="38">
        <v>0</v>
      </c>
      <c r="V12" s="40">
        <f t="shared" si="5"/>
        <v>0</v>
      </c>
      <c r="W12" s="38">
        <v>0</v>
      </c>
      <c r="X12" s="40">
        <f t="shared" si="6"/>
        <v>0</v>
      </c>
      <c r="Y12" s="38">
        <v>0</v>
      </c>
      <c r="Z12" s="40">
        <f t="shared" si="7"/>
        <v>0</v>
      </c>
      <c r="AA12" s="38">
        <v>0</v>
      </c>
      <c r="AB12" s="40">
        <f t="shared" si="8"/>
        <v>0</v>
      </c>
      <c r="AC12" s="38">
        <v>0</v>
      </c>
      <c r="AD12" s="38">
        <v>0</v>
      </c>
      <c r="AE12" s="38">
        <v>0</v>
      </c>
      <c r="AF12" s="38">
        <v>0</v>
      </c>
      <c r="AG12" s="40">
        <f t="shared" si="9"/>
        <v>0</v>
      </c>
      <c r="AH12" s="40">
        <f t="shared" si="10"/>
        <v>0</v>
      </c>
      <c r="AI12" s="32">
        <f t="shared" si="11"/>
        <v>0</v>
      </c>
      <c r="AJ12" s="33">
        <f t="shared" si="12"/>
        <v>0</v>
      </c>
    </row>
    <row r="13" spans="1:36" s="5" customFormat="1" ht="39.950000000000003" hidden="1" customHeight="1" x14ac:dyDescent="0.25">
      <c r="A13" s="162">
        <f t="shared" si="13"/>
        <v>5</v>
      </c>
      <c r="B13" s="31">
        <f>Data!C11</f>
        <v>0</v>
      </c>
      <c r="C13" s="35">
        <f>Data!D11</f>
        <v>0</v>
      </c>
      <c r="D13" s="35">
        <f>Data!E11</f>
        <v>0</v>
      </c>
      <c r="E13" s="35">
        <f>Data!F11</f>
        <v>0</v>
      </c>
      <c r="F13" s="35">
        <f>Data!H11</f>
        <v>0</v>
      </c>
      <c r="G13" s="35">
        <f>Data!I11</f>
        <v>0</v>
      </c>
      <c r="H13" s="37">
        <f>Data!J11</f>
        <v>0</v>
      </c>
      <c r="I13" s="35">
        <f>Data!K11</f>
        <v>0</v>
      </c>
      <c r="J13" s="198">
        <f>Data!L11</f>
        <v>0</v>
      </c>
      <c r="K13" s="38">
        <v>0</v>
      </c>
      <c r="L13" s="40">
        <f t="shared" si="0"/>
        <v>0</v>
      </c>
      <c r="M13" s="38">
        <v>0</v>
      </c>
      <c r="N13" s="40">
        <f t="shared" si="1"/>
        <v>0</v>
      </c>
      <c r="O13" s="38">
        <v>0</v>
      </c>
      <c r="P13" s="40">
        <f t="shared" si="2"/>
        <v>0</v>
      </c>
      <c r="Q13" s="38">
        <v>0</v>
      </c>
      <c r="R13" s="40">
        <f t="shared" si="3"/>
        <v>0</v>
      </c>
      <c r="S13" s="38">
        <v>0</v>
      </c>
      <c r="T13" s="40">
        <f t="shared" si="4"/>
        <v>0</v>
      </c>
      <c r="U13" s="38">
        <v>0</v>
      </c>
      <c r="V13" s="40">
        <f t="shared" si="5"/>
        <v>0</v>
      </c>
      <c r="W13" s="38">
        <v>0</v>
      </c>
      <c r="X13" s="40">
        <f t="shared" si="6"/>
        <v>0</v>
      </c>
      <c r="Y13" s="38">
        <v>0</v>
      </c>
      <c r="Z13" s="40">
        <f t="shared" si="7"/>
        <v>0</v>
      </c>
      <c r="AA13" s="38">
        <v>0</v>
      </c>
      <c r="AB13" s="40">
        <f t="shared" si="8"/>
        <v>0</v>
      </c>
      <c r="AC13" s="38">
        <v>0</v>
      </c>
      <c r="AD13" s="38">
        <v>0</v>
      </c>
      <c r="AE13" s="38">
        <v>0</v>
      </c>
      <c r="AF13" s="38">
        <v>0</v>
      </c>
      <c r="AG13" s="40">
        <f t="shared" si="9"/>
        <v>0</v>
      </c>
      <c r="AH13" s="40">
        <f t="shared" si="10"/>
        <v>0</v>
      </c>
      <c r="AI13" s="32">
        <f t="shared" si="11"/>
        <v>0</v>
      </c>
      <c r="AJ13" s="33">
        <f t="shared" si="12"/>
        <v>0</v>
      </c>
    </row>
    <row r="14" spans="1:36" s="5" customFormat="1" ht="39.950000000000003" hidden="1" customHeight="1" x14ac:dyDescent="0.25">
      <c r="A14" s="162">
        <f t="shared" si="13"/>
        <v>6</v>
      </c>
      <c r="B14" s="31">
        <f>Data!C12</f>
        <v>0</v>
      </c>
      <c r="C14" s="35">
        <f>Data!D12</f>
        <v>0</v>
      </c>
      <c r="D14" s="35">
        <f>Data!E12</f>
        <v>0</v>
      </c>
      <c r="E14" s="35">
        <f>Data!F12</f>
        <v>0</v>
      </c>
      <c r="F14" s="35">
        <f>Data!H12</f>
        <v>0</v>
      </c>
      <c r="G14" s="35">
        <f>Data!I12</f>
        <v>0</v>
      </c>
      <c r="H14" s="37">
        <f>Data!J12</f>
        <v>0</v>
      </c>
      <c r="I14" s="35">
        <f>Data!K12</f>
        <v>0</v>
      </c>
      <c r="J14" s="198">
        <f>Data!L12</f>
        <v>0</v>
      </c>
      <c r="K14" s="38">
        <v>0</v>
      </c>
      <c r="L14" s="40">
        <f t="shared" si="0"/>
        <v>0</v>
      </c>
      <c r="M14" s="38">
        <v>0</v>
      </c>
      <c r="N14" s="40">
        <f t="shared" si="1"/>
        <v>0</v>
      </c>
      <c r="O14" s="38">
        <v>0</v>
      </c>
      <c r="P14" s="40">
        <f t="shared" si="2"/>
        <v>0</v>
      </c>
      <c r="Q14" s="38">
        <v>0</v>
      </c>
      <c r="R14" s="40">
        <f t="shared" si="3"/>
        <v>0</v>
      </c>
      <c r="S14" s="38">
        <v>0</v>
      </c>
      <c r="T14" s="40">
        <f t="shared" si="4"/>
        <v>0</v>
      </c>
      <c r="U14" s="38">
        <v>0</v>
      </c>
      <c r="V14" s="40">
        <f t="shared" si="5"/>
        <v>0</v>
      </c>
      <c r="W14" s="38">
        <v>0</v>
      </c>
      <c r="X14" s="40">
        <f t="shared" si="6"/>
        <v>0</v>
      </c>
      <c r="Y14" s="38">
        <v>0</v>
      </c>
      <c r="Z14" s="40">
        <f t="shared" si="7"/>
        <v>0</v>
      </c>
      <c r="AA14" s="38"/>
      <c r="AB14" s="40">
        <f t="shared" si="8"/>
        <v>0</v>
      </c>
      <c r="AC14" s="38">
        <v>0</v>
      </c>
      <c r="AD14" s="38">
        <v>0</v>
      </c>
      <c r="AE14" s="38">
        <v>0</v>
      </c>
      <c r="AF14" s="38">
        <v>0</v>
      </c>
      <c r="AG14" s="40">
        <f t="shared" si="9"/>
        <v>0</v>
      </c>
      <c r="AH14" s="40">
        <f t="shared" si="10"/>
        <v>0</v>
      </c>
      <c r="AI14" s="32">
        <f t="shared" si="11"/>
        <v>0</v>
      </c>
      <c r="AJ14" s="33">
        <f t="shared" si="12"/>
        <v>0</v>
      </c>
    </row>
    <row r="15" spans="1:36" s="5" customFormat="1" ht="39.950000000000003" hidden="1" customHeight="1" x14ac:dyDescent="0.25">
      <c r="A15" s="162">
        <f t="shared" si="13"/>
        <v>7</v>
      </c>
      <c r="B15" s="31">
        <f>Data!C13</f>
        <v>0</v>
      </c>
      <c r="C15" s="35">
        <f>Data!D13</f>
        <v>0</v>
      </c>
      <c r="D15" s="35">
        <f>Data!E13</f>
        <v>0</v>
      </c>
      <c r="E15" s="35">
        <f>Data!F13</f>
        <v>0</v>
      </c>
      <c r="F15" s="35">
        <f>Data!H13</f>
        <v>0</v>
      </c>
      <c r="G15" s="35">
        <f>Data!I13</f>
        <v>0</v>
      </c>
      <c r="H15" s="37">
        <f>Data!J13</f>
        <v>0</v>
      </c>
      <c r="I15" s="35">
        <f>Data!K13</f>
        <v>0</v>
      </c>
      <c r="J15" s="198">
        <f>Data!L13</f>
        <v>0</v>
      </c>
      <c r="K15" s="38">
        <v>0</v>
      </c>
      <c r="L15" s="40">
        <f t="shared" si="0"/>
        <v>0</v>
      </c>
      <c r="M15" s="38">
        <v>0</v>
      </c>
      <c r="N15" s="40">
        <f t="shared" si="1"/>
        <v>0</v>
      </c>
      <c r="O15" s="38">
        <v>0</v>
      </c>
      <c r="P15" s="40">
        <f t="shared" si="2"/>
        <v>0</v>
      </c>
      <c r="Q15" s="38">
        <v>0</v>
      </c>
      <c r="R15" s="40">
        <f t="shared" si="3"/>
        <v>0</v>
      </c>
      <c r="S15" s="38">
        <v>0</v>
      </c>
      <c r="T15" s="40">
        <f t="shared" si="4"/>
        <v>0</v>
      </c>
      <c r="U15" s="38">
        <v>0</v>
      </c>
      <c r="V15" s="40">
        <f t="shared" si="5"/>
        <v>0</v>
      </c>
      <c r="W15" s="38">
        <v>0</v>
      </c>
      <c r="X15" s="40">
        <f t="shared" si="6"/>
        <v>0</v>
      </c>
      <c r="Y15" s="38">
        <v>0</v>
      </c>
      <c r="Z15" s="40">
        <f t="shared" si="7"/>
        <v>0</v>
      </c>
      <c r="AA15" s="38">
        <v>0</v>
      </c>
      <c r="AB15" s="40">
        <f t="shared" si="8"/>
        <v>0</v>
      </c>
      <c r="AC15" s="38">
        <v>0</v>
      </c>
      <c r="AD15" s="38">
        <v>0</v>
      </c>
      <c r="AE15" s="38">
        <v>0</v>
      </c>
      <c r="AF15" s="38">
        <v>0</v>
      </c>
      <c r="AG15" s="40">
        <f t="shared" si="9"/>
        <v>0</v>
      </c>
      <c r="AH15" s="40">
        <f t="shared" si="10"/>
        <v>0</v>
      </c>
      <c r="AI15" s="32">
        <f t="shared" si="11"/>
        <v>0</v>
      </c>
      <c r="AJ15" s="33">
        <f t="shared" si="12"/>
        <v>0</v>
      </c>
    </row>
    <row r="16" spans="1:36" s="5" customFormat="1" ht="39.950000000000003" hidden="1" customHeight="1" x14ac:dyDescent="0.25">
      <c r="A16" s="162">
        <f t="shared" si="13"/>
        <v>8</v>
      </c>
      <c r="B16" s="31">
        <f>Data!C14</f>
        <v>0</v>
      </c>
      <c r="C16" s="35">
        <f>Data!D14</f>
        <v>0</v>
      </c>
      <c r="D16" s="35">
        <f>Data!E14</f>
        <v>0</v>
      </c>
      <c r="E16" s="35">
        <f>Data!F14</f>
        <v>0</v>
      </c>
      <c r="F16" s="35">
        <f>Data!H14</f>
        <v>0</v>
      </c>
      <c r="G16" s="35">
        <f>Data!I14</f>
        <v>0</v>
      </c>
      <c r="H16" s="37">
        <f>Data!J14</f>
        <v>0</v>
      </c>
      <c r="I16" s="35">
        <f>Data!K14</f>
        <v>0</v>
      </c>
      <c r="J16" s="198">
        <f>Data!L14</f>
        <v>0</v>
      </c>
      <c r="K16" s="38">
        <v>0</v>
      </c>
      <c r="L16" s="40">
        <f t="shared" ref="L16" si="14">K16*$L$8*100</f>
        <v>0</v>
      </c>
      <c r="M16" s="38">
        <v>0</v>
      </c>
      <c r="N16" s="40">
        <f t="shared" ref="N16" si="15">M16*$N$8*100</f>
        <v>0</v>
      </c>
      <c r="O16" s="38">
        <v>0</v>
      </c>
      <c r="P16" s="40">
        <f t="shared" ref="P16" si="16">O16*$P$8*100</f>
        <v>0</v>
      </c>
      <c r="Q16" s="38">
        <v>0</v>
      </c>
      <c r="R16" s="40">
        <f t="shared" ref="R16" si="17">Q16*$R$8*100</f>
        <v>0</v>
      </c>
      <c r="S16" s="38">
        <v>0</v>
      </c>
      <c r="T16" s="40">
        <f t="shared" ref="T16" si="18">S16*$T$8*100</f>
        <v>0</v>
      </c>
      <c r="U16" s="38">
        <v>0</v>
      </c>
      <c r="V16" s="40">
        <f t="shared" ref="V16" si="19">U16*$V$8*100</f>
        <v>0</v>
      </c>
      <c r="W16" s="38">
        <v>0</v>
      </c>
      <c r="X16" s="40">
        <f t="shared" ref="X16" si="20">W16*$X$8*100</f>
        <v>0</v>
      </c>
      <c r="Y16" s="38">
        <v>0</v>
      </c>
      <c r="Z16" s="40">
        <f t="shared" ref="Z16" si="21">Y16*$Z$8*100</f>
        <v>0</v>
      </c>
      <c r="AA16" s="38">
        <v>0</v>
      </c>
      <c r="AB16" s="40">
        <f t="shared" ref="AB16" si="22">AA16*$AB$8*100</f>
        <v>0</v>
      </c>
      <c r="AC16" s="38">
        <v>0</v>
      </c>
      <c r="AD16" s="38">
        <v>0</v>
      </c>
      <c r="AE16" s="38">
        <v>0</v>
      </c>
      <c r="AF16" s="38">
        <v>0</v>
      </c>
      <c r="AG16" s="40">
        <f t="shared" ref="AG16" si="23">AF16*$AG$8*100</f>
        <v>0</v>
      </c>
      <c r="AH16" s="40">
        <f t="shared" ref="AH16" si="24">L16+N16+P16+R16+T16+V16+X16+Z16+AB16+AG16+AC16+AD16+AE16</f>
        <v>0</v>
      </c>
      <c r="AI16" s="32">
        <f t="shared" ref="AI16" si="25">J16*AH16/100</f>
        <v>0</v>
      </c>
      <c r="AJ16" s="33">
        <f t="shared" ref="AJ16" si="26">J16-AI16</f>
        <v>0</v>
      </c>
    </row>
    <row r="17" spans="1:36" s="5" customFormat="1" ht="39.950000000000003" customHeight="1" thickBot="1" x14ac:dyDescent="0.3">
      <c r="A17" s="188"/>
      <c r="B17" s="189"/>
      <c r="C17" s="190"/>
      <c r="D17" s="190"/>
      <c r="E17" s="190"/>
      <c r="F17" s="190"/>
      <c r="G17" s="190"/>
      <c r="H17" s="191"/>
      <c r="I17" s="190"/>
      <c r="J17" s="199"/>
      <c r="K17" s="192"/>
      <c r="L17" s="193"/>
      <c r="M17" s="192"/>
      <c r="N17" s="193"/>
      <c r="O17" s="192"/>
      <c r="P17" s="193"/>
      <c r="Q17" s="192"/>
      <c r="R17" s="193"/>
      <c r="S17" s="192"/>
      <c r="T17" s="193"/>
      <c r="U17" s="192"/>
      <c r="V17" s="193"/>
      <c r="W17" s="192"/>
      <c r="X17" s="193"/>
      <c r="Y17" s="192"/>
      <c r="Z17" s="193"/>
      <c r="AA17" s="192"/>
      <c r="AB17" s="193"/>
      <c r="AC17" s="192"/>
      <c r="AD17" s="192"/>
      <c r="AE17" s="192"/>
      <c r="AF17" s="192"/>
      <c r="AG17" s="193"/>
      <c r="AH17" s="193"/>
      <c r="AI17" s="194"/>
      <c r="AJ17" s="195"/>
    </row>
    <row r="18" spans="1:36" ht="15.75" thickTop="1" x14ac:dyDescent="0.25"/>
    <row r="20" spans="1:36" x14ac:dyDescent="0.25">
      <c r="AC20" s="180" t="str">
        <f>"Blangpidie, " &amp;'[1]1'!$B$3</f>
        <v>Blangpidie, 2 April 2021</v>
      </c>
      <c r="AD20" s="180"/>
      <c r="AE20" s="180"/>
    </row>
    <row r="21" spans="1:36" ht="15.75" x14ac:dyDescent="0.25">
      <c r="AC21" s="47" t="s">
        <v>42</v>
      </c>
    </row>
    <row r="22" spans="1:36" ht="15.75" x14ac:dyDescent="0.25">
      <c r="AC22" s="47"/>
    </row>
    <row r="23" spans="1:36" ht="15.75" x14ac:dyDescent="0.25">
      <c r="AC23" s="47"/>
    </row>
    <row r="24" spans="1:36" ht="15.75" x14ac:dyDescent="0.25">
      <c r="AC24" s="47"/>
    </row>
    <row r="25" spans="1:36" ht="15.75" x14ac:dyDescent="0.25">
      <c r="AC25" s="47" t="s">
        <v>43</v>
      </c>
    </row>
    <row r="26" spans="1:36" ht="15.75" x14ac:dyDescent="0.25">
      <c r="AC26" s="47" t="s">
        <v>44</v>
      </c>
    </row>
  </sheetData>
  <mergeCells count="27">
    <mergeCell ref="A6:A8"/>
    <mergeCell ref="B6:B8"/>
    <mergeCell ref="C6:C8"/>
    <mergeCell ref="D6:D8"/>
    <mergeCell ref="E6:E8"/>
    <mergeCell ref="H6:H8"/>
    <mergeCell ref="I6:I8"/>
    <mergeCell ref="K6:R6"/>
    <mergeCell ref="S6:Z6"/>
    <mergeCell ref="Y7:Z7"/>
    <mergeCell ref="J6:J8"/>
    <mergeCell ref="A1:AJ1"/>
    <mergeCell ref="AA7:AB7"/>
    <mergeCell ref="AC7:AE7"/>
    <mergeCell ref="AF7:AG7"/>
    <mergeCell ref="AA6:AG6"/>
    <mergeCell ref="AH6:AI7"/>
    <mergeCell ref="AJ6:AJ8"/>
    <mergeCell ref="K7:L7"/>
    <mergeCell ref="M7:N7"/>
    <mergeCell ref="O7:P7"/>
    <mergeCell ref="Q7:R7"/>
    <mergeCell ref="S7:T7"/>
    <mergeCell ref="U7:V7"/>
    <mergeCell ref="W7:X7"/>
    <mergeCell ref="F6:F8"/>
    <mergeCell ref="G6:G8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5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X26"/>
  <sheetViews>
    <sheetView view="pageBreakPreview" zoomScaleSheetLayoutView="100" workbookViewId="0">
      <selection activeCell="L8" sqref="L8"/>
    </sheetView>
  </sheetViews>
  <sheetFormatPr defaultRowHeight="15" x14ac:dyDescent="0.25"/>
  <cols>
    <col min="1" max="1" width="5.7109375" style="1" customWidth="1"/>
    <col min="2" max="2" width="18.7109375" customWidth="1"/>
    <col min="3" max="3" width="8.7109375" style="1" customWidth="1"/>
    <col min="4" max="4" width="16.7109375" customWidth="1"/>
    <col min="5" max="5" width="14.7109375" customWidth="1"/>
    <col min="6" max="7" width="8.7109375" style="1" customWidth="1"/>
    <col min="8" max="8" width="8.7109375" hidden="1" customWidth="1"/>
    <col min="9" max="9" width="15.7109375" customWidth="1"/>
    <col min="10" max="10" width="7.7109375" style="1" customWidth="1"/>
    <col min="11" max="11" width="10.7109375" style="1" customWidth="1"/>
    <col min="12" max="12" width="9.28515625" bestFit="1" customWidth="1"/>
    <col min="13" max="13" width="11" bestFit="1" customWidth="1"/>
    <col min="14" max="15" width="12.7109375" customWidth="1"/>
    <col min="16" max="17" width="9.28515625" bestFit="1" customWidth="1"/>
    <col min="18" max="20" width="12.7109375" customWidth="1"/>
    <col min="21" max="21" width="9.28515625" bestFit="1" customWidth="1"/>
    <col min="22" max="22" width="12.7109375" customWidth="1"/>
    <col min="23" max="23" width="18.28515625" style="1" customWidth="1"/>
  </cols>
  <sheetData>
    <row r="1" spans="1:24" s="131" customFormat="1" ht="15.75" x14ac:dyDescent="0.25">
      <c r="A1" s="301" t="s">
        <v>104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</row>
    <row r="2" spans="1:24" s="131" customFormat="1" ht="15.75" x14ac:dyDescent="0.25">
      <c r="A2" s="130" t="s">
        <v>105</v>
      </c>
      <c r="C2" s="302" t="s">
        <v>41</v>
      </c>
      <c r="D2" s="302"/>
      <c r="E2" s="302"/>
      <c r="F2" s="302"/>
      <c r="G2" s="302"/>
      <c r="H2" s="302"/>
      <c r="I2" s="302"/>
      <c r="J2" s="302"/>
      <c r="K2" s="302"/>
      <c r="W2" s="132"/>
    </row>
    <row r="3" spans="1:24" s="131" customFormat="1" ht="15.75" x14ac:dyDescent="0.25">
      <c r="A3" s="130" t="s">
        <v>40</v>
      </c>
      <c r="C3" s="302" t="str">
        <f>'Daftar Potongan'!D4</f>
        <v>: MARET 2021</v>
      </c>
      <c r="D3" s="302"/>
      <c r="E3" s="302"/>
      <c r="F3" s="302"/>
      <c r="G3" s="302"/>
      <c r="H3" s="302"/>
      <c r="I3" s="302"/>
      <c r="J3" s="302"/>
      <c r="K3" s="302"/>
      <c r="W3" s="132"/>
    </row>
    <row r="4" spans="1:24" ht="15.75" thickBot="1" x14ac:dyDescent="0.3"/>
    <row r="5" spans="1:24" ht="46.5" customHeight="1" thickTop="1" x14ac:dyDescent="0.25">
      <c r="A5" s="309" t="s">
        <v>0</v>
      </c>
      <c r="B5" s="306" t="s">
        <v>1</v>
      </c>
      <c r="C5" s="306" t="s">
        <v>2</v>
      </c>
      <c r="D5" s="306" t="s">
        <v>3</v>
      </c>
      <c r="E5" s="306" t="s">
        <v>4</v>
      </c>
      <c r="F5" s="306" t="s">
        <v>5</v>
      </c>
      <c r="G5" s="306" t="s">
        <v>6</v>
      </c>
      <c r="H5" s="61"/>
      <c r="I5" s="306" t="s">
        <v>7</v>
      </c>
      <c r="J5" s="306" t="s">
        <v>8</v>
      </c>
      <c r="K5" s="306" t="s">
        <v>9</v>
      </c>
      <c r="L5" s="295" t="s">
        <v>45</v>
      </c>
      <c r="M5" s="303" t="s">
        <v>9</v>
      </c>
      <c r="N5" s="303" t="s">
        <v>46</v>
      </c>
      <c r="O5" s="303" t="s">
        <v>47</v>
      </c>
      <c r="P5" s="303" t="s">
        <v>48</v>
      </c>
      <c r="Q5" s="295" t="s">
        <v>49</v>
      </c>
      <c r="R5" s="295" t="s">
        <v>50</v>
      </c>
      <c r="S5" s="292" t="s">
        <v>51</v>
      </c>
      <c r="T5" s="292" t="s">
        <v>52</v>
      </c>
      <c r="U5" s="295" t="s">
        <v>53</v>
      </c>
      <c r="V5" s="292" t="s">
        <v>54</v>
      </c>
      <c r="W5" s="298" t="s">
        <v>14</v>
      </c>
      <c r="X5" s="49"/>
    </row>
    <row r="6" spans="1:24" x14ac:dyDescent="0.25">
      <c r="A6" s="310"/>
      <c r="B6" s="307"/>
      <c r="C6" s="307"/>
      <c r="D6" s="307"/>
      <c r="E6" s="307"/>
      <c r="F6" s="307"/>
      <c r="G6" s="307"/>
      <c r="H6" s="62"/>
      <c r="I6" s="307"/>
      <c r="J6" s="307"/>
      <c r="K6" s="307"/>
      <c r="L6" s="296"/>
      <c r="M6" s="304"/>
      <c r="N6" s="304"/>
      <c r="O6" s="304"/>
      <c r="P6" s="304"/>
      <c r="Q6" s="296"/>
      <c r="R6" s="296"/>
      <c r="S6" s="293"/>
      <c r="T6" s="293"/>
      <c r="U6" s="296"/>
      <c r="V6" s="293"/>
      <c r="W6" s="299"/>
      <c r="X6" s="49"/>
    </row>
    <row r="7" spans="1:24" ht="15.75" thickBot="1" x14ac:dyDescent="0.3">
      <c r="A7" s="311"/>
      <c r="B7" s="308"/>
      <c r="C7" s="308"/>
      <c r="D7" s="308"/>
      <c r="E7" s="308"/>
      <c r="F7" s="308"/>
      <c r="G7" s="308"/>
      <c r="H7" s="81"/>
      <c r="I7" s="308"/>
      <c r="J7" s="308"/>
      <c r="K7" s="308"/>
      <c r="L7" s="297"/>
      <c r="M7" s="305"/>
      <c r="N7" s="305"/>
      <c r="O7" s="305"/>
      <c r="P7" s="305"/>
      <c r="Q7" s="297"/>
      <c r="R7" s="297"/>
      <c r="S7" s="294"/>
      <c r="T7" s="294"/>
      <c r="U7" s="297"/>
      <c r="V7" s="294"/>
      <c r="W7" s="300"/>
      <c r="X7" s="49"/>
    </row>
    <row r="8" spans="1:24" ht="39.950000000000003" customHeight="1" thickTop="1" thickBot="1" x14ac:dyDescent="0.3">
      <c r="A8" s="72">
        <v>1</v>
      </c>
      <c r="B8" s="73" t="str">
        <f>Data!C7</f>
        <v>Drs. H. Salihin, MA</v>
      </c>
      <c r="C8" s="74" t="str">
        <f>Data!D7</f>
        <v>IV.b</v>
      </c>
      <c r="D8" s="73" t="str">
        <f>Data!E7</f>
        <v>196401141994031001</v>
      </c>
      <c r="E8" s="73" t="str">
        <f>Data!F7</f>
        <v>140519315106000</v>
      </c>
      <c r="F8" s="74" t="str">
        <f>Data!H7</f>
        <v>PNS</v>
      </c>
      <c r="G8" s="74" t="str">
        <f>Data!I7</f>
        <v>K/2</v>
      </c>
      <c r="H8" s="75">
        <f>Data!N7</f>
        <v>6410000</v>
      </c>
      <c r="I8" s="76" t="str">
        <f>Data!J7</f>
        <v>Kepala Kantor</v>
      </c>
      <c r="J8" s="74">
        <f>Data!K7</f>
        <v>13</v>
      </c>
      <c r="K8" s="74" t="str">
        <f>Data!L7</f>
        <v>8.562.000</v>
      </c>
      <c r="L8" s="77">
        <f>Data!M7</f>
        <v>17887</v>
      </c>
      <c r="M8" s="77">
        <f>IF(F8="cpns",K8*80%,K8*100%)</f>
        <v>8562000</v>
      </c>
      <c r="N8" s="77">
        <f>IF(G8="TK/0",54000000,IF(G8="TK/1",58500000,IF(G8="TK/2",63000000,IF(G8="TK/3",67500000,IF(G8="K/0",58500000,IF(G8="K/1",63000000,IF(G8="K/2",67500000,IF(G8="K/3",72000000,IF(G8="K/I/3",126000000,IF(G8="K/I/2",121500000,IF(G8="K/I/1",117000000,IF(G8="k/1/0",112500000))))))))))))</f>
        <v>67500000</v>
      </c>
      <c r="O8" s="78">
        <f>(H8*12)+(M8*12)-N8</f>
        <v>112164000</v>
      </c>
      <c r="P8" s="78">
        <f>Data!I32+Data!K32+Data!L32-L8</f>
        <v>190446.33333333334</v>
      </c>
      <c r="Q8" s="79">
        <f>'Daftar Potongan'!AH9</f>
        <v>0</v>
      </c>
      <c r="R8" s="80">
        <f>M8*Q8%</f>
        <v>0</v>
      </c>
      <c r="S8" s="78">
        <f>K8+P8</f>
        <v>8752446.333333334</v>
      </c>
      <c r="T8" s="78">
        <f>S8-Data!O32</f>
        <v>8562000</v>
      </c>
      <c r="U8" s="73">
        <v>0</v>
      </c>
      <c r="V8" s="78">
        <f>T8-R8-U8</f>
        <v>8562000</v>
      </c>
      <c r="W8" s="133">
        <f>Data!G7</f>
        <v>1049168717</v>
      </c>
      <c r="X8" s="49"/>
    </row>
    <row r="9" spans="1:24" ht="39.950000000000003" hidden="1" customHeight="1" x14ac:dyDescent="0.25">
      <c r="A9" s="63">
        <v>2</v>
      </c>
      <c r="B9" s="64">
        <f>Data!C8</f>
        <v>0</v>
      </c>
      <c r="C9" s="65">
        <f>Data!D8</f>
        <v>0</v>
      </c>
      <c r="D9" s="64">
        <f>Data!E8</f>
        <v>0</v>
      </c>
      <c r="E9" s="64">
        <f>Data!F8</f>
        <v>0</v>
      </c>
      <c r="F9" s="65">
        <f>Data!H8</f>
        <v>0</v>
      </c>
      <c r="G9" s="65">
        <f>Data!I8</f>
        <v>0</v>
      </c>
      <c r="H9" s="66">
        <f>Data!N8</f>
        <v>0</v>
      </c>
      <c r="I9" s="67">
        <f>Data!J8</f>
        <v>0</v>
      </c>
      <c r="J9" s="65">
        <f>Data!K8</f>
        <v>0</v>
      </c>
      <c r="K9" s="65">
        <f>Data!L8</f>
        <v>0</v>
      </c>
      <c r="L9" s="64"/>
      <c r="M9" s="68">
        <f t="shared" ref="M9:M14" si="0">IF(F9="cpns",K9*80%,K9*100%)</f>
        <v>0</v>
      </c>
      <c r="N9" s="68" t="b">
        <f t="shared" ref="N9:N14" si="1">IF(G9="TK/0",54000000,IF(G9="TK/1",58500000,IF(G9="TK/2",63000000,IF(G9="TK/3",67500000,IF(G9="K/0",58500000,IF(G9="K/1",63000000,IF(G9="K/2",67500000,IF(G9="K/3",72000000,IF(G9="K/I/3",126000000,IF(G9="K/I/2",121500000,IF(G9="K/I/1",117000000,IF(G9="k/1/0",112500000))))))))))))</f>
        <v>0</v>
      </c>
      <c r="O9" s="69">
        <f t="shared" ref="O9:O14" si="2">(H9*12)+(M9*12)-N9</f>
        <v>0</v>
      </c>
      <c r="P9" s="69">
        <f>Data!I33+Data!K33+Data!L33-L9</f>
        <v>0</v>
      </c>
      <c r="Q9" s="70">
        <f>'Daftar Potongan'!AH10</f>
        <v>0</v>
      </c>
      <c r="R9" s="71">
        <f t="shared" ref="R9:R14" si="3">M9*Q9%</f>
        <v>0</v>
      </c>
      <c r="S9" s="78">
        <f t="shared" ref="S9:S16" si="4">K9+P9</f>
        <v>0</v>
      </c>
      <c r="T9" s="69">
        <f>S9-Data!O33</f>
        <v>0</v>
      </c>
      <c r="U9" s="64">
        <v>0</v>
      </c>
      <c r="V9" s="69">
        <f t="shared" ref="V9:V14" si="5">T9-R9-U9</f>
        <v>0</v>
      </c>
      <c r="W9" s="134">
        <f>Data!G8</f>
        <v>0</v>
      </c>
      <c r="X9" s="49"/>
    </row>
    <row r="10" spans="1:24" ht="39.950000000000003" hidden="1" customHeight="1" x14ac:dyDescent="0.25">
      <c r="A10" s="63">
        <f>A9+1</f>
        <v>3</v>
      </c>
      <c r="B10" s="64">
        <f>Data!C9</f>
        <v>0</v>
      </c>
      <c r="C10" s="65">
        <f>Data!D9</f>
        <v>0</v>
      </c>
      <c r="D10" s="64">
        <f>Data!E9</f>
        <v>0</v>
      </c>
      <c r="E10" s="64">
        <f>Data!F9</f>
        <v>0</v>
      </c>
      <c r="F10" s="65">
        <f>Data!H9</f>
        <v>0</v>
      </c>
      <c r="G10" s="65">
        <f>Data!I9</f>
        <v>0</v>
      </c>
      <c r="H10" s="66">
        <f>Data!N9</f>
        <v>0</v>
      </c>
      <c r="I10" s="67">
        <f>Data!J9</f>
        <v>0</v>
      </c>
      <c r="J10" s="65">
        <f>Data!K9</f>
        <v>0</v>
      </c>
      <c r="K10" s="65">
        <f>Data!L9</f>
        <v>0</v>
      </c>
      <c r="L10" s="64"/>
      <c r="M10" s="68">
        <f t="shared" si="0"/>
        <v>0</v>
      </c>
      <c r="N10" s="68" t="b">
        <f t="shared" si="1"/>
        <v>0</v>
      </c>
      <c r="O10" s="69">
        <f t="shared" si="2"/>
        <v>0</v>
      </c>
      <c r="P10" s="69">
        <f>Data!I34+Data!K34+Data!L34-L10</f>
        <v>0</v>
      </c>
      <c r="Q10" s="70">
        <f>'Daftar Potongan'!AH11</f>
        <v>0</v>
      </c>
      <c r="R10" s="71">
        <f t="shared" si="3"/>
        <v>0</v>
      </c>
      <c r="S10" s="78">
        <f t="shared" si="4"/>
        <v>0</v>
      </c>
      <c r="T10" s="69">
        <f>S10-Data!O34</f>
        <v>0</v>
      </c>
      <c r="U10" s="64">
        <v>0</v>
      </c>
      <c r="V10" s="69">
        <f t="shared" si="5"/>
        <v>0</v>
      </c>
      <c r="W10" s="134">
        <f>Data!G9</f>
        <v>0</v>
      </c>
      <c r="X10" s="49"/>
    </row>
    <row r="11" spans="1:24" ht="39.950000000000003" hidden="1" customHeight="1" x14ac:dyDescent="0.25">
      <c r="A11" s="63">
        <f t="shared" ref="A11:A16" si="6">A10+1</f>
        <v>4</v>
      </c>
      <c r="B11" s="64">
        <f>Data!C10</f>
        <v>0</v>
      </c>
      <c r="C11" s="65">
        <f>Data!D10</f>
        <v>0</v>
      </c>
      <c r="D11" s="64">
        <f>Data!E10</f>
        <v>0</v>
      </c>
      <c r="E11" s="64">
        <f>Data!F10</f>
        <v>0</v>
      </c>
      <c r="F11" s="65">
        <f>Data!H10</f>
        <v>0</v>
      </c>
      <c r="G11" s="65">
        <f>Data!I10</f>
        <v>0</v>
      </c>
      <c r="H11" s="66">
        <f>Data!N10</f>
        <v>0</v>
      </c>
      <c r="I11" s="67">
        <f>Data!J10</f>
        <v>0</v>
      </c>
      <c r="J11" s="65">
        <f>Data!K10</f>
        <v>0</v>
      </c>
      <c r="K11" s="65">
        <f>Data!L10</f>
        <v>0</v>
      </c>
      <c r="L11" s="64"/>
      <c r="M11" s="68">
        <f t="shared" si="0"/>
        <v>0</v>
      </c>
      <c r="N11" s="68" t="b">
        <f t="shared" si="1"/>
        <v>0</v>
      </c>
      <c r="O11" s="69">
        <f t="shared" si="2"/>
        <v>0</v>
      </c>
      <c r="P11" s="69">
        <f>Data!I35+Data!K35+Data!L35-L11</f>
        <v>0</v>
      </c>
      <c r="Q11" s="70">
        <f>'Daftar Potongan'!AH12</f>
        <v>0</v>
      </c>
      <c r="R11" s="71">
        <f t="shared" si="3"/>
        <v>0</v>
      </c>
      <c r="S11" s="78">
        <f t="shared" si="4"/>
        <v>0</v>
      </c>
      <c r="T11" s="69">
        <f>S11-Data!O35</f>
        <v>0</v>
      </c>
      <c r="U11" s="64">
        <v>0</v>
      </c>
      <c r="V11" s="69">
        <f t="shared" si="5"/>
        <v>0</v>
      </c>
      <c r="W11" s="134">
        <f>Data!G10</f>
        <v>0</v>
      </c>
      <c r="X11" s="49"/>
    </row>
    <row r="12" spans="1:24" ht="39.950000000000003" hidden="1" customHeight="1" x14ac:dyDescent="0.25">
      <c r="A12" s="63">
        <f t="shared" si="6"/>
        <v>5</v>
      </c>
      <c r="B12" s="64">
        <f>Data!C11</f>
        <v>0</v>
      </c>
      <c r="C12" s="65">
        <f>Data!D11</f>
        <v>0</v>
      </c>
      <c r="D12" s="64">
        <f>Data!E11</f>
        <v>0</v>
      </c>
      <c r="E12" s="64">
        <f>Data!F11</f>
        <v>0</v>
      </c>
      <c r="F12" s="65">
        <f>Data!H11</f>
        <v>0</v>
      </c>
      <c r="G12" s="65">
        <f>Data!I11</f>
        <v>0</v>
      </c>
      <c r="H12" s="66">
        <f>Data!N11</f>
        <v>0</v>
      </c>
      <c r="I12" s="67">
        <f>Data!J11</f>
        <v>0</v>
      </c>
      <c r="J12" s="65">
        <f>Data!K11</f>
        <v>0</v>
      </c>
      <c r="K12" s="65">
        <f>Data!L11</f>
        <v>0</v>
      </c>
      <c r="L12" s="64"/>
      <c r="M12" s="68">
        <f t="shared" si="0"/>
        <v>0</v>
      </c>
      <c r="N12" s="68" t="b">
        <f t="shared" si="1"/>
        <v>0</v>
      </c>
      <c r="O12" s="69">
        <f t="shared" si="2"/>
        <v>0</v>
      </c>
      <c r="P12" s="69">
        <f>Data!I36+Data!K36+Data!L36-L12</f>
        <v>0</v>
      </c>
      <c r="Q12" s="70">
        <f>'Daftar Potongan'!AH13</f>
        <v>0</v>
      </c>
      <c r="R12" s="71">
        <f t="shared" si="3"/>
        <v>0</v>
      </c>
      <c r="S12" s="78">
        <f t="shared" si="4"/>
        <v>0</v>
      </c>
      <c r="T12" s="69">
        <f>S12-Data!O36</f>
        <v>0</v>
      </c>
      <c r="U12" s="64">
        <v>0</v>
      </c>
      <c r="V12" s="69">
        <f>T12-R12-U12</f>
        <v>0</v>
      </c>
      <c r="W12" s="134">
        <f>Data!G11</f>
        <v>0</v>
      </c>
      <c r="X12" s="49"/>
    </row>
    <row r="13" spans="1:24" ht="39.950000000000003" hidden="1" customHeight="1" x14ac:dyDescent="0.25">
      <c r="A13" s="63">
        <f t="shared" si="6"/>
        <v>6</v>
      </c>
      <c r="B13" s="64">
        <f>Data!C12</f>
        <v>0</v>
      </c>
      <c r="C13" s="65">
        <f>Data!D12</f>
        <v>0</v>
      </c>
      <c r="D13" s="64">
        <f>Data!E12</f>
        <v>0</v>
      </c>
      <c r="E13" s="64">
        <f>Data!F12</f>
        <v>0</v>
      </c>
      <c r="F13" s="65">
        <f>Data!H12</f>
        <v>0</v>
      </c>
      <c r="G13" s="65">
        <f>Data!I12</f>
        <v>0</v>
      </c>
      <c r="H13" s="66">
        <f>Data!N12</f>
        <v>0</v>
      </c>
      <c r="I13" s="67">
        <f>Data!J12</f>
        <v>0</v>
      </c>
      <c r="J13" s="65">
        <f>Data!K12</f>
        <v>0</v>
      </c>
      <c r="K13" s="65">
        <f>Data!L12</f>
        <v>0</v>
      </c>
      <c r="L13" s="64"/>
      <c r="M13" s="68">
        <f t="shared" si="0"/>
        <v>0</v>
      </c>
      <c r="N13" s="68" t="b">
        <f t="shared" si="1"/>
        <v>0</v>
      </c>
      <c r="O13" s="69">
        <f t="shared" si="2"/>
        <v>0</v>
      </c>
      <c r="P13" s="69">
        <f>Data!I37+Data!K37+Data!L37-L13</f>
        <v>0</v>
      </c>
      <c r="Q13" s="70">
        <f>'Daftar Potongan'!AH14</f>
        <v>0</v>
      </c>
      <c r="R13" s="71">
        <f t="shared" si="3"/>
        <v>0</v>
      </c>
      <c r="S13" s="78">
        <f t="shared" si="4"/>
        <v>0</v>
      </c>
      <c r="T13" s="69">
        <f>S13-Data!O37</f>
        <v>0</v>
      </c>
      <c r="U13" s="64">
        <v>0</v>
      </c>
      <c r="V13" s="69">
        <f t="shared" si="5"/>
        <v>0</v>
      </c>
      <c r="W13" s="134">
        <f>Data!G12</f>
        <v>0</v>
      </c>
      <c r="X13" s="49"/>
    </row>
    <row r="14" spans="1:24" ht="39.950000000000003" hidden="1" customHeight="1" x14ac:dyDescent="0.25">
      <c r="A14" s="63">
        <f t="shared" si="6"/>
        <v>7</v>
      </c>
      <c r="B14" s="64">
        <f>Data!C13</f>
        <v>0</v>
      </c>
      <c r="C14" s="65">
        <f>Data!D13</f>
        <v>0</v>
      </c>
      <c r="D14" s="64">
        <f>Data!E13</f>
        <v>0</v>
      </c>
      <c r="E14" s="64">
        <f>Data!F13</f>
        <v>0</v>
      </c>
      <c r="F14" s="65">
        <f>Data!H13</f>
        <v>0</v>
      </c>
      <c r="G14" s="65">
        <f>Data!I13</f>
        <v>0</v>
      </c>
      <c r="H14" s="66">
        <f>Data!N13</f>
        <v>0</v>
      </c>
      <c r="I14" s="67">
        <f>Data!J13</f>
        <v>0</v>
      </c>
      <c r="J14" s="65">
        <f>Data!K13</f>
        <v>0</v>
      </c>
      <c r="K14" s="65">
        <f>Data!L13</f>
        <v>0</v>
      </c>
      <c r="L14" s="64"/>
      <c r="M14" s="68">
        <f t="shared" si="0"/>
        <v>0</v>
      </c>
      <c r="N14" s="68" t="b">
        <f t="shared" si="1"/>
        <v>0</v>
      </c>
      <c r="O14" s="69">
        <f t="shared" si="2"/>
        <v>0</v>
      </c>
      <c r="P14" s="69">
        <f>Data!I38+Data!K38+Data!L38-L14</f>
        <v>0</v>
      </c>
      <c r="Q14" s="70">
        <f>'Daftar Potongan'!AH15</f>
        <v>0</v>
      </c>
      <c r="R14" s="71">
        <f t="shared" si="3"/>
        <v>0</v>
      </c>
      <c r="S14" s="78">
        <f t="shared" si="4"/>
        <v>0</v>
      </c>
      <c r="T14" s="69">
        <f>S14-Data!O38</f>
        <v>0</v>
      </c>
      <c r="U14" s="64">
        <v>0</v>
      </c>
      <c r="V14" s="69">
        <f t="shared" si="5"/>
        <v>0</v>
      </c>
      <c r="W14" s="134">
        <f>Data!G13</f>
        <v>0</v>
      </c>
      <c r="X14" s="49"/>
    </row>
    <row r="15" spans="1:24" ht="39.950000000000003" hidden="1" customHeight="1" x14ac:dyDescent="0.25">
      <c r="A15" s="63">
        <f t="shared" si="6"/>
        <v>8</v>
      </c>
      <c r="B15" s="64">
        <f>Data!C14</f>
        <v>0</v>
      </c>
      <c r="C15" s="65">
        <f>Data!D14</f>
        <v>0</v>
      </c>
      <c r="D15" s="64">
        <f>Data!E14</f>
        <v>0</v>
      </c>
      <c r="E15" s="64">
        <f>Data!F14</f>
        <v>0</v>
      </c>
      <c r="F15" s="65">
        <f>Data!H14</f>
        <v>0</v>
      </c>
      <c r="G15" s="65">
        <f>Data!I14</f>
        <v>0</v>
      </c>
      <c r="H15" s="66">
        <f>Data!N14</f>
        <v>0</v>
      </c>
      <c r="I15" s="67">
        <f>Data!J14</f>
        <v>0</v>
      </c>
      <c r="J15" s="65">
        <f>Data!K14</f>
        <v>0</v>
      </c>
      <c r="K15" s="65">
        <f>Data!L14</f>
        <v>0</v>
      </c>
      <c r="L15" s="64"/>
      <c r="M15" s="68">
        <f t="shared" ref="M15" si="7">IF(F15="cpns",K15*80%,K15*100%)</f>
        <v>0</v>
      </c>
      <c r="N15" s="68" t="b">
        <f>IF(G15="TK/0",54000000,IF(G15="TK/1",58500000,IF(G15="TK/2",63000000,IF(G15="TK/3",67500000,IF(G15="K/0",58500000,IF(G15="K/1",63000000,IF(G15="K/2",67500000,IF(G15="K/3",72000000,IF(G15="K/I/3",126000000,IF(G15="K/I/2",121500000,IF(G15="K/I/1",117000000,IF(G15="k/1/0",112500000))))))))))))</f>
        <v>0</v>
      </c>
      <c r="O15" s="69">
        <f>(H15*12)+(M15*12)-N15</f>
        <v>0</v>
      </c>
      <c r="P15" s="69">
        <f>Data!I39+Data!K39+Data!L39-L15</f>
        <v>0</v>
      </c>
      <c r="Q15" s="70">
        <f>'Daftar Potongan'!AH16</f>
        <v>0</v>
      </c>
      <c r="R15" s="71">
        <f t="shared" ref="R15" si="8">M15*Q15%</f>
        <v>0</v>
      </c>
      <c r="S15" s="78">
        <f t="shared" si="4"/>
        <v>0</v>
      </c>
      <c r="T15" s="69">
        <f>S15-Data!O39</f>
        <v>0</v>
      </c>
      <c r="U15" s="64">
        <v>0</v>
      </c>
      <c r="V15" s="69">
        <f t="shared" ref="V15" si="9">T15-R15-U15</f>
        <v>0</v>
      </c>
      <c r="W15" s="134">
        <f>Data!G14</f>
        <v>0</v>
      </c>
      <c r="X15" s="49"/>
    </row>
    <row r="16" spans="1:24" ht="39.950000000000003" hidden="1" customHeight="1" thickBot="1" x14ac:dyDescent="0.3">
      <c r="A16" s="63">
        <f t="shared" si="6"/>
        <v>9</v>
      </c>
      <c r="B16" s="64">
        <f>Data!C15</f>
        <v>0</v>
      </c>
      <c r="C16" s="65">
        <f>Data!D15</f>
        <v>0</v>
      </c>
      <c r="D16" s="64">
        <f>Data!E15</f>
        <v>0</v>
      </c>
      <c r="E16" s="64">
        <f>Data!F15</f>
        <v>0</v>
      </c>
      <c r="F16" s="65">
        <f>Data!H15</f>
        <v>0</v>
      </c>
      <c r="G16" s="65">
        <f>Data!I15</f>
        <v>0</v>
      </c>
      <c r="H16" s="66">
        <f>Data!N15</f>
        <v>0</v>
      </c>
      <c r="I16" s="67">
        <f>Data!J15</f>
        <v>0</v>
      </c>
      <c r="J16" s="65">
        <f>Data!K15</f>
        <v>0</v>
      </c>
      <c r="K16" s="65">
        <f>Data!L15</f>
        <v>0</v>
      </c>
      <c r="L16" s="64"/>
      <c r="M16" s="68">
        <f t="shared" ref="M16" si="10">IF(F16="cpns",K16*80%,K16*100%)</f>
        <v>0</v>
      </c>
      <c r="N16" s="68" t="b">
        <f>IF(G16="TK/0",54000000,IF(G16="TK/1",58500000,IF(G16="TK/2",63000000,IF(G16="TK/3",67500000,IF(G16="K/0",58500000,IF(G16="K/1",63000000,IF(G16="K/2",67500000,IF(G16="K/3",72000000,IF(G16="K/I/3",126000000,IF(G16="K/I/2",121500000,IF(G16="K/I/1",117000000,IF(G16="k/1/0",112500000))))))))))))</f>
        <v>0</v>
      </c>
      <c r="O16" s="69">
        <f>(H16*12)+(M16*12)-N16</f>
        <v>0</v>
      </c>
      <c r="P16" s="69">
        <f>Data!I40+Data!K40+Data!L40-L16</f>
        <v>0</v>
      </c>
      <c r="Q16" s="70">
        <f>'Daftar Potongan'!AH17</f>
        <v>0</v>
      </c>
      <c r="R16" s="71">
        <f t="shared" ref="R16" si="11">M16*Q16%</f>
        <v>0</v>
      </c>
      <c r="S16" s="78">
        <f t="shared" si="4"/>
        <v>0</v>
      </c>
      <c r="T16" s="69">
        <f>S16-Data!O40</f>
        <v>0</v>
      </c>
      <c r="U16" s="64">
        <v>0</v>
      </c>
      <c r="V16" s="69">
        <f t="shared" ref="V16" si="12">T16-R16-U16</f>
        <v>0</v>
      </c>
      <c r="W16" s="134">
        <f>Data!G15</f>
        <v>0</v>
      </c>
      <c r="X16" s="49"/>
    </row>
    <row r="17" spans="1:23" ht="39.950000000000003" customHeight="1" thickTop="1" thickBot="1" x14ac:dyDescent="0.3">
      <c r="A17" s="186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82">
        <f t="shared" ref="L17:U17" si="13">SUM(L8:L16)</f>
        <v>17887</v>
      </c>
      <c r="M17" s="82">
        <f>SUM(M8:M16)</f>
        <v>8562000</v>
      </c>
      <c r="N17" s="82">
        <f t="shared" si="13"/>
        <v>67500000</v>
      </c>
      <c r="O17" s="82">
        <f t="shared" si="13"/>
        <v>112164000</v>
      </c>
      <c r="P17" s="82">
        <f t="shared" si="13"/>
        <v>190446.33333333334</v>
      </c>
      <c r="Q17" s="83">
        <f t="shared" si="13"/>
        <v>0</v>
      </c>
      <c r="R17" s="84">
        <f t="shared" si="13"/>
        <v>0</v>
      </c>
      <c r="S17" s="82">
        <f t="shared" si="13"/>
        <v>8752446.333333334</v>
      </c>
      <c r="T17" s="82">
        <f t="shared" si="13"/>
        <v>8562000</v>
      </c>
      <c r="U17" s="82">
        <f t="shared" si="13"/>
        <v>0</v>
      </c>
      <c r="V17" s="82">
        <f>SUM(V8:V16)</f>
        <v>8562000</v>
      </c>
      <c r="W17" s="187"/>
    </row>
    <row r="18" spans="1:23" ht="15.75" thickTop="1" x14ac:dyDescent="0.25"/>
    <row r="20" spans="1:23" x14ac:dyDescent="0.25">
      <c r="T20" s="291" t="str">
        <f>'Daftar Potongan'!AC20</f>
        <v>Blangpidie, 2 April 2021</v>
      </c>
      <c r="U20" s="291"/>
      <c r="V20" s="291"/>
    </row>
    <row r="21" spans="1:23" ht="15.75" x14ac:dyDescent="0.25">
      <c r="T21" s="47" t="s">
        <v>42</v>
      </c>
    </row>
    <row r="22" spans="1:23" ht="15.75" x14ac:dyDescent="0.25">
      <c r="T22" s="47"/>
    </row>
    <row r="23" spans="1:23" ht="15.75" x14ac:dyDescent="0.25">
      <c r="T23" s="47"/>
    </row>
    <row r="24" spans="1:23" ht="15.75" x14ac:dyDescent="0.25">
      <c r="T24" s="47"/>
    </row>
    <row r="25" spans="1:23" ht="15.75" x14ac:dyDescent="0.25">
      <c r="T25" s="47" t="s">
        <v>43</v>
      </c>
    </row>
    <row r="26" spans="1:23" ht="15.75" x14ac:dyDescent="0.25">
      <c r="T26" s="47" t="s">
        <v>44</v>
      </c>
    </row>
  </sheetData>
  <mergeCells count="26">
    <mergeCell ref="B5:B7"/>
    <mergeCell ref="C5:C7"/>
    <mergeCell ref="D5:D7"/>
    <mergeCell ref="E5:E7"/>
    <mergeCell ref="F5:F7"/>
    <mergeCell ref="A1:W1"/>
    <mergeCell ref="C2:K2"/>
    <mergeCell ref="C3:K3"/>
    <mergeCell ref="N5:N7"/>
    <mergeCell ref="O5:O7"/>
    <mergeCell ref="P5:P7"/>
    <mergeCell ref="Q5:Q7"/>
    <mergeCell ref="R5:R7"/>
    <mergeCell ref="S5:S7"/>
    <mergeCell ref="G5:G7"/>
    <mergeCell ref="I5:I7"/>
    <mergeCell ref="J5:J7"/>
    <mergeCell ref="K5:K7"/>
    <mergeCell ref="L5:L7"/>
    <mergeCell ref="M5:M7"/>
    <mergeCell ref="A5:A7"/>
    <mergeCell ref="T20:V20"/>
    <mergeCell ref="T5:T7"/>
    <mergeCell ref="U5:U7"/>
    <mergeCell ref="V5:V7"/>
    <mergeCell ref="W5:W7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6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33"/>
  <sheetViews>
    <sheetView tabSelected="1" view="pageBreakPreview" topLeftCell="A16" zoomScale="130" zoomScaleSheetLayoutView="130" workbookViewId="0">
      <selection activeCell="A6" sqref="A6"/>
    </sheetView>
  </sheetViews>
  <sheetFormatPr defaultRowHeight="15" x14ac:dyDescent="0.25"/>
  <cols>
    <col min="1" max="1" width="6.7109375" customWidth="1"/>
    <col min="2" max="2" width="21.7109375" customWidth="1"/>
    <col min="3" max="3" width="10.140625" customWidth="1"/>
    <col min="4" max="4" width="18.140625" customWidth="1"/>
    <col min="5" max="5" width="5.7109375" style="1" customWidth="1"/>
    <col min="6" max="6" width="16.85546875" customWidth="1"/>
    <col min="7" max="7" width="5.7109375" style="1" customWidth="1"/>
    <col min="8" max="8" width="14.28515625" customWidth="1"/>
  </cols>
  <sheetData>
    <row r="1" spans="1:8" x14ac:dyDescent="0.25">
      <c r="A1" s="124" t="s">
        <v>99</v>
      </c>
      <c r="B1" s="124"/>
      <c r="C1" s="124" t="s">
        <v>100</v>
      </c>
      <c r="D1" s="125"/>
      <c r="E1" s="126"/>
      <c r="F1" s="125"/>
      <c r="G1" s="140"/>
      <c r="H1" s="127"/>
    </row>
    <row r="2" spans="1:8" x14ac:dyDescent="0.25">
      <c r="A2" s="128" t="s">
        <v>101</v>
      </c>
      <c r="B2" s="128"/>
      <c r="C2" s="128" t="s">
        <v>102</v>
      </c>
      <c r="D2" s="125"/>
      <c r="E2" s="126"/>
      <c r="F2" s="125"/>
      <c r="G2" s="126"/>
      <c r="H2" s="129"/>
    </row>
    <row r="3" spans="1:8" x14ac:dyDescent="0.25">
      <c r="A3" s="125"/>
      <c r="B3" s="129"/>
      <c r="C3" s="129"/>
      <c r="D3" s="129"/>
      <c r="E3" s="126"/>
      <c r="F3" s="129"/>
      <c r="G3" s="126"/>
      <c r="H3" s="129"/>
    </row>
    <row r="4" spans="1:8" x14ac:dyDescent="0.25">
      <c r="A4" s="314" t="s">
        <v>103</v>
      </c>
      <c r="B4" s="314"/>
      <c r="C4" s="314"/>
      <c r="D4" s="314"/>
      <c r="E4" s="314"/>
      <c r="F4" s="314"/>
      <c r="G4" s="314"/>
      <c r="H4" s="314"/>
    </row>
    <row r="5" spans="1:8" x14ac:dyDescent="0.25">
      <c r="A5" s="315" t="str">
        <f>UPPER("BULAN "&amp;'[1]1'!$C$3 &amp;" 2021")</f>
        <v>BULAN MARET 2021</v>
      </c>
      <c r="B5" s="315"/>
      <c r="C5" s="315"/>
      <c r="D5" s="315"/>
      <c r="E5" s="315"/>
      <c r="F5" s="315"/>
      <c r="G5" s="315"/>
      <c r="H5" s="315"/>
    </row>
    <row r="6" spans="1:8" ht="15.75" thickBot="1" x14ac:dyDescent="0.3"/>
    <row r="7" spans="1:8" ht="15" customHeight="1" x14ac:dyDescent="0.25">
      <c r="A7" s="319" t="s">
        <v>87</v>
      </c>
      <c r="B7" s="322" t="s">
        <v>88</v>
      </c>
      <c r="C7" s="322" t="s">
        <v>89</v>
      </c>
      <c r="D7" s="322" t="s">
        <v>9</v>
      </c>
      <c r="E7" s="141" t="s">
        <v>90</v>
      </c>
      <c r="F7" s="85" t="s">
        <v>91</v>
      </c>
      <c r="G7" s="141" t="s">
        <v>90</v>
      </c>
      <c r="H7" s="86" t="s">
        <v>92</v>
      </c>
    </row>
    <row r="8" spans="1:8" ht="15" customHeight="1" x14ac:dyDescent="0.25">
      <c r="A8" s="320"/>
      <c r="B8" s="323"/>
      <c r="C8" s="323"/>
      <c r="D8" s="323"/>
      <c r="E8" s="142" t="s">
        <v>93</v>
      </c>
      <c r="F8" s="87" t="s">
        <v>94</v>
      </c>
      <c r="G8" s="142" t="s">
        <v>93</v>
      </c>
      <c r="H8" s="88" t="s">
        <v>95</v>
      </c>
    </row>
    <row r="9" spans="1:8" ht="15.75" thickBot="1" x14ac:dyDescent="0.3">
      <c r="A9" s="321"/>
      <c r="B9" s="324"/>
      <c r="C9" s="324"/>
      <c r="D9" s="324"/>
      <c r="E9" s="143" t="s">
        <v>96</v>
      </c>
      <c r="F9" s="89" t="s">
        <v>97</v>
      </c>
      <c r="G9" s="143"/>
      <c r="H9" s="90"/>
    </row>
    <row r="10" spans="1:8" x14ac:dyDescent="0.25">
      <c r="A10" s="108">
        <v>1</v>
      </c>
      <c r="B10" s="93" t="s">
        <v>98</v>
      </c>
      <c r="C10" s="94">
        <v>1</v>
      </c>
      <c r="D10" s="185" t="str">
        <f>Data!L7</f>
        <v>8.562.000</v>
      </c>
      <c r="E10" s="145">
        <v>1</v>
      </c>
      <c r="F10" s="116">
        <f>DaftarNominatif!V8</f>
        <v>8562000</v>
      </c>
      <c r="G10" s="145">
        <v>1</v>
      </c>
      <c r="H10" s="119">
        <f>F11</f>
        <v>190446.33333333334</v>
      </c>
    </row>
    <row r="11" spans="1:8" x14ac:dyDescent="0.25">
      <c r="A11" s="99"/>
      <c r="B11" s="22"/>
      <c r="C11" s="91"/>
      <c r="D11" s="92"/>
      <c r="E11" s="144">
        <v>2</v>
      </c>
      <c r="F11" s="115">
        <f>DaftarNominatif!P8</f>
        <v>190446.33333333334</v>
      </c>
      <c r="G11" s="144">
        <v>2</v>
      </c>
      <c r="H11" s="118">
        <f>F10</f>
        <v>8562000</v>
      </c>
    </row>
    <row r="12" spans="1:8" x14ac:dyDescent="0.25">
      <c r="A12" s="109"/>
      <c r="B12" s="95"/>
      <c r="C12" s="96"/>
      <c r="D12" s="97"/>
      <c r="E12" s="146">
        <v>3</v>
      </c>
      <c r="F12" s="117">
        <f>F10+F11</f>
        <v>8752446.333333334</v>
      </c>
      <c r="G12" s="146"/>
      <c r="H12" s="110"/>
    </row>
    <row r="13" spans="1:8" x14ac:dyDescent="0.25">
      <c r="A13" s="99"/>
      <c r="B13" s="22"/>
      <c r="C13" s="91"/>
      <c r="D13" s="92"/>
      <c r="E13" s="144"/>
      <c r="F13" s="115"/>
      <c r="G13" s="144"/>
      <c r="H13" s="118"/>
    </row>
    <row r="14" spans="1:8" x14ac:dyDescent="0.25">
      <c r="A14" s="99"/>
      <c r="B14" s="22"/>
      <c r="C14" s="91"/>
      <c r="D14" s="92"/>
      <c r="E14" s="144"/>
      <c r="F14" s="115"/>
      <c r="G14" s="144"/>
      <c r="H14" s="118"/>
    </row>
    <row r="15" spans="1:8" x14ac:dyDescent="0.25">
      <c r="A15" s="99"/>
      <c r="B15" s="101"/>
      <c r="C15" s="102"/>
      <c r="D15" s="103"/>
      <c r="E15" s="144"/>
      <c r="F15" s="115"/>
      <c r="G15" s="144"/>
      <c r="H15" s="100"/>
    </row>
    <row r="16" spans="1:8" x14ac:dyDescent="0.25">
      <c r="A16" s="108"/>
      <c r="B16" s="93"/>
      <c r="C16" s="94"/>
      <c r="D16" s="185"/>
      <c r="E16" s="145"/>
      <c r="F16" s="116"/>
      <c r="G16" s="145"/>
      <c r="H16" s="119"/>
    </row>
    <row r="17" spans="1:8" x14ac:dyDescent="0.25">
      <c r="A17" s="99"/>
      <c r="B17" s="22"/>
      <c r="C17" s="91"/>
      <c r="D17" s="92"/>
      <c r="E17" s="144"/>
      <c r="F17" s="115"/>
      <c r="G17" s="144"/>
      <c r="H17" s="118"/>
    </row>
    <row r="18" spans="1:8" x14ac:dyDescent="0.25">
      <c r="A18" s="99"/>
      <c r="B18" s="101"/>
      <c r="C18" s="102"/>
      <c r="D18" s="103"/>
      <c r="E18" s="144"/>
      <c r="F18" s="115"/>
      <c r="G18" s="144"/>
      <c r="H18" s="100"/>
    </row>
    <row r="19" spans="1:8" x14ac:dyDescent="0.25">
      <c r="A19" s="108"/>
      <c r="B19" s="93"/>
      <c r="C19" s="94"/>
      <c r="D19" s="185"/>
      <c r="E19" s="145"/>
      <c r="F19" s="116"/>
      <c r="G19" s="145"/>
      <c r="H19" s="123"/>
    </row>
    <row r="20" spans="1:8" x14ac:dyDescent="0.25">
      <c r="A20" s="99"/>
      <c r="B20" s="22"/>
      <c r="C20" s="91"/>
      <c r="D20" s="92"/>
      <c r="E20" s="144"/>
      <c r="F20" s="115"/>
      <c r="G20" s="144"/>
      <c r="H20" s="118"/>
    </row>
    <row r="21" spans="1:8" ht="15.75" thickBot="1" x14ac:dyDescent="0.3">
      <c r="A21" s="105"/>
      <c r="B21" s="111"/>
      <c r="C21" s="112"/>
      <c r="D21" s="113"/>
      <c r="E21" s="147"/>
      <c r="F21" s="122"/>
      <c r="G21" s="147"/>
      <c r="H21" s="114"/>
    </row>
    <row r="22" spans="1:8" x14ac:dyDescent="0.25">
      <c r="A22" s="99"/>
      <c r="B22" s="327" t="s">
        <v>97</v>
      </c>
      <c r="C22" s="325">
        <f>SUM(C10:C21)</f>
        <v>1</v>
      </c>
      <c r="D22" s="104"/>
      <c r="E22" s="148">
        <v>1</v>
      </c>
      <c r="F22" s="120">
        <f>F10+F13+F19+F16</f>
        <v>8562000</v>
      </c>
      <c r="G22" s="148">
        <v>1</v>
      </c>
      <c r="H22" s="182">
        <f>F23</f>
        <v>190446.33333333334</v>
      </c>
    </row>
    <row r="23" spans="1:8" x14ac:dyDescent="0.25">
      <c r="A23" s="99"/>
      <c r="B23" s="327"/>
      <c r="C23" s="325"/>
      <c r="D23" s="104"/>
      <c r="E23" s="148">
        <v>2</v>
      </c>
      <c r="F23" s="120">
        <f>F11+F14+F20+F17</f>
        <v>190446.33333333334</v>
      </c>
      <c r="G23" s="148">
        <v>2</v>
      </c>
      <c r="H23" s="182">
        <f>F24-H22</f>
        <v>8562000</v>
      </c>
    </row>
    <row r="24" spans="1:8" ht="15.75" thickBot="1" x14ac:dyDescent="0.3">
      <c r="A24" s="105"/>
      <c r="B24" s="328"/>
      <c r="C24" s="326"/>
      <c r="D24" s="106"/>
      <c r="E24" s="149">
        <v>3</v>
      </c>
      <c r="F24" s="121">
        <f>F22+F23</f>
        <v>8752446.333333334</v>
      </c>
      <c r="G24" s="149"/>
      <c r="H24" s="107"/>
    </row>
    <row r="27" spans="1:8" x14ac:dyDescent="0.25">
      <c r="A27" s="135"/>
      <c r="B27" s="135"/>
      <c r="C27" s="135"/>
      <c r="D27" s="135"/>
      <c r="E27" s="151"/>
      <c r="F27" s="316" t="str">
        <f>'Daftar Potongan'!AC20</f>
        <v>Blangpidie, 2 April 2021</v>
      </c>
      <c r="G27" s="316"/>
      <c r="H27" s="316"/>
    </row>
    <row r="28" spans="1:8" x14ac:dyDescent="0.25">
      <c r="A28" s="136"/>
      <c r="B28" s="317" t="s">
        <v>106</v>
      </c>
      <c r="C28" s="317"/>
      <c r="D28" s="135"/>
      <c r="E28" s="151"/>
      <c r="F28" s="316" t="s">
        <v>107</v>
      </c>
      <c r="G28" s="316"/>
      <c r="H28" s="316"/>
    </row>
    <row r="29" spans="1:8" x14ac:dyDescent="0.25">
      <c r="A29" s="135"/>
      <c r="B29" s="318" t="s">
        <v>108</v>
      </c>
      <c r="C29" s="318"/>
      <c r="D29" s="137"/>
      <c r="E29" s="151"/>
      <c r="F29" s="135"/>
      <c r="G29" s="150"/>
      <c r="H29" s="138"/>
    </row>
    <row r="30" spans="1:8" x14ac:dyDescent="0.25">
      <c r="A30" s="139"/>
      <c r="B30" s="139"/>
      <c r="C30" s="135"/>
      <c r="D30" s="135"/>
      <c r="E30" s="151"/>
      <c r="F30" s="135"/>
      <c r="G30" s="150"/>
      <c r="H30" s="138"/>
    </row>
    <row r="31" spans="1:8" x14ac:dyDescent="0.25">
      <c r="A31" s="139"/>
      <c r="B31" s="139"/>
      <c r="C31" s="135"/>
      <c r="D31" s="135"/>
      <c r="E31" s="151"/>
      <c r="F31" s="135"/>
      <c r="G31" s="150"/>
      <c r="H31" s="138"/>
    </row>
    <row r="32" spans="1:8" ht="15.75" x14ac:dyDescent="0.25">
      <c r="A32" s="98"/>
      <c r="B32" s="312" t="s">
        <v>43</v>
      </c>
      <c r="C32" s="312"/>
      <c r="D32" s="136"/>
      <c r="E32" s="157"/>
      <c r="F32" s="313" t="s">
        <v>109</v>
      </c>
      <c r="G32" s="313"/>
      <c r="H32" s="313"/>
    </row>
    <row r="33" spans="1:8" ht="15.75" x14ac:dyDescent="0.25">
      <c r="A33" s="139"/>
      <c r="B33" s="312" t="s">
        <v>44</v>
      </c>
      <c r="C33" s="312"/>
      <c r="D33" s="158"/>
      <c r="E33" s="159"/>
      <c r="F33" s="313" t="s">
        <v>110</v>
      </c>
      <c r="G33" s="313"/>
      <c r="H33" s="313"/>
    </row>
  </sheetData>
  <mergeCells count="16">
    <mergeCell ref="B32:C32"/>
    <mergeCell ref="F32:H32"/>
    <mergeCell ref="B33:C33"/>
    <mergeCell ref="F33:H33"/>
    <mergeCell ref="A4:H4"/>
    <mergeCell ref="A5:H5"/>
    <mergeCell ref="F27:H27"/>
    <mergeCell ref="B28:C28"/>
    <mergeCell ref="F28:H28"/>
    <mergeCell ref="B29:C29"/>
    <mergeCell ref="A7:A9"/>
    <mergeCell ref="B7:B9"/>
    <mergeCell ref="C7:C9"/>
    <mergeCell ref="D7:D9"/>
    <mergeCell ref="C22:C24"/>
    <mergeCell ref="B22:B24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26"/>
  <sheetViews>
    <sheetView view="pageBreakPreview" zoomScale="60" zoomScaleNormal="100" workbookViewId="0">
      <selection activeCell="K8" sqref="K8"/>
    </sheetView>
  </sheetViews>
  <sheetFormatPr defaultRowHeight="15" x14ac:dyDescent="0.25"/>
  <cols>
    <col min="1" max="1" width="5.7109375" customWidth="1"/>
    <col min="2" max="2" width="23.7109375" customWidth="1"/>
    <col min="3" max="3" width="8.7109375" customWidth="1"/>
    <col min="4" max="4" width="16.7109375" customWidth="1"/>
    <col min="5" max="5" width="13.7109375" customWidth="1"/>
    <col min="6" max="6" width="8.7109375" style="1" customWidth="1"/>
    <col min="7" max="7" width="9.140625" style="1"/>
    <col min="8" max="8" width="16.7109375" customWidth="1"/>
    <col min="9" max="9" width="7.7109375" customWidth="1"/>
    <col min="10" max="12" width="11.7109375" customWidth="1"/>
    <col min="13" max="13" width="14.7109375" customWidth="1"/>
  </cols>
  <sheetData>
    <row r="1" spans="1:13" ht="15.75" x14ac:dyDescent="0.25">
      <c r="A1" s="276" t="s">
        <v>111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</row>
    <row r="2" spans="1:13" x14ac:dyDescent="0.25">
      <c r="A2" s="334" t="s">
        <v>112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</row>
    <row r="3" spans="1:13" x14ac:dyDescent="0.25">
      <c r="A3" s="335" t="str">
        <f>'Rekap(R2)'!A5:H5</f>
        <v>BULAN MARET 2021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</row>
    <row r="4" spans="1:13" ht="16.5" thickBot="1" x14ac:dyDescent="0.3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13" ht="15.75" thickTop="1" x14ac:dyDescent="0.25">
      <c r="A5" s="336" t="s">
        <v>0</v>
      </c>
      <c r="B5" s="339" t="s">
        <v>1</v>
      </c>
      <c r="C5" s="339" t="s">
        <v>2</v>
      </c>
      <c r="D5" s="339" t="s">
        <v>3</v>
      </c>
      <c r="E5" s="339" t="s">
        <v>4</v>
      </c>
      <c r="F5" s="339" t="s">
        <v>5</v>
      </c>
      <c r="G5" s="339" t="s">
        <v>6</v>
      </c>
      <c r="H5" s="339" t="s">
        <v>7</v>
      </c>
      <c r="I5" s="339" t="s">
        <v>8</v>
      </c>
      <c r="J5" s="339" t="s">
        <v>9</v>
      </c>
      <c r="K5" s="340" t="s">
        <v>113</v>
      </c>
      <c r="L5" s="340"/>
      <c r="M5" s="341" t="s">
        <v>114</v>
      </c>
    </row>
    <row r="6" spans="1:13" x14ac:dyDescent="0.25">
      <c r="A6" s="337"/>
      <c r="B6" s="329"/>
      <c r="C6" s="329"/>
      <c r="D6" s="329"/>
      <c r="E6" s="329"/>
      <c r="F6" s="329"/>
      <c r="G6" s="329"/>
      <c r="H6" s="329"/>
      <c r="I6" s="329"/>
      <c r="J6" s="329"/>
      <c r="K6" s="344" t="str">
        <f>UPPER('[1]1'!$C$3 &amp; " 2021")</f>
        <v>MARET 2021</v>
      </c>
      <c r="L6" s="329" t="s">
        <v>115</v>
      </c>
      <c r="M6" s="342"/>
    </row>
    <row r="7" spans="1:13" ht="15.75" thickBot="1" x14ac:dyDescent="0.3">
      <c r="A7" s="338"/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43"/>
    </row>
    <row r="8" spans="1:13" ht="35.1" customHeight="1" thickTop="1" thickBot="1" x14ac:dyDescent="0.3">
      <c r="A8" s="166">
        <v>1</v>
      </c>
      <c r="B8" s="167" t="str">
        <f>'Daftar Potongan'!B9</f>
        <v>Drs. H. Salihin, MA</v>
      </c>
      <c r="C8" s="168" t="str">
        <f>'Daftar Potongan'!C9</f>
        <v>IV.b</v>
      </c>
      <c r="D8" s="168" t="str">
        <f>'Daftar Potongan'!D9</f>
        <v>196401141994031001</v>
      </c>
      <c r="E8" s="168" t="str">
        <f>'Daftar Potongan'!E9</f>
        <v>140519315106000</v>
      </c>
      <c r="F8" s="168" t="str">
        <f>'Daftar Potongan'!F9</f>
        <v>PNS</v>
      </c>
      <c r="G8" s="168" t="str">
        <f>'Daftar Potongan'!G9</f>
        <v>K/2</v>
      </c>
      <c r="H8" s="169" t="str">
        <f>'Daftar Potongan'!H9</f>
        <v>Kepala Kantor</v>
      </c>
      <c r="I8" s="168">
        <f>'Daftar Potongan'!I9</f>
        <v>13</v>
      </c>
      <c r="J8" s="200" t="str">
        <f>'Daftar Potongan'!J9</f>
        <v>8.562.000</v>
      </c>
      <c r="K8" s="200" t="str">
        <f t="shared" ref="K8:L16" si="0">J8</f>
        <v>8.562.000</v>
      </c>
      <c r="L8" s="200" t="str">
        <f t="shared" si="0"/>
        <v>8.562.000</v>
      </c>
      <c r="M8" s="165" t="s">
        <v>160</v>
      </c>
    </row>
    <row r="9" spans="1:13" ht="35.1" hidden="1" customHeight="1" x14ac:dyDescent="0.25">
      <c r="A9" s="166">
        <v>2</v>
      </c>
      <c r="B9" s="167">
        <f>'Daftar Potongan'!B10</f>
        <v>0</v>
      </c>
      <c r="C9" s="168">
        <f>'Daftar Potongan'!C10</f>
        <v>0</v>
      </c>
      <c r="D9" s="168">
        <f>'Daftar Potongan'!D10</f>
        <v>0</v>
      </c>
      <c r="E9" s="168">
        <f>'Daftar Potongan'!E10</f>
        <v>0</v>
      </c>
      <c r="F9" s="168">
        <f>'Daftar Potongan'!F10</f>
        <v>0</v>
      </c>
      <c r="G9" s="168">
        <f>'Daftar Potongan'!G10</f>
        <v>0</v>
      </c>
      <c r="H9" s="169">
        <f>'Daftar Potongan'!H10</f>
        <v>0</v>
      </c>
      <c r="I9" s="168">
        <f>'Daftar Potongan'!I10</f>
        <v>0</v>
      </c>
      <c r="J9" s="200">
        <f>'Daftar Potongan'!J10</f>
        <v>0</v>
      </c>
      <c r="K9" s="200">
        <f t="shared" si="0"/>
        <v>0</v>
      </c>
      <c r="L9" s="200">
        <f t="shared" si="0"/>
        <v>0</v>
      </c>
      <c r="M9" s="165" t="s">
        <v>161</v>
      </c>
    </row>
    <row r="10" spans="1:13" ht="35.1" hidden="1" customHeight="1" x14ac:dyDescent="0.25">
      <c r="A10" s="166">
        <v>3</v>
      </c>
      <c r="B10" s="167">
        <f>'Daftar Potongan'!B11</f>
        <v>0</v>
      </c>
      <c r="C10" s="168">
        <f>'Daftar Potongan'!C11</f>
        <v>0</v>
      </c>
      <c r="D10" s="168">
        <f>'Daftar Potongan'!D11</f>
        <v>0</v>
      </c>
      <c r="E10" s="168">
        <f>'Daftar Potongan'!E11</f>
        <v>0</v>
      </c>
      <c r="F10" s="168">
        <f>'Daftar Potongan'!F11</f>
        <v>0</v>
      </c>
      <c r="G10" s="168">
        <f>'Daftar Potongan'!G11</f>
        <v>0</v>
      </c>
      <c r="H10" s="169">
        <f>'Daftar Potongan'!H11</f>
        <v>0</v>
      </c>
      <c r="I10" s="168">
        <f>'Daftar Potongan'!I11</f>
        <v>0</v>
      </c>
      <c r="J10" s="200">
        <f>'Daftar Potongan'!J11</f>
        <v>0</v>
      </c>
      <c r="K10" s="201">
        <f t="shared" si="0"/>
        <v>0</v>
      </c>
      <c r="L10" s="200">
        <f t="shared" si="0"/>
        <v>0</v>
      </c>
      <c r="M10" s="165" t="s">
        <v>162</v>
      </c>
    </row>
    <row r="11" spans="1:13" ht="35.1" hidden="1" customHeight="1" x14ac:dyDescent="0.25">
      <c r="A11" s="166">
        <v>4</v>
      </c>
      <c r="B11" s="167">
        <f>'Daftar Potongan'!B12</f>
        <v>0</v>
      </c>
      <c r="C11" s="168">
        <f>'Daftar Potongan'!C12</f>
        <v>0</v>
      </c>
      <c r="D11" s="168">
        <f>'Daftar Potongan'!D12</f>
        <v>0</v>
      </c>
      <c r="E11" s="168">
        <f>'Daftar Potongan'!E12</f>
        <v>0</v>
      </c>
      <c r="F11" s="168">
        <f>'Daftar Potongan'!F12</f>
        <v>0</v>
      </c>
      <c r="G11" s="168">
        <f>'Daftar Potongan'!G12</f>
        <v>0</v>
      </c>
      <c r="H11" s="169">
        <f>'Daftar Potongan'!H12</f>
        <v>0</v>
      </c>
      <c r="I11" s="168">
        <f>'Daftar Potongan'!I12</f>
        <v>0</v>
      </c>
      <c r="J11" s="200">
        <f>'Daftar Potongan'!J12</f>
        <v>0</v>
      </c>
      <c r="K11" s="200">
        <f t="shared" si="0"/>
        <v>0</v>
      </c>
      <c r="L11" s="200">
        <f t="shared" si="0"/>
        <v>0</v>
      </c>
      <c r="M11" s="165" t="s">
        <v>163</v>
      </c>
    </row>
    <row r="12" spans="1:13" ht="35.1" hidden="1" customHeight="1" x14ac:dyDescent="0.25">
      <c r="A12" s="166">
        <v>5</v>
      </c>
      <c r="B12" s="167">
        <f>'Daftar Potongan'!B13</f>
        <v>0</v>
      </c>
      <c r="C12" s="168">
        <f>'Daftar Potongan'!C13</f>
        <v>0</v>
      </c>
      <c r="D12" s="168">
        <f>'Daftar Potongan'!D13</f>
        <v>0</v>
      </c>
      <c r="E12" s="168">
        <f>'Daftar Potongan'!E13</f>
        <v>0</v>
      </c>
      <c r="F12" s="168">
        <f>'Daftar Potongan'!F13</f>
        <v>0</v>
      </c>
      <c r="G12" s="168">
        <f>'Daftar Potongan'!G13</f>
        <v>0</v>
      </c>
      <c r="H12" s="169">
        <f>'Daftar Potongan'!H13</f>
        <v>0</v>
      </c>
      <c r="I12" s="168">
        <f>'Daftar Potongan'!I13</f>
        <v>0</v>
      </c>
      <c r="J12" s="200">
        <f>'Daftar Potongan'!J13</f>
        <v>0</v>
      </c>
      <c r="K12" s="200">
        <f t="shared" si="0"/>
        <v>0</v>
      </c>
      <c r="L12" s="200">
        <f t="shared" si="0"/>
        <v>0</v>
      </c>
      <c r="M12" s="165" t="s">
        <v>164</v>
      </c>
    </row>
    <row r="13" spans="1:13" ht="35.1" hidden="1" customHeight="1" x14ac:dyDescent="0.25">
      <c r="A13" s="166">
        <v>6</v>
      </c>
      <c r="B13" s="167">
        <f>'Daftar Potongan'!B14</f>
        <v>0</v>
      </c>
      <c r="C13" s="168">
        <f>'Daftar Potongan'!C14</f>
        <v>0</v>
      </c>
      <c r="D13" s="168">
        <f>'Daftar Potongan'!D14</f>
        <v>0</v>
      </c>
      <c r="E13" s="168">
        <f>'Daftar Potongan'!E14</f>
        <v>0</v>
      </c>
      <c r="F13" s="168">
        <f>'Daftar Potongan'!F14</f>
        <v>0</v>
      </c>
      <c r="G13" s="168">
        <f>'Daftar Potongan'!G14</f>
        <v>0</v>
      </c>
      <c r="H13" s="169">
        <f>'Daftar Potongan'!H14</f>
        <v>0</v>
      </c>
      <c r="I13" s="168">
        <f>'Daftar Potongan'!I14</f>
        <v>0</v>
      </c>
      <c r="J13" s="200">
        <f>'Daftar Potongan'!J14</f>
        <v>0</v>
      </c>
      <c r="K13" s="200">
        <f t="shared" si="0"/>
        <v>0</v>
      </c>
      <c r="L13" s="200">
        <f t="shared" si="0"/>
        <v>0</v>
      </c>
      <c r="M13" s="165" t="s">
        <v>165</v>
      </c>
    </row>
    <row r="14" spans="1:13" ht="35.1" hidden="1" customHeight="1" x14ac:dyDescent="0.25">
      <c r="A14" s="166">
        <v>7</v>
      </c>
      <c r="B14" s="167">
        <f>'Daftar Potongan'!B15</f>
        <v>0</v>
      </c>
      <c r="C14" s="168">
        <f>'Daftar Potongan'!C15</f>
        <v>0</v>
      </c>
      <c r="D14" s="168">
        <f>'Daftar Potongan'!D15</f>
        <v>0</v>
      </c>
      <c r="E14" s="168">
        <f>'Daftar Potongan'!E15</f>
        <v>0</v>
      </c>
      <c r="F14" s="168">
        <f>'Daftar Potongan'!F15</f>
        <v>0</v>
      </c>
      <c r="G14" s="168">
        <f>'Daftar Potongan'!G15</f>
        <v>0</v>
      </c>
      <c r="H14" s="169">
        <f>'Daftar Potongan'!H15</f>
        <v>0</v>
      </c>
      <c r="I14" s="168">
        <f>'Daftar Potongan'!I15</f>
        <v>0</v>
      </c>
      <c r="J14" s="200">
        <f>'Daftar Potongan'!J15</f>
        <v>0</v>
      </c>
      <c r="K14" s="200">
        <f t="shared" si="0"/>
        <v>0</v>
      </c>
      <c r="L14" s="200">
        <f t="shared" si="0"/>
        <v>0</v>
      </c>
      <c r="M14" s="165" t="s">
        <v>166</v>
      </c>
    </row>
    <row r="15" spans="1:13" ht="35.1" hidden="1" customHeight="1" x14ac:dyDescent="0.25">
      <c r="A15" s="166">
        <v>8</v>
      </c>
      <c r="B15" s="167">
        <f>'Daftar Potongan'!B16</f>
        <v>0</v>
      </c>
      <c r="C15" s="168">
        <f>'Daftar Potongan'!C16</f>
        <v>0</v>
      </c>
      <c r="D15" s="168">
        <f>'Daftar Potongan'!D16</f>
        <v>0</v>
      </c>
      <c r="E15" s="168">
        <f>'Daftar Potongan'!E16</f>
        <v>0</v>
      </c>
      <c r="F15" s="168">
        <f>'Daftar Potongan'!F16</f>
        <v>0</v>
      </c>
      <c r="G15" s="168">
        <f>'Daftar Potongan'!G16</f>
        <v>0</v>
      </c>
      <c r="H15" s="169">
        <f>'Daftar Potongan'!H16</f>
        <v>0</v>
      </c>
      <c r="I15" s="168">
        <f>'Daftar Potongan'!I16</f>
        <v>0</v>
      </c>
      <c r="J15" s="200">
        <f>'Daftar Potongan'!J16</f>
        <v>0</v>
      </c>
      <c r="K15" s="200">
        <f t="shared" ref="K15:K16" si="1">J15</f>
        <v>0</v>
      </c>
      <c r="L15" s="200">
        <f t="shared" si="0"/>
        <v>0</v>
      </c>
      <c r="M15" s="165" t="s">
        <v>170</v>
      </c>
    </row>
    <row r="16" spans="1:13" ht="35.1" hidden="1" customHeight="1" thickBot="1" x14ac:dyDescent="0.3">
      <c r="A16" s="166">
        <v>9</v>
      </c>
      <c r="B16" s="167">
        <f>'Daftar Potongan'!B17</f>
        <v>0</v>
      </c>
      <c r="C16" s="168">
        <f>'Daftar Potongan'!C17</f>
        <v>0</v>
      </c>
      <c r="D16" s="168">
        <f>'Daftar Potongan'!D17</f>
        <v>0</v>
      </c>
      <c r="E16" s="168">
        <f>'Daftar Potongan'!E17</f>
        <v>0</v>
      </c>
      <c r="F16" s="168">
        <f>'Daftar Potongan'!F17</f>
        <v>0</v>
      </c>
      <c r="G16" s="168">
        <f>'Daftar Potongan'!G17</f>
        <v>0</v>
      </c>
      <c r="H16" s="169">
        <f>'Daftar Potongan'!H17</f>
        <v>0</v>
      </c>
      <c r="I16" s="168">
        <f>'Daftar Potongan'!I17</f>
        <v>0</v>
      </c>
      <c r="J16" s="200">
        <f>'Daftar Potongan'!J17</f>
        <v>0</v>
      </c>
      <c r="K16" s="200">
        <f t="shared" si="1"/>
        <v>0</v>
      </c>
      <c r="L16" s="200">
        <f t="shared" si="0"/>
        <v>0</v>
      </c>
      <c r="M16" s="165" t="s">
        <v>167</v>
      </c>
    </row>
    <row r="17" spans="1:13" ht="24.95" customHeight="1" thickTop="1" thickBot="1" x14ac:dyDescent="0.3">
      <c r="A17" s="170"/>
      <c r="B17" s="171"/>
      <c r="C17" s="171"/>
      <c r="D17" s="171"/>
      <c r="E17" s="171"/>
      <c r="F17" s="172"/>
      <c r="G17" s="172"/>
      <c r="H17" s="171"/>
      <c r="I17" s="171"/>
      <c r="J17" s="173">
        <f>SUM(J8:J16)</f>
        <v>0</v>
      </c>
      <c r="K17" s="173">
        <f>SUM(K8:K16)</f>
        <v>0</v>
      </c>
      <c r="L17" s="173">
        <f>SUM(L8:L16)</f>
        <v>0</v>
      </c>
      <c r="M17" s="174"/>
    </row>
    <row r="18" spans="1:13" ht="15.75" thickTop="1" x14ac:dyDescent="0.25"/>
    <row r="20" spans="1:13" x14ac:dyDescent="0.25">
      <c r="A20" s="153"/>
      <c r="B20" s="153"/>
      <c r="C20" s="153"/>
      <c r="D20" s="154"/>
      <c r="E20" s="154"/>
      <c r="F20" s="155"/>
      <c r="G20" s="156"/>
      <c r="H20" s="155"/>
      <c r="I20" s="48"/>
      <c r="K20" s="316" t="str">
        <f>'Daftar Potongan'!AC20</f>
        <v>Blangpidie, 2 April 2021</v>
      </c>
      <c r="L20" s="316"/>
      <c r="M20" s="316"/>
    </row>
    <row r="21" spans="1:13" x14ac:dyDescent="0.25">
      <c r="A21" s="331" t="s">
        <v>116</v>
      </c>
      <c r="B21" s="331"/>
      <c r="C21" s="331"/>
      <c r="D21" s="331"/>
      <c r="E21" s="154"/>
      <c r="F21" s="155"/>
      <c r="G21" s="156"/>
      <c r="H21" s="155"/>
      <c r="I21" s="48"/>
      <c r="K21" s="316" t="s">
        <v>107</v>
      </c>
      <c r="L21" s="316"/>
      <c r="M21" s="316"/>
    </row>
    <row r="22" spans="1:13" x14ac:dyDescent="0.25">
      <c r="A22" s="332" t="s">
        <v>117</v>
      </c>
      <c r="B22" s="332"/>
      <c r="C22" s="332"/>
      <c r="D22" s="332"/>
      <c r="E22" s="154"/>
      <c r="F22" s="155"/>
      <c r="G22" s="156"/>
      <c r="H22" s="155"/>
      <c r="I22" s="48"/>
      <c r="J22" s="156"/>
      <c r="K22" s="156"/>
      <c r="L22" s="48"/>
    </row>
    <row r="23" spans="1:13" x14ac:dyDescent="0.25">
      <c r="A23" s="48"/>
      <c r="B23" s="153"/>
      <c r="C23" s="153"/>
      <c r="D23" s="154"/>
      <c r="E23" s="154"/>
      <c r="F23" s="155"/>
      <c r="G23" s="156"/>
      <c r="H23" s="155"/>
      <c r="I23" s="48"/>
      <c r="J23" s="156"/>
      <c r="K23" s="156"/>
      <c r="L23" s="48"/>
    </row>
    <row r="24" spans="1:13" x14ac:dyDescent="0.25">
      <c r="A24" s="48"/>
      <c r="B24" s="153"/>
      <c r="C24" s="153"/>
      <c r="D24" s="154"/>
      <c r="E24" s="154"/>
      <c r="F24" s="155"/>
      <c r="G24" s="156"/>
      <c r="H24" s="155"/>
      <c r="I24" s="48"/>
      <c r="J24" s="156"/>
      <c r="K24" s="156"/>
      <c r="L24" s="48"/>
    </row>
    <row r="25" spans="1:13" x14ac:dyDescent="0.25">
      <c r="A25" s="332" t="s">
        <v>43</v>
      </c>
      <c r="B25" s="332"/>
      <c r="C25" s="332"/>
      <c r="D25" s="332"/>
      <c r="E25" s="154"/>
      <c r="F25" s="155"/>
      <c r="G25" s="156"/>
      <c r="H25" s="155"/>
      <c r="I25" s="48"/>
      <c r="J25" s="54"/>
      <c r="K25" s="333" t="s">
        <v>109</v>
      </c>
      <c r="L25" s="333"/>
      <c r="M25" s="333"/>
    </row>
    <row r="26" spans="1:13" x14ac:dyDescent="0.25">
      <c r="A26" s="332" t="s">
        <v>44</v>
      </c>
      <c r="B26" s="332"/>
      <c r="C26" s="332"/>
      <c r="D26" s="332"/>
      <c r="E26" s="154"/>
      <c r="F26" s="155"/>
      <c r="G26" s="156"/>
      <c r="H26" s="155"/>
      <c r="I26" s="48"/>
      <c r="J26" s="54"/>
      <c r="K26" s="333" t="s">
        <v>110</v>
      </c>
      <c r="L26" s="333"/>
      <c r="M26" s="333"/>
    </row>
  </sheetData>
  <mergeCells count="25">
    <mergeCell ref="A1:M1"/>
    <mergeCell ref="A2:M2"/>
    <mergeCell ref="A3:M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L5"/>
    <mergeCell ref="M5:M7"/>
    <mergeCell ref="K6:K7"/>
    <mergeCell ref="L6:L7"/>
    <mergeCell ref="A21:D21"/>
    <mergeCell ref="A22:D22"/>
    <mergeCell ref="A25:D25"/>
    <mergeCell ref="A26:D26"/>
    <mergeCell ref="K20:M20"/>
    <mergeCell ref="K21:M21"/>
    <mergeCell ref="K25:M25"/>
    <mergeCell ref="K26:M26"/>
  </mergeCells>
  <dataValidations count="1">
    <dataValidation type="list" allowBlank="1" showInputMessage="1" showErrorMessage="1" sqref="B20 B23:B24 H20:I26 E20:F26" xr:uid="{00000000-0002-0000-0400-000000000000}">
      <formula1>#REF!</formula1>
    </dataValidation>
  </dataValidations>
  <pageMargins left="0" right="0" top="0.39370078740157483" bottom="0.39370078740157483" header="0.31496062992125984" footer="0.31496062992125984"/>
  <pageSetup paperSize="9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BCD-AA9E-417E-99CC-22F365ACE14C}">
  <sheetPr>
    <tabColor rgb="FF92D050"/>
  </sheetPr>
  <dimension ref="A3:AL66"/>
  <sheetViews>
    <sheetView showGridLines="0" view="pageBreakPreview" topLeftCell="A16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11" customWidth="1"/>
    <col min="2" max="7" width="2.7109375" style="211" customWidth="1"/>
    <col min="8" max="8" width="3.5703125" style="211" customWidth="1"/>
    <col min="9" max="18" width="3.140625" style="211" customWidth="1"/>
    <col min="19" max="28" width="3" style="211" customWidth="1"/>
    <col min="29" max="32" width="3.28515625" style="211" customWidth="1"/>
    <col min="33" max="33" width="2.85546875" style="211" customWidth="1"/>
    <col min="34" max="34" width="3" style="211" customWidth="1"/>
    <col min="35" max="35" width="2.7109375" style="211" customWidth="1"/>
    <col min="36" max="256" width="9.140625" style="211"/>
    <col min="257" max="257" width="2.42578125" style="211" customWidth="1"/>
    <col min="258" max="263" width="2.7109375" style="211" customWidth="1"/>
    <col min="264" max="264" width="3.5703125" style="211" customWidth="1"/>
    <col min="265" max="274" width="3.140625" style="211" customWidth="1"/>
    <col min="275" max="284" width="3" style="211" customWidth="1"/>
    <col min="285" max="288" width="3.28515625" style="211" customWidth="1"/>
    <col min="289" max="289" width="2.85546875" style="211" customWidth="1"/>
    <col min="290" max="290" width="3" style="211" customWidth="1"/>
    <col min="291" max="291" width="2.7109375" style="211" customWidth="1"/>
    <col min="292" max="512" width="9.140625" style="211"/>
    <col min="513" max="513" width="2.42578125" style="211" customWidth="1"/>
    <col min="514" max="519" width="2.7109375" style="211" customWidth="1"/>
    <col min="520" max="520" width="3.5703125" style="211" customWidth="1"/>
    <col min="521" max="530" width="3.140625" style="211" customWidth="1"/>
    <col min="531" max="540" width="3" style="211" customWidth="1"/>
    <col min="541" max="544" width="3.28515625" style="211" customWidth="1"/>
    <col min="545" max="545" width="2.85546875" style="211" customWidth="1"/>
    <col min="546" max="546" width="3" style="211" customWidth="1"/>
    <col min="547" max="547" width="2.7109375" style="211" customWidth="1"/>
    <col min="548" max="768" width="9.140625" style="211"/>
    <col min="769" max="769" width="2.42578125" style="211" customWidth="1"/>
    <col min="770" max="775" width="2.7109375" style="211" customWidth="1"/>
    <col min="776" max="776" width="3.5703125" style="211" customWidth="1"/>
    <col min="777" max="786" width="3.140625" style="211" customWidth="1"/>
    <col min="787" max="796" width="3" style="211" customWidth="1"/>
    <col min="797" max="800" width="3.28515625" style="211" customWidth="1"/>
    <col min="801" max="801" width="2.85546875" style="211" customWidth="1"/>
    <col min="802" max="802" width="3" style="211" customWidth="1"/>
    <col min="803" max="803" width="2.7109375" style="211" customWidth="1"/>
    <col min="804" max="1024" width="9.140625" style="211"/>
    <col min="1025" max="1025" width="2.42578125" style="211" customWidth="1"/>
    <col min="1026" max="1031" width="2.7109375" style="211" customWidth="1"/>
    <col min="1032" max="1032" width="3.5703125" style="211" customWidth="1"/>
    <col min="1033" max="1042" width="3.140625" style="211" customWidth="1"/>
    <col min="1043" max="1052" width="3" style="211" customWidth="1"/>
    <col min="1053" max="1056" width="3.28515625" style="211" customWidth="1"/>
    <col min="1057" max="1057" width="2.85546875" style="211" customWidth="1"/>
    <col min="1058" max="1058" width="3" style="211" customWidth="1"/>
    <col min="1059" max="1059" width="2.7109375" style="211" customWidth="1"/>
    <col min="1060" max="1280" width="9.140625" style="211"/>
    <col min="1281" max="1281" width="2.42578125" style="211" customWidth="1"/>
    <col min="1282" max="1287" width="2.7109375" style="211" customWidth="1"/>
    <col min="1288" max="1288" width="3.5703125" style="211" customWidth="1"/>
    <col min="1289" max="1298" width="3.140625" style="211" customWidth="1"/>
    <col min="1299" max="1308" width="3" style="211" customWidth="1"/>
    <col min="1309" max="1312" width="3.28515625" style="211" customWidth="1"/>
    <col min="1313" max="1313" width="2.85546875" style="211" customWidth="1"/>
    <col min="1314" max="1314" width="3" style="211" customWidth="1"/>
    <col min="1315" max="1315" width="2.7109375" style="211" customWidth="1"/>
    <col min="1316" max="1536" width="9.140625" style="211"/>
    <col min="1537" max="1537" width="2.42578125" style="211" customWidth="1"/>
    <col min="1538" max="1543" width="2.7109375" style="211" customWidth="1"/>
    <col min="1544" max="1544" width="3.5703125" style="211" customWidth="1"/>
    <col min="1545" max="1554" width="3.140625" style="211" customWidth="1"/>
    <col min="1555" max="1564" width="3" style="211" customWidth="1"/>
    <col min="1565" max="1568" width="3.28515625" style="211" customWidth="1"/>
    <col min="1569" max="1569" width="2.85546875" style="211" customWidth="1"/>
    <col min="1570" max="1570" width="3" style="211" customWidth="1"/>
    <col min="1571" max="1571" width="2.7109375" style="211" customWidth="1"/>
    <col min="1572" max="1792" width="9.140625" style="211"/>
    <col min="1793" max="1793" width="2.42578125" style="211" customWidth="1"/>
    <col min="1794" max="1799" width="2.7109375" style="211" customWidth="1"/>
    <col min="1800" max="1800" width="3.5703125" style="211" customWidth="1"/>
    <col min="1801" max="1810" width="3.140625" style="211" customWidth="1"/>
    <col min="1811" max="1820" width="3" style="211" customWidth="1"/>
    <col min="1821" max="1824" width="3.28515625" style="211" customWidth="1"/>
    <col min="1825" max="1825" width="2.85546875" style="211" customWidth="1"/>
    <col min="1826" max="1826" width="3" style="211" customWidth="1"/>
    <col min="1827" max="1827" width="2.7109375" style="211" customWidth="1"/>
    <col min="1828" max="2048" width="9.140625" style="211"/>
    <col min="2049" max="2049" width="2.42578125" style="211" customWidth="1"/>
    <col min="2050" max="2055" width="2.7109375" style="211" customWidth="1"/>
    <col min="2056" max="2056" width="3.5703125" style="211" customWidth="1"/>
    <col min="2057" max="2066" width="3.140625" style="211" customWidth="1"/>
    <col min="2067" max="2076" width="3" style="211" customWidth="1"/>
    <col min="2077" max="2080" width="3.28515625" style="211" customWidth="1"/>
    <col min="2081" max="2081" width="2.85546875" style="211" customWidth="1"/>
    <col min="2082" max="2082" width="3" style="211" customWidth="1"/>
    <col min="2083" max="2083" width="2.7109375" style="211" customWidth="1"/>
    <col min="2084" max="2304" width="9.140625" style="211"/>
    <col min="2305" max="2305" width="2.42578125" style="211" customWidth="1"/>
    <col min="2306" max="2311" width="2.7109375" style="211" customWidth="1"/>
    <col min="2312" max="2312" width="3.5703125" style="211" customWidth="1"/>
    <col min="2313" max="2322" width="3.140625" style="211" customWidth="1"/>
    <col min="2323" max="2332" width="3" style="211" customWidth="1"/>
    <col min="2333" max="2336" width="3.28515625" style="211" customWidth="1"/>
    <col min="2337" max="2337" width="2.85546875" style="211" customWidth="1"/>
    <col min="2338" max="2338" width="3" style="211" customWidth="1"/>
    <col min="2339" max="2339" width="2.7109375" style="211" customWidth="1"/>
    <col min="2340" max="2560" width="9.140625" style="211"/>
    <col min="2561" max="2561" width="2.42578125" style="211" customWidth="1"/>
    <col min="2562" max="2567" width="2.7109375" style="211" customWidth="1"/>
    <col min="2568" max="2568" width="3.5703125" style="211" customWidth="1"/>
    <col min="2569" max="2578" width="3.140625" style="211" customWidth="1"/>
    <col min="2579" max="2588" width="3" style="211" customWidth="1"/>
    <col min="2589" max="2592" width="3.28515625" style="211" customWidth="1"/>
    <col min="2593" max="2593" width="2.85546875" style="211" customWidth="1"/>
    <col min="2594" max="2594" width="3" style="211" customWidth="1"/>
    <col min="2595" max="2595" width="2.7109375" style="211" customWidth="1"/>
    <col min="2596" max="2816" width="9.140625" style="211"/>
    <col min="2817" max="2817" width="2.42578125" style="211" customWidth="1"/>
    <col min="2818" max="2823" width="2.7109375" style="211" customWidth="1"/>
    <col min="2824" max="2824" width="3.5703125" style="211" customWidth="1"/>
    <col min="2825" max="2834" width="3.140625" style="211" customWidth="1"/>
    <col min="2835" max="2844" width="3" style="211" customWidth="1"/>
    <col min="2845" max="2848" width="3.28515625" style="211" customWidth="1"/>
    <col min="2849" max="2849" width="2.85546875" style="211" customWidth="1"/>
    <col min="2850" max="2850" width="3" style="211" customWidth="1"/>
    <col min="2851" max="2851" width="2.7109375" style="211" customWidth="1"/>
    <col min="2852" max="3072" width="9.140625" style="211"/>
    <col min="3073" max="3073" width="2.42578125" style="211" customWidth="1"/>
    <col min="3074" max="3079" width="2.7109375" style="211" customWidth="1"/>
    <col min="3080" max="3080" width="3.5703125" style="211" customWidth="1"/>
    <col min="3081" max="3090" width="3.140625" style="211" customWidth="1"/>
    <col min="3091" max="3100" width="3" style="211" customWidth="1"/>
    <col min="3101" max="3104" width="3.28515625" style="211" customWidth="1"/>
    <col min="3105" max="3105" width="2.85546875" style="211" customWidth="1"/>
    <col min="3106" max="3106" width="3" style="211" customWidth="1"/>
    <col min="3107" max="3107" width="2.7109375" style="211" customWidth="1"/>
    <col min="3108" max="3328" width="9.140625" style="211"/>
    <col min="3329" max="3329" width="2.42578125" style="211" customWidth="1"/>
    <col min="3330" max="3335" width="2.7109375" style="211" customWidth="1"/>
    <col min="3336" max="3336" width="3.5703125" style="211" customWidth="1"/>
    <col min="3337" max="3346" width="3.140625" style="211" customWidth="1"/>
    <col min="3347" max="3356" width="3" style="211" customWidth="1"/>
    <col min="3357" max="3360" width="3.28515625" style="211" customWidth="1"/>
    <col min="3361" max="3361" width="2.85546875" style="211" customWidth="1"/>
    <col min="3362" max="3362" width="3" style="211" customWidth="1"/>
    <col min="3363" max="3363" width="2.7109375" style="211" customWidth="1"/>
    <col min="3364" max="3584" width="9.140625" style="211"/>
    <col min="3585" max="3585" width="2.42578125" style="211" customWidth="1"/>
    <col min="3586" max="3591" width="2.7109375" style="211" customWidth="1"/>
    <col min="3592" max="3592" width="3.5703125" style="211" customWidth="1"/>
    <col min="3593" max="3602" width="3.140625" style="211" customWidth="1"/>
    <col min="3603" max="3612" width="3" style="211" customWidth="1"/>
    <col min="3613" max="3616" width="3.28515625" style="211" customWidth="1"/>
    <col min="3617" max="3617" width="2.85546875" style="211" customWidth="1"/>
    <col min="3618" max="3618" width="3" style="211" customWidth="1"/>
    <col min="3619" max="3619" width="2.7109375" style="211" customWidth="1"/>
    <col min="3620" max="3840" width="9.140625" style="211"/>
    <col min="3841" max="3841" width="2.42578125" style="211" customWidth="1"/>
    <col min="3842" max="3847" width="2.7109375" style="211" customWidth="1"/>
    <col min="3848" max="3848" width="3.5703125" style="211" customWidth="1"/>
    <col min="3849" max="3858" width="3.140625" style="211" customWidth="1"/>
    <col min="3859" max="3868" width="3" style="211" customWidth="1"/>
    <col min="3869" max="3872" width="3.28515625" style="211" customWidth="1"/>
    <col min="3873" max="3873" width="2.85546875" style="211" customWidth="1"/>
    <col min="3874" max="3874" width="3" style="211" customWidth="1"/>
    <col min="3875" max="3875" width="2.7109375" style="211" customWidth="1"/>
    <col min="3876" max="4096" width="9.140625" style="211"/>
    <col min="4097" max="4097" width="2.42578125" style="211" customWidth="1"/>
    <col min="4098" max="4103" width="2.7109375" style="211" customWidth="1"/>
    <col min="4104" max="4104" width="3.5703125" style="211" customWidth="1"/>
    <col min="4105" max="4114" width="3.140625" style="211" customWidth="1"/>
    <col min="4115" max="4124" width="3" style="211" customWidth="1"/>
    <col min="4125" max="4128" width="3.28515625" style="211" customWidth="1"/>
    <col min="4129" max="4129" width="2.85546875" style="211" customWidth="1"/>
    <col min="4130" max="4130" width="3" style="211" customWidth="1"/>
    <col min="4131" max="4131" width="2.7109375" style="211" customWidth="1"/>
    <col min="4132" max="4352" width="9.140625" style="211"/>
    <col min="4353" max="4353" width="2.42578125" style="211" customWidth="1"/>
    <col min="4354" max="4359" width="2.7109375" style="211" customWidth="1"/>
    <col min="4360" max="4360" width="3.5703125" style="211" customWidth="1"/>
    <col min="4361" max="4370" width="3.140625" style="211" customWidth="1"/>
    <col min="4371" max="4380" width="3" style="211" customWidth="1"/>
    <col min="4381" max="4384" width="3.28515625" style="211" customWidth="1"/>
    <col min="4385" max="4385" width="2.85546875" style="211" customWidth="1"/>
    <col min="4386" max="4386" width="3" style="211" customWidth="1"/>
    <col min="4387" max="4387" width="2.7109375" style="211" customWidth="1"/>
    <col min="4388" max="4608" width="9.140625" style="211"/>
    <col min="4609" max="4609" width="2.42578125" style="211" customWidth="1"/>
    <col min="4610" max="4615" width="2.7109375" style="211" customWidth="1"/>
    <col min="4616" max="4616" width="3.5703125" style="211" customWidth="1"/>
    <col min="4617" max="4626" width="3.140625" style="211" customWidth="1"/>
    <col min="4627" max="4636" width="3" style="211" customWidth="1"/>
    <col min="4637" max="4640" width="3.28515625" style="211" customWidth="1"/>
    <col min="4641" max="4641" width="2.85546875" style="211" customWidth="1"/>
    <col min="4642" max="4642" width="3" style="211" customWidth="1"/>
    <col min="4643" max="4643" width="2.7109375" style="211" customWidth="1"/>
    <col min="4644" max="4864" width="9.140625" style="211"/>
    <col min="4865" max="4865" width="2.42578125" style="211" customWidth="1"/>
    <col min="4866" max="4871" width="2.7109375" style="211" customWidth="1"/>
    <col min="4872" max="4872" width="3.5703125" style="211" customWidth="1"/>
    <col min="4873" max="4882" width="3.140625" style="211" customWidth="1"/>
    <col min="4883" max="4892" width="3" style="211" customWidth="1"/>
    <col min="4893" max="4896" width="3.28515625" style="211" customWidth="1"/>
    <col min="4897" max="4897" width="2.85546875" style="211" customWidth="1"/>
    <col min="4898" max="4898" width="3" style="211" customWidth="1"/>
    <col min="4899" max="4899" width="2.7109375" style="211" customWidth="1"/>
    <col min="4900" max="5120" width="9.140625" style="211"/>
    <col min="5121" max="5121" width="2.42578125" style="211" customWidth="1"/>
    <col min="5122" max="5127" width="2.7109375" style="211" customWidth="1"/>
    <col min="5128" max="5128" width="3.5703125" style="211" customWidth="1"/>
    <col min="5129" max="5138" width="3.140625" style="211" customWidth="1"/>
    <col min="5139" max="5148" width="3" style="211" customWidth="1"/>
    <col min="5149" max="5152" width="3.28515625" style="211" customWidth="1"/>
    <col min="5153" max="5153" width="2.85546875" style="211" customWidth="1"/>
    <col min="5154" max="5154" width="3" style="211" customWidth="1"/>
    <col min="5155" max="5155" width="2.7109375" style="211" customWidth="1"/>
    <col min="5156" max="5376" width="9.140625" style="211"/>
    <col min="5377" max="5377" width="2.42578125" style="211" customWidth="1"/>
    <col min="5378" max="5383" width="2.7109375" style="211" customWidth="1"/>
    <col min="5384" max="5384" width="3.5703125" style="211" customWidth="1"/>
    <col min="5385" max="5394" width="3.140625" style="211" customWidth="1"/>
    <col min="5395" max="5404" width="3" style="211" customWidth="1"/>
    <col min="5405" max="5408" width="3.28515625" style="211" customWidth="1"/>
    <col min="5409" max="5409" width="2.85546875" style="211" customWidth="1"/>
    <col min="5410" max="5410" width="3" style="211" customWidth="1"/>
    <col min="5411" max="5411" width="2.7109375" style="211" customWidth="1"/>
    <col min="5412" max="5632" width="9.140625" style="211"/>
    <col min="5633" max="5633" width="2.42578125" style="211" customWidth="1"/>
    <col min="5634" max="5639" width="2.7109375" style="211" customWidth="1"/>
    <col min="5640" max="5640" width="3.5703125" style="211" customWidth="1"/>
    <col min="5641" max="5650" width="3.140625" style="211" customWidth="1"/>
    <col min="5651" max="5660" width="3" style="211" customWidth="1"/>
    <col min="5661" max="5664" width="3.28515625" style="211" customWidth="1"/>
    <col min="5665" max="5665" width="2.85546875" style="211" customWidth="1"/>
    <col min="5666" max="5666" width="3" style="211" customWidth="1"/>
    <col min="5667" max="5667" width="2.7109375" style="211" customWidth="1"/>
    <col min="5668" max="5888" width="9.140625" style="211"/>
    <col min="5889" max="5889" width="2.42578125" style="211" customWidth="1"/>
    <col min="5890" max="5895" width="2.7109375" style="211" customWidth="1"/>
    <col min="5896" max="5896" width="3.5703125" style="211" customWidth="1"/>
    <col min="5897" max="5906" width="3.140625" style="211" customWidth="1"/>
    <col min="5907" max="5916" width="3" style="211" customWidth="1"/>
    <col min="5917" max="5920" width="3.28515625" style="211" customWidth="1"/>
    <col min="5921" max="5921" width="2.85546875" style="211" customWidth="1"/>
    <col min="5922" max="5922" width="3" style="211" customWidth="1"/>
    <col min="5923" max="5923" width="2.7109375" style="211" customWidth="1"/>
    <col min="5924" max="6144" width="9.140625" style="211"/>
    <col min="6145" max="6145" width="2.42578125" style="211" customWidth="1"/>
    <col min="6146" max="6151" width="2.7109375" style="211" customWidth="1"/>
    <col min="6152" max="6152" width="3.5703125" style="211" customWidth="1"/>
    <col min="6153" max="6162" width="3.140625" style="211" customWidth="1"/>
    <col min="6163" max="6172" width="3" style="211" customWidth="1"/>
    <col min="6173" max="6176" width="3.28515625" style="211" customWidth="1"/>
    <col min="6177" max="6177" width="2.85546875" style="211" customWidth="1"/>
    <col min="6178" max="6178" width="3" style="211" customWidth="1"/>
    <col min="6179" max="6179" width="2.7109375" style="211" customWidth="1"/>
    <col min="6180" max="6400" width="9.140625" style="211"/>
    <col min="6401" max="6401" width="2.42578125" style="211" customWidth="1"/>
    <col min="6402" max="6407" width="2.7109375" style="211" customWidth="1"/>
    <col min="6408" max="6408" width="3.5703125" style="211" customWidth="1"/>
    <col min="6409" max="6418" width="3.140625" style="211" customWidth="1"/>
    <col min="6419" max="6428" width="3" style="211" customWidth="1"/>
    <col min="6429" max="6432" width="3.28515625" style="211" customWidth="1"/>
    <col min="6433" max="6433" width="2.85546875" style="211" customWidth="1"/>
    <col min="6434" max="6434" width="3" style="211" customWidth="1"/>
    <col min="6435" max="6435" width="2.7109375" style="211" customWidth="1"/>
    <col min="6436" max="6656" width="9.140625" style="211"/>
    <col min="6657" max="6657" width="2.42578125" style="211" customWidth="1"/>
    <col min="6658" max="6663" width="2.7109375" style="211" customWidth="1"/>
    <col min="6664" max="6664" width="3.5703125" style="211" customWidth="1"/>
    <col min="6665" max="6674" width="3.140625" style="211" customWidth="1"/>
    <col min="6675" max="6684" width="3" style="211" customWidth="1"/>
    <col min="6685" max="6688" width="3.28515625" style="211" customWidth="1"/>
    <col min="6689" max="6689" width="2.85546875" style="211" customWidth="1"/>
    <col min="6690" max="6690" width="3" style="211" customWidth="1"/>
    <col min="6691" max="6691" width="2.7109375" style="211" customWidth="1"/>
    <col min="6692" max="6912" width="9.140625" style="211"/>
    <col min="6913" max="6913" width="2.42578125" style="211" customWidth="1"/>
    <col min="6914" max="6919" width="2.7109375" style="211" customWidth="1"/>
    <col min="6920" max="6920" width="3.5703125" style="211" customWidth="1"/>
    <col min="6921" max="6930" width="3.140625" style="211" customWidth="1"/>
    <col min="6931" max="6940" width="3" style="211" customWidth="1"/>
    <col min="6941" max="6944" width="3.28515625" style="211" customWidth="1"/>
    <col min="6945" max="6945" width="2.85546875" style="211" customWidth="1"/>
    <col min="6946" max="6946" width="3" style="211" customWidth="1"/>
    <col min="6947" max="6947" width="2.7109375" style="211" customWidth="1"/>
    <col min="6948" max="7168" width="9.140625" style="211"/>
    <col min="7169" max="7169" width="2.42578125" style="211" customWidth="1"/>
    <col min="7170" max="7175" width="2.7109375" style="211" customWidth="1"/>
    <col min="7176" max="7176" width="3.5703125" style="211" customWidth="1"/>
    <col min="7177" max="7186" width="3.140625" style="211" customWidth="1"/>
    <col min="7187" max="7196" width="3" style="211" customWidth="1"/>
    <col min="7197" max="7200" width="3.28515625" style="211" customWidth="1"/>
    <col min="7201" max="7201" width="2.85546875" style="211" customWidth="1"/>
    <col min="7202" max="7202" width="3" style="211" customWidth="1"/>
    <col min="7203" max="7203" width="2.7109375" style="211" customWidth="1"/>
    <col min="7204" max="7424" width="9.140625" style="211"/>
    <col min="7425" max="7425" width="2.42578125" style="211" customWidth="1"/>
    <col min="7426" max="7431" width="2.7109375" style="211" customWidth="1"/>
    <col min="7432" max="7432" width="3.5703125" style="211" customWidth="1"/>
    <col min="7433" max="7442" width="3.140625" style="211" customWidth="1"/>
    <col min="7443" max="7452" width="3" style="211" customWidth="1"/>
    <col min="7453" max="7456" width="3.28515625" style="211" customWidth="1"/>
    <col min="7457" max="7457" width="2.85546875" style="211" customWidth="1"/>
    <col min="7458" max="7458" width="3" style="211" customWidth="1"/>
    <col min="7459" max="7459" width="2.7109375" style="211" customWidth="1"/>
    <col min="7460" max="7680" width="9.140625" style="211"/>
    <col min="7681" max="7681" width="2.42578125" style="211" customWidth="1"/>
    <col min="7682" max="7687" width="2.7109375" style="211" customWidth="1"/>
    <col min="7688" max="7688" width="3.5703125" style="211" customWidth="1"/>
    <col min="7689" max="7698" width="3.140625" style="211" customWidth="1"/>
    <col min="7699" max="7708" width="3" style="211" customWidth="1"/>
    <col min="7709" max="7712" width="3.28515625" style="211" customWidth="1"/>
    <col min="7713" max="7713" width="2.85546875" style="211" customWidth="1"/>
    <col min="7714" max="7714" width="3" style="211" customWidth="1"/>
    <col min="7715" max="7715" width="2.7109375" style="211" customWidth="1"/>
    <col min="7716" max="7936" width="9.140625" style="211"/>
    <col min="7937" max="7937" width="2.42578125" style="211" customWidth="1"/>
    <col min="7938" max="7943" width="2.7109375" style="211" customWidth="1"/>
    <col min="7944" max="7944" width="3.5703125" style="211" customWidth="1"/>
    <col min="7945" max="7954" width="3.140625" style="211" customWidth="1"/>
    <col min="7955" max="7964" width="3" style="211" customWidth="1"/>
    <col min="7965" max="7968" width="3.28515625" style="211" customWidth="1"/>
    <col min="7969" max="7969" width="2.85546875" style="211" customWidth="1"/>
    <col min="7970" max="7970" width="3" style="211" customWidth="1"/>
    <col min="7971" max="7971" width="2.7109375" style="211" customWidth="1"/>
    <col min="7972" max="8192" width="9.140625" style="211"/>
    <col min="8193" max="8193" width="2.42578125" style="211" customWidth="1"/>
    <col min="8194" max="8199" width="2.7109375" style="211" customWidth="1"/>
    <col min="8200" max="8200" width="3.5703125" style="211" customWidth="1"/>
    <col min="8201" max="8210" width="3.140625" style="211" customWidth="1"/>
    <col min="8211" max="8220" width="3" style="211" customWidth="1"/>
    <col min="8221" max="8224" width="3.28515625" style="211" customWidth="1"/>
    <col min="8225" max="8225" width="2.85546875" style="211" customWidth="1"/>
    <col min="8226" max="8226" width="3" style="211" customWidth="1"/>
    <col min="8227" max="8227" width="2.7109375" style="211" customWidth="1"/>
    <col min="8228" max="8448" width="9.140625" style="211"/>
    <col min="8449" max="8449" width="2.42578125" style="211" customWidth="1"/>
    <col min="8450" max="8455" width="2.7109375" style="211" customWidth="1"/>
    <col min="8456" max="8456" width="3.5703125" style="211" customWidth="1"/>
    <col min="8457" max="8466" width="3.140625" style="211" customWidth="1"/>
    <col min="8467" max="8476" width="3" style="211" customWidth="1"/>
    <col min="8477" max="8480" width="3.28515625" style="211" customWidth="1"/>
    <col min="8481" max="8481" width="2.85546875" style="211" customWidth="1"/>
    <col min="8482" max="8482" width="3" style="211" customWidth="1"/>
    <col min="8483" max="8483" width="2.7109375" style="211" customWidth="1"/>
    <col min="8484" max="8704" width="9.140625" style="211"/>
    <col min="8705" max="8705" width="2.42578125" style="211" customWidth="1"/>
    <col min="8706" max="8711" width="2.7109375" style="211" customWidth="1"/>
    <col min="8712" max="8712" width="3.5703125" style="211" customWidth="1"/>
    <col min="8713" max="8722" width="3.140625" style="211" customWidth="1"/>
    <col min="8723" max="8732" width="3" style="211" customWidth="1"/>
    <col min="8733" max="8736" width="3.28515625" style="211" customWidth="1"/>
    <col min="8737" max="8737" width="2.85546875" style="211" customWidth="1"/>
    <col min="8738" max="8738" width="3" style="211" customWidth="1"/>
    <col min="8739" max="8739" width="2.7109375" style="211" customWidth="1"/>
    <col min="8740" max="8960" width="9.140625" style="211"/>
    <col min="8961" max="8961" width="2.42578125" style="211" customWidth="1"/>
    <col min="8962" max="8967" width="2.7109375" style="211" customWidth="1"/>
    <col min="8968" max="8968" width="3.5703125" style="211" customWidth="1"/>
    <col min="8969" max="8978" width="3.140625" style="211" customWidth="1"/>
    <col min="8979" max="8988" width="3" style="211" customWidth="1"/>
    <col min="8989" max="8992" width="3.28515625" style="211" customWidth="1"/>
    <col min="8993" max="8993" width="2.85546875" style="211" customWidth="1"/>
    <col min="8994" max="8994" width="3" style="211" customWidth="1"/>
    <col min="8995" max="8995" width="2.7109375" style="211" customWidth="1"/>
    <col min="8996" max="9216" width="9.140625" style="211"/>
    <col min="9217" max="9217" width="2.42578125" style="211" customWidth="1"/>
    <col min="9218" max="9223" width="2.7109375" style="211" customWidth="1"/>
    <col min="9224" max="9224" width="3.5703125" style="211" customWidth="1"/>
    <col min="9225" max="9234" width="3.140625" style="211" customWidth="1"/>
    <col min="9235" max="9244" width="3" style="211" customWidth="1"/>
    <col min="9245" max="9248" width="3.28515625" style="211" customWidth="1"/>
    <col min="9249" max="9249" width="2.85546875" style="211" customWidth="1"/>
    <col min="9250" max="9250" width="3" style="211" customWidth="1"/>
    <col min="9251" max="9251" width="2.7109375" style="211" customWidth="1"/>
    <col min="9252" max="9472" width="9.140625" style="211"/>
    <col min="9473" max="9473" width="2.42578125" style="211" customWidth="1"/>
    <col min="9474" max="9479" width="2.7109375" style="211" customWidth="1"/>
    <col min="9480" max="9480" width="3.5703125" style="211" customWidth="1"/>
    <col min="9481" max="9490" width="3.140625" style="211" customWidth="1"/>
    <col min="9491" max="9500" width="3" style="211" customWidth="1"/>
    <col min="9501" max="9504" width="3.28515625" style="211" customWidth="1"/>
    <col min="9505" max="9505" width="2.85546875" style="211" customWidth="1"/>
    <col min="9506" max="9506" width="3" style="211" customWidth="1"/>
    <col min="9507" max="9507" width="2.7109375" style="211" customWidth="1"/>
    <col min="9508" max="9728" width="9.140625" style="211"/>
    <col min="9729" max="9729" width="2.42578125" style="211" customWidth="1"/>
    <col min="9730" max="9735" width="2.7109375" style="211" customWidth="1"/>
    <col min="9736" max="9736" width="3.5703125" style="211" customWidth="1"/>
    <col min="9737" max="9746" width="3.140625" style="211" customWidth="1"/>
    <col min="9747" max="9756" width="3" style="211" customWidth="1"/>
    <col min="9757" max="9760" width="3.28515625" style="211" customWidth="1"/>
    <col min="9761" max="9761" width="2.85546875" style="211" customWidth="1"/>
    <col min="9762" max="9762" width="3" style="211" customWidth="1"/>
    <col min="9763" max="9763" width="2.7109375" style="211" customWidth="1"/>
    <col min="9764" max="9984" width="9.140625" style="211"/>
    <col min="9985" max="9985" width="2.42578125" style="211" customWidth="1"/>
    <col min="9986" max="9991" width="2.7109375" style="211" customWidth="1"/>
    <col min="9992" max="9992" width="3.5703125" style="211" customWidth="1"/>
    <col min="9993" max="10002" width="3.140625" style="211" customWidth="1"/>
    <col min="10003" max="10012" width="3" style="211" customWidth="1"/>
    <col min="10013" max="10016" width="3.28515625" style="211" customWidth="1"/>
    <col min="10017" max="10017" width="2.85546875" style="211" customWidth="1"/>
    <col min="10018" max="10018" width="3" style="211" customWidth="1"/>
    <col min="10019" max="10019" width="2.7109375" style="211" customWidth="1"/>
    <col min="10020" max="10240" width="9.140625" style="211"/>
    <col min="10241" max="10241" width="2.42578125" style="211" customWidth="1"/>
    <col min="10242" max="10247" width="2.7109375" style="211" customWidth="1"/>
    <col min="10248" max="10248" width="3.5703125" style="211" customWidth="1"/>
    <col min="10249" max="10258" width="3.140625" style="211" customWidth="1"/>
    <col min="10259" max="10268" width="3" style="211" customWidth="1"/>
    <col min="10269" max="10272" width="3.28515625" style="211" customWidth="1"/>
    <col min="10273" max="10273" width="2.85546875" style="211" customWidth="1"/>
    <col min="10274" max="10274" width="3" style="211" customWidth="1"/>
    <col min="10275" max="10275" width="2.7109375" style="211" customWidth="1"/>
    <col min="10276" max="10496" width="9.140625" style="211"/>
    <col min="10497" max="10497" width="2.42578125" style="211" customWidth="1"/>
    <col min="10498" max="10503" width="2.7109375" style="211" customWidth="1"/>
    <col min="10504" max="10504" width="3.5703125" style="211" customWidth="1"/>
    <col min="10505" max="10514" width="3.140625" style="211" customWidth="1"/>
    <col min="10515" max="10524" width="3" style="211" customWidth="1"/>
    <col min="10525" max="10528" width="3.28515625" style="211" customWidth="1"/>
    <col min="10529" max="10529" width="2.85546875" style="211" customWidth="1"/>
    <col min="10530" max="10530" width="3" style="211" customWidth="1"/>
    <col min="10531" max="10531" width="2.7109375" style="211" customWidth="1"/>
    <col min="10532" max="10752" width="9.140625" style="211"/>
    <col min="10753" max="10753" width="2.42578125" style="211" customWidth="1"/>
    <col min="10754" max="10759" width="2.7109375" style="211" customWidth="1"/>
    <col min="10760" max="10760" width="3.5703125" style="211" customWidth="1"/>
    <col min="10761" max="10770" width="3.140625" style="211" customWidth="1"/>
    <col min="10771" max="10780" width="3" style="211" customWidth="1"/>
    <col min="10781" max="10784" width="3.28515625" style="211" customWidth="1"/>
    <col min="10785" max="10785" width="2.85546875" style="211" customWidth="1"/>
    <col min="10786" max="10786" width="3" style="211" customWidth="1"/>
    <col min="10787" max="10787" width="2.7109375" style="211" customWidth="1"/>
    <col min="10788" max="11008" width="9.140625" style="211"/>
    <col min="11009" max="11009" width="2.42578125" style="211" customWidth="1"/>
    <col min="11010" max="11015" width="2.7109375" style="211" customWidth="1"/>
    <col min="11016" max="11016" width="3.5703125" style="211" customWidth="1"/>
    <col min="11017" max="11026" width="3.140625" style="211" customWidth="1"/>
    <col min="11027" max="11036" width="3" style="211" customWidth="1"/>
    <col min="11037" max="11040" width="3.28515625" style="211" customWidth="1"/>
    <col min="11041" max="11041" width="2.85546875" style="211" customWidth="1"/>
    <col min="11042" max="11042" width="3" style="211" customWidth="1"/>
    <col min="11043" max="11043" width="2.7109375" style="211" customWidth="1"/>
    <col min="11044" max="11264" width="9.140625" style="211"/>
    <col min="11265" max="11265" width="2.42578125" style="211" customWidth="1"/>
    <col min="11266" max="11271" width="2.7109375" style="211" customWidth="1"/>
    <col min="11272" max="11272" width="3.5703125" style="211" customWidth="1"/>
    <col min="11273" max="11282" width="3.140625" style="211" customWidth="1"/>
    <col min="11283" max="11292" width="3" style="211" customWidth="1"/>
    <col min="11293" max="11296" width="3.28515625" style="211" customWidth="1"/>
    <col min="11297" max="11297" width="2.85546875" style="211" customWidth="1"/>
    <col min="11298" max="11298" width="3" style="211" customWidth="1"/>
    <col min="11299" max="11299" width="2.7109375" style="211" customWidth="1"/>
    <col min="11300" max="11520" width="9.140625" style="211"/>
    <col min="11521" max="11521" width="2.42578125" style="211" customWidth="1"/>
    <col min="11522" max="11527" width="2.7109375" style="211" customWidth="1"/>
    <col min="11528" max="11528" width="3.5703125" style="211" customWidth="1"/>
    <col min="11529" max="11538" width="3.140625" style="211" customWidth="1"/>
    <col min="11539" max="11548" width="3" style="211" customWidth="1"/>
    <col min="11549" max="11552" width="3.28515625" style="211" customWidth="1"/>
    <col min="11553" max="11553" width="2.85546875" style="211" customWidth="1"/>
    <col min="11554" max="11554" width="3" style="211" customWidth="1"/>
    <col min="11555" max="11555" width="2.7109375" style="211" customWidth="1"/>
    <col min="11556" max="11776" width="9.140625" style="211"/>
    <col min="11777" max="11777" width="2.42578125" style="211" customWidth="1"/>
    <col min="11778" max="11783" width="2.7109375" style="211" customWidth="1"/>
    <col min="11784" max="11784" width="3.5703125" style="211" customWidth="1"/>
    <col min="11785" max="11794" width="3.140625" style="211" customWidth="1"/>
    <col min="11795" max="11804" width="3" style="211" customWidth="1"/>
    <col min="11805" max="11808" width="3.28515625" style="211" customWidth="1"/>
    <col min="11809" max="11809" width="2.85546875" style="211" customWidth="1"/>
    <col min="11810" max="11810" width="3" style="211" customWidth="1"/>
    <col min="11811" max="11811" width="2.7109375" style="211" customWidth="1"/>
    <col min="11812" max="12032" width="9.140625" style="211"/>
    <col min="12033" max="12033" width="2.42578125" style="211" customWidth="1"/>
    <col min="12034" max="12039" width="2.7109375" style="211" customWidth="1"/>
    <col min="12040" max="12040" width="3.5703125" style="211" customWidth="1"/>
    <col min="12041" max="12050" width="3.140625" style="211" customWidth="1"/>
    <col min="12051" max="12060" width="3" style="211" customWidth="1"/>
    <col min="12061" max="12064" width="3.28515625" style="211" customWidth="1"/>
    <col min="12065" max="12065" width="2.85546875" style="211" customWidth="1"/>
    <col min="12066" max="12066" width="3" style="211" customWidth="1"/>
    <col min="12067" max="12067" width="2.7109375" style="211" customWidth="1"/>
    <col min="12068" max="12288" width="9.140625" style="211"/>
    <col min="12289" max="12289" width="2.42578125" style="211" customWidth="1"/>
    <col min="12290" max="12295" width="2.7109375" style="211" customWidth="1"/>
    <col min="12296" max="12296" width="3.5703125" style="211" customWidth="1"/>
    <col min="12297" max="12306" width="3.140625" style="211" customWidth="1"/>
    <col min="12307" max="12316" width="3" style="211" customWidth="1"/>
    <col min="12317" max="12320" width="3.28515625" style="211" customWidth="1"/>
    <col min="12321" max="12321" width="2.85546875" style="211" customWidth="1"/>
    <col min="12322" max="12322" width="3" style="211" customWidth="1"/>
    <col min="12323" max="12323" width="2.7109375" style="211" customWidth="1"/>
    <col min="12324" max="12544" width="9.140625" style="211"/>
    <col min="12545" max="12545" width="2.42578125" style="211" customWidth="1"/>
    <col min="12546" max="12551" width="2.7109375" style="211" customWidth="1"/>
    <col min="12552" max="12552" width="3.5703125" style="211" customWidth="1"/>
    <col min="12553" max="12562" width="3.140625" style="211" customWidth="1"/>
    <col min="12563" max="12572" width="3" style="211" customWidth="1"/>
    <col min="12573" max="12576" width="3.28515625" style="211" customWidth="1"/>
    <col min="12577" max="12577" width="2.85546875" style="211" customWidth="1"/>
    <col min="12578" max="12578" width="3" style="211" customWidth="1"/>
    <col min="12579" max="12579" width="2.7109375" style="211" customWidth="1"/>
    <col min="12580" max="12800" width="9.140625" style="211"/>
    <col min="12801" max="12801" width="2.42578125" style="211" customWidth="1"/>
    <col min="12802" max="12807" width="2.7109375" style="211" customWidth="1"/>
    <col min="12808" max="12808" width="3.5703125" style="211" customWidth="1"/>
    <col min="12809" max="12818" width="3.140625" style="211" customWidth="1"/>
    <col min="12819" max="12828" width="3" style="211" customWidth="1"/>
    <col min="12829" max="12832" width="3.28515625" style="211" customWidth="1"/>
    <col min="12833" max="12833" width="2.85546875" style="211" customWidth="1"/>
    <col min="12834" max="12834" width="3" style="211" customWidth="1"/>
    <col min="12835" max="12835" width="2.7109375" style="211" customWidth="1"/>
    <col min="12836" max="13056" width="9.140625" style="211"/>
    <col min="13057" max="13057" width="2.42578125" style="211" customWidth="1"/>
    <col min="13058" max="13063" width="2.7109375" style="211" customWidth="1"/>
    <col min="13064" max="13064" width="3.5703125" style="211" customWidth="1"/>
    <col min="13065" max="13074" width="3.140625" style="211" customWidth="1"/>
    <col min="13075" max="13084" width="3" style="211" customWidth="1"/>
    <col min="13085" max="13088" width="3.28515625" style="211" customWidth="1"/>
    <col min="13089" max="13089" width="2.85546875" style="211" customWidth="1"/>
    <col min="13090" max="13090" width="3" style="211" customWidth="1"/>
    <col min="13091" max="13091" width="2.7109375" style="211" customWidth="1"/>
    <col min="13092" max="13312" width="9.140625" style="211"/>
    <col min="13313" max="13313" width="2.42578125" style="211" customWidth="1"/>
    <col min="13314" max="13319" width="2.7109375" style="211" customWidth="1"/>
    <col min="13320" max="13320" width="3.5703125" style="211" customWidth="1"/>
    <col min="13321" max="13330" width="3.140625" style="211" customWidth="1"/>
    <col min="13331" max="13340" width="3" style="211" customWidth="1"/>
    <col min="13341" max="13344" width="3.28515625" style="211" customWidth="1"/>
    <col min="13345" max="13345" width="2.85546875" style="211" customWidth="1"/>
    <col min="13346" max="13346" width="3" style="211" customWidth="1"/>
    <col min="13347" max="13347" width="2.7109375" style="211" customWidth="1"/>
    <col min="13348" max="13568" width="9.140625" style="211"/>
    <col min="13569" max="13569" width="2.42578125" style="211" customWidth="1"/>
    <col min="13570" max="13575" width="2.7109375" style="211" customWidth="1"/>
    <col min="13576" max="13576" width="3.5703125" style="211" customWidth="1"/>
    <col min="13577" max="13586" width="3.140625" style="211" customWidth="1"/>
    <col min="13587" max="13596" width="3" style="211" customWidth="1"/>
    <col min="13597" max="13600" width="3.28515625" style="211" customWidth="1"/>
    <col min="13601" max="13601" width="2.85546875" style="211" customWidth="1"/>
    <col min="13602" max="13602" width="3" style="211" customWidth="1"/>
    <col min="13603" max="13603" width="2.7109375" style="211" customWidth="1"/>
    <col min="13604" max="13824" width="9.140625" style="211"/>
    <col min="13825" max="13825" width="2.42578125" style="211" customWidth="1"/>
    <col min="13826" max="13831" width="2.7109375" style="211" customWidth="1"/>
    <col min="13832" max="13832" width="3.5703125" style="211" customWidth="1"/>
    <col min="13833" max="13842" width="3.140625" style="211" customWidth="1"/>
    <col min="13843" max="13852" width="3" style="211" customWidth="1"/>
    <col min="13853" max="13856" width="3.28515625" style="211" customWidth="1"/>
    <col min="13857" max="13857" width="2.85546875" style="211" customWidth="1"/>
    <col min="13858" max="13858" width="3" style="211" customWidth="1"/>
    <col min="13859" max="13859" width="2.7109375" style="211" customWidth="1"/>
    <col min="13860" max="14080" width="9.140625" style="211"/>
    <col min="14081" max="14081" width="2.42578125" style="211" customWidth="1"/>
    <col min="14082" max="14087" width="2.7109375" style="211" customWidth="1"/>
    <col min="14088" max="14088" width="3.5703125" style="211" customWidth="1"/>
    <col min="14089" max="14098" width="3.140625" style="211" customWidth="1"/>
    <col min="14099" max="14108" width="3" style="211" customWidth="1"/>
    <col min="14109" max="14112" width="3.28515625" style="211" customWidth="1"/>
    <col min="14113" max="14113" width="2.85546875" style="211" customWidth="1"/>
    <col min="14114" max="14114" width="3" style="211" customWidth="1"/>
    <col min="14115" max="14115" width="2.7109375" style="211" customWidth="1"/>
    <col min="14116" max="14336" width="9.140625" style="211"/>
    <col min="14337" max="14337" width="2.42578125" style="211" customWidth="1"/>
    <col min="14338" max="14343" width="2.7109375" style="211" customWidth="1"/>
    <col min="14344" max="14344" width="3.5703125" style="211" customWidth="1"/>
    <col min="14345" max="14354" width="3.140625" style="211" customWidth="1"/>
    <col min="14355" max="14364" width="3" style="211" customWidth="1"/>
    <col min="14365" max="14368" width="3.28515625" style="211" customWidth="1"/>
    <col min="14369" max="14369" width="2.85546875" style="211" customWidth="1"/>
    <col min="14370" max="14370" width="3" style="211" customWidth="1"/>
    <col min="14371" max="14371" width="2.7109375" style="211" customWidth="1"/>
    <col min="14372" max="14592" width="9.140625" style="211"/>
    <col min="14593" max="14593" width="2.42578125" style="211" customWidth="1"/>
    <col min="14594" max="14599" width="2.7109375" style="211" customWidth="1"/>
    <col min="14600" max="14600" width="3.5703125" style="211" customWidth="1"/>
    <col min="14601" max="14610" width="3.140625" style="211" customWidth="1"/>
    <col min="14611" max="14620" width="3" style="211" customWidth="1"/>
    <col min="14621" max="14624" width="3.28515625" style="211" customWidth="1"/>
    <col min="14625" max="14625" width="2.85546875" style="211" customWidth="1"/>
    <col min="14626" max="14626" width="3" style="211" customWidth="1"/>
    <col min="14627" max="14627" width="2.7109375" style="211" customWidth="1"/>
    <col min="14628" max="14848" width="9.140625" style="211"/>
    <col min="14849" max="14849" width="2.42578125" style="211" customWidth="1"/>
    <col min="14850" max="14855" width="2.7109375" style="211" customWidth="1"/>
    <col min="14856" max="14856" width="3.5703125" style="211" customWidth="1"/>
    <col min="14857" max="14866" width="3.140625" style="211" customWidth="1"/>
    <col min="14867" max="14876" width="3" style="211" customWidth="1"/>
    <col min="14877" max="14880" width="3.28515625" style="211" customWidth="1"/>
    <col min="14881" max="14881" width="2.85546875" style="211" customWidth="1"/>
    <col min="14882" max="14882" width="3" style="211" customWidth="1"/>
    <col min="14883" max="14883" width="2.7109375" style="211" customWidth="1"/>
    <col min="14884" max="15104" width="9.140625" style="211"/>
    <col min="15105" max="15105" width="2.42578125" style="211" customWidth="1"/>
    <col min="15106" max="15111" width="2.7109375" style="211" customWidth="1"/>
    <col min="15112" max="15112" width="3.5703125" style="211" customWidth="1"/>
    <col min="15113" max="15122" width="3.140625" style="211" customWidth="1"/>
    <col min="15123" max="15132" width="3" style="211" customWidth="1"/>
    <col min="15133" max="15136" width="3.28515625" style="211" customWidth="1"/>
    <col min="15137" max="15137" width="2.85546875" style="211" customWidth="1"/>
    <col min="15138" max="15138" width="3" style="211" customWidth="1"/>
    <col min="15139" max="15139" width="2.7109375" style="211" customWidth="1"/>
    <col min="15140" max="15360" width="9.140625" style="211"/>
    <col min="15361" max="15361" width="2.42578125" style="211" customWidth="1"/>
    <col min="15362" max="15367" width="2.7109375" style="211" customWidth="1"/>
    <col min="15368" max="15368" width="3.5703125" style="211" customWidth="1"/>
    <col min="15369" max="15378" width="3.140625" style="211" customWidth="1"/>
    <col min="15379" max="15388" width="3" style="211" customWidth="1"/>
    <col min="15389" max="15392" width="3.28515625" style="211" customWidth="1"/>
    <col min="15393" max="15393" width="2.85546875" style="211" customWidth="1"/>
    <col min="15394" max="15394" width="3" style="211" customWidth="1"/>
    <col min="15395" max="15395" width="2.7109375" style="211" customWidth="1"/>
    <col min="15396" max="15616" width="9.140625" style="211"/>
    <col min="15617" max="15617" width="2.42578125" style="211" customWidth="1"/>
    <col min="15618" max="15623" width="2.7109375" style="211" customWidth="1"/>
    <col min="15624" max="15624" width="3.5703125" style="211" customWidth="1"/>
    <col min="15625" max="15634" width="3.140625" style="211" customWidth="1"/>
    <col min="15635" max="15644" width="3" style="211" customWidth="1"/>
    <col min="15645" max="15648" width="3.28515625" style="211" customWidth="1"/>
    <col min="15649" max="15649" width="2.85546875" style="211" customWidth="1"/>
    <col min="15650" max="15650" width="3" style="211" customWidth="1"/>
    <col min="15651" max="15651" width="2.7109375" style="211" customWidth="1"/>
    <col min="15652" max="15872" width="9.140625" style="211"/>
    <col min="15873" max="15873" width="2.42578125" style="211" customWidth="1"/>
    <col min="15874" max="15879" width="2.7109375" style="211" customWidth="1"/>
    <col min="15880" max="15880" width="3.5703125" style="211" customWidth="1"/>
    <col min="15881" max="15890" width="3.140625" style="211" customWidth="1"/>
    <col min="15891" max="15900" width="3" style="211" customWidth="1"/>
    <col min="15901" max="15904" width="3.28515625" style="211" customWidth="1"/>
    <col min="15905" max="15905" width="2.85546875" style="211" customWidth="1"/>
    <col min="15906" max="15906" width="3" style="211" customWidth="1"/>
    <col min="15907" max="15907" width="2.7109375" style="211" customWidth="1"/>
    <col min="15908" max="16128" width="9.140625" style="211"/>
    <col min="16129" max="16129" width="2.42578125" style="211" customWidth="1"/>
    <col min="16130" max="16135" width="2.7109375" style="211" customWidth="1"/>
    <col min="16136" max="16136" width="3.5703125" style="211" customWidth="1"/>
    <col min="16137" max="16146" width="3.140625" style="211" customWidth="1"/>
    <col min="16147" max="16156" width="3" style="211" customWidth="1"/>
    <col min="16157" max="16160" width="3.28515625" style="211" customWidth="1"/>
    <col min="16161" max="16161" width="2.85546875" style="211" customWidth="1"/>
    <col min="16162" max="16162" width="3" style="211" customWidth="1"/>
    <col min="16163" max="16163" width="2.7109375" style="211" customWidth="1"/>
    <col min="16164" max="16384" width="9.140625" style="211"/>
  </cols>
  <sheetData>
    <row r="3" spans="2:35" x14ac:dyDescent="0.2">
      <c r="F3" s="212"/>
      <c r="P3" s="213"/>
      <c r="AA3" s="214"/>
    </row>
    <row r="4" spans="2:35" ht="6.75" customHeight="1" x14ac:dyDescent="0.2">
      <c r="F4" s="212"/>
      <c r="P4" s="213"/>
      <c r="AA4" s="214"/>
    </row>
    <row r="5" spans="2:35" x14ac:dyDescent="0.2">
      <c r="F5" s="212"/>
      <c r="P5" s="213"/>
      <c r="AA5" s="214"/>
    </row>
    <row r="6" spans="2:35" x14ac:dyDescent="0.2">
      <c r="P6" s="213"/>
      <c r="AA6" s="214"/>
    </row>
    <row r="7" spans="2:35" ht="8.25" customHeight="1" x14ac:dyDescent="0.2">
      <c r="F7" s="215"/>
      <c r="P7" s="213"/>
      <c r="AA7" s="214"/>
    </row>
    <row r="8" spans="2:35" ht="4.5" customHeight="1" x14ac:dyDescent="0.2">
      <c r="P8" s="213"/>
      <c r="AA8" s="214"/>
    </row>
    <row r="9" spans="2:35" ht="6" customHeight="1" x14ac:dyDescent="0.2">
      <c r="P9" s="213"/>
      <c r="AA9" s="214"/>
    </row>
    <row r="10" spans="2:35" ht="9.75" customHeight="1" x14ac:dyDescent="0.2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2:35" ht="15" x14ac:dyDescent="0.2">
      <c r="B11" s="219" t="s">
        <v>118</v>
      </c>
      <c r="C11" s="220"/>
      <c r="D11" s="220"/>
      <c r="E11" s="220"/>
      <c r="G11" s="220" t="s">
        <v>119</v>
      </c>
      <c r="H11" s="221">
        <v>0</v>
      </c>
      <c r="I11" s="221">
        <v>0</v>
      </c>
      <c r="J11" s="222" t="s">
        <v>120</v>
      </c>
      <c r="K11" s="221">
        <v>1</v>
      </c>
      <c r="L11" s="221">
        <v>8</v>
      </c>
      <c r="M11" s="221">
        <v>0</v>
      </c>
      <c r="N11" s="222" t="s">
        <v>120</v>
      </c>
      <c r="O11" s="221">
        <v>3</v>
      </c>
      <c r="P11" s="221">
        <v>0</v>
      </c>
      <c r="Q11" s="221">
        <v>6</v>
      </c>
      <c r="R11" s="222" t="s">
        <v>120</v>
      </c>
      <c r="S11" s="221">
        <v>3</v>
      </c>
      <c r="T11" s="222" t="s">
        <v>121</v>
      </c>
      <c r="U11" s="221">
        <v>1</v>
      </c>
      <c r="V11" s="221">
        <v>0</v>
      </c>
      <c r="W11" s="221">
        <v>6</v>
      </c>
      <c r="X11" s="222" t="s">
        <v>120</v>
      </c>
      <c r="Y11" s="221">
        <v>0</v>
      </c>
      <c r="Z11" s="221">
        <v>0</v>
      </c>
      <c r="AA11" s="221">
        <v>0</v>
      </c>
      <c r="AE11" s="223"/>
      <c r="AI11" s="214"/>
    </row>
    <row r="12" spans="2:35" x14ac:dyDescent="0.2">
      <c r="B12" s="224" t="s">
        <v>122</v>
      </c>
      <c r="C12" s="225"/>
      <c r="D12" s="225"/>
      <c r="E12" s="225"/>
      <c r="AI12" s="214"/>
    </row>
    <row r="13" spans="2:35" ht="15.75" x14ac:dyDescent="0.25">
      <c r="B13" s="219" t="s">
        <v>123</v>
      </c>
      <c r="C13" s="220"/>
      <c r="D13" s="220"/>
      <c r="E13" s="220"/>
      <c r="G13" s="220" t="s">
        <v>119</v>
      </c>
      <c r="H13" s="226" t="s">
        <v>171</v>
      </c>
      <c r="I13" s="226"/>
      <c r="J13" s="226"/>
      <c r="K13" s="226"/>
      <c r="L13" s="226"/>
      <c r="M13" s="226"/>
      <c r="N13" s="226"/>
      <c r="O13" s="226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8"/>
      <c r="AE13" s="228"/>
      <c r="AF13" s="228"/>
      <c r="AG13" s="228"/>
      <c r="AI13" s="214"/>
    </row>
    <row r="14" spans="2:35" ht="15.75" x14ac:dyDescent="0.25">
      <c r="B14" s="219" t="s">
        <v>124</v>
      </c>
      <c r="C14" s="220"/>
      <c r="D14" s="220"/>
      <c r="E14" s="220"/>
      <c r="G14" s="220" t="s">
        <v>119</v>
      </c>
      <c r="H14" s="226" t="s">
        <v>172</v>
      </c>
      <c r="I14" s="226"/>
      <c r="J14" s="226"/>
      <c r="K14" s="226"/>
      <c r="L14" s="226"/>
      <c r="M14" s="226"/>
      <c r="N14" s="226"/>
      <c r="O14" s="226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8"/>
      <c r="AE14" s="228"/>
      <c r="AF14" s="228"/>
      <c r="AG14" s="228"/>
      <c r="AI14" s="214"/>
    </row>
    <row r="15" spans="2:35" ht="15.75" x14ac:dyDescent="0.25">
      <c r="B15" s="229"/>
      <c r="C15" s="220"/>
      <c r="D15" s="220"/>
      <c r="E15" s="220"/>
      <c r="G15" s="220"/>
      <c r="H15" s="230" t="s">
        <v>181</v>
      </c>
      <c r="I15" s="230"/>
      <c r="J15" s="230"/>
      <c r="K15" s="230"/>
      <c r="L15" s="230"/>
      <c r="M15" s="230"/>
      <c r="N15" s="230"/>
      <c r="O15" s="230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28"/>
      <c r="AE15" s="228"/>
      <c r="AF15" s="228"/>
      <c r="AG15" s="228"/>
      <c r="AI15" s="214"/>
    </row>
    <row r="16" spans="2:35" ht="5.25" customHeight="1" x14ac:dyDescent="0.2">
      <c r="B16" s="213"/>
      <c r="AI16" s="214"/>
    </row>
    <row r="17" spans="2:38" ht="23.25" customHeight="1" x14ac:dyDescent="0.2">
      <c r="B17" s="216"/>
      <c r="C17" s="232" t="s">
        <v>125</v>
      </c>
      <c r="D17" s="232"/>
      <c r="E17" s="232"/>
      <c r="F17" s="232"/>
      <c r="G17" s="232"/>
      <c r="H17" s="232"/>
      <c r="I17" s="232"/>
      <c r="J17" s="232" t="s">
        <v>126</v>
      </c>
      <c r="K17" s="232"/>
      <c r="L17" s="233"/>
      <c r="M17" s="217"/>
      <c r="N17" s="217"/>
      <c r="O17" s="217"/>
      <c r="P17" s="367" t="s">
        <v>127</v>
      </c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218"/>
    </row>
    <row r="18" spans="2:38" ht="13.5" customHeight="1" x14ac:dyDescent="0.2">
      <c r="B18" s="213"/>
      <c r="P18" s="213"/>
      <c r="Q18" s="375" t="str">
        <f>"PPh Pasal 21 Tunjangan Kinerja PNS Bulan " &amp;C21 &amp; " 2021"</f>
        <v>PPh Pasal 21 Tunjangan Kinerja PNS Bulan Maret 2021</v>
      </c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234"/>
      <c r="AJ18" s="235"/>
      <c r="AK18" s="235"/>
      <c r="AL18" s="235"/>
    </row>
    <row r="19" spans="2:38" ht="13.5" x14ac:dyDescent="0.25">
      <c r="B19" s="213"/>
      <c r="C19" s="236">
        <v>4</v>
      </c>
      <c r="D19" s="237" t="s">
        <v>128</v>
      </c>
      <c r="E19" s="238">
        <v>1</v>
      </c>
      <c r="F19" s="238">
        <v>1</v>
      </c>
      <c r="G19" s="239" t="s">
        <v>129</v>
      </c>
      <c r="H19" s="236">
        <v>1</v>
      </c>
      <c r="I19" s="240"/>
      <c r="J19" s="228"/>
      <c r="K19" s="238" t="s">
        <v>128</v>
      </c>
      <c r="L19" s="238">
        <v>0</v>
      </c>
      <c r="M19" s="238">
        <v>0</v>
      </c>
      <c r="P19" s="213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234"/>
      <c r="AJ19" s="235"/>
      <c r="AK19" s="235"/>
      <c r="AL19" s="235"/>
    </row>
    <row r="20" spans="2:38" ht="12.75" customHeight="1" x14ac:dyDescent="0.2">
      <c r="B20" s="213"/>
      <c r="P20" s="213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214"/>
    </row>
    <row r="21" spans="2:38" ht="13.5" customHeight="1" x14ac:dyDescent="0.2">
      <c r="B21" s="213"/>
      <c r="C21" s="377" t="str">
        <f>'[1]1'!$C$3</f>
        <v>Maret</v>
      </c>
      <c r="D21" s="377"/>
      <c r="E21" s="377"/>
      <c r="F21" s="241"/>
      <c r="G21" s="377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7"/>
      <c r="N21" s="242"/>
      <c r="P21" s="213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214"/>
    </row>
    <row r="22" spans="2:38" ht="5.25" customHeight="1" x14ac:dyDescent="0.2">
      <c r="B22" s="243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3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6"/>
    </row>
    <row r="23" spans="2:38" ht="16.5" customHeight="1" x14ac:dyDescent="0.2">
      <c r="B23" s="378" t="s">
        <v>131</v>
      </c>
      <c r="C23" s="374"/>
      <c r="D23" s="374" t="s">
        <v>132</v>
      </c>
      <c r="E23" s="374"/>
      <c r="F23" s="374" t="s">
        <v>133</v>
      </c>
      <c r="G23" s="374"/>
      <c r="H23" s="374" t="s">
        <v>134</v>
      </c>
      <c r="I23" s="374"/>
      <c r="J23" s="374" t="s">
        <v>135</v>
      </c>
      <c r="K23" s="374"/>
      <c r="L23" s="374" t="s">
        <v>136</v>
      </c>
      <c r="M23" s="374"/>
      <c r="N23" s="374" t="s">
        <v>137</v>
      </c>
      <c r="O23" s="374"/>
      <c r="P23" s="374" t="s">
        <v>138</v>
      </c>
      <c r="Q23" s="374"/>
      <c r="R23" s="374" t="s">
        <v>139</v>
      </c>
      <c r="S23" s="374"/>
      <c r="T23" s="374" t="s">
        <v>140</v>
      </c>
      <c r="U23" s="374"/>
      <c r="V23" s="374" t="s">
        <v>141</v>
      </c>
      <c r="W23" s="374"/>
      <c r="X23" s="374" t="s">
        <v>142</v>
      </c>
      <c r="Y23" s="374"/>
      <c r="Z23" s="367" t="s">
        <v>130</v>
      </c>
      <c r="AA23" s="368"/>
      <c r="AB23" s="368"/>
      <c r="AC23" s="368"/>
      <c r="AD23" s="368"/>
      <c r="AE23" s="368"/>
      <c r="AF23" s="368"/>
      <c r="AG23" s="368"/>
      <c r="AH23" s="368"/>
      <c r="AI23" s="369"/>
    </row>
    <row r="24" spans="2:38" ht="14.25" customHeight="1" x14ac:dyDescent="0.2">
      <c r="B24" s="370" t="str">
        <f>IF($G$21=B23,"X"," ")</f>
        <v xml:space="preserve"> </v>
      </c>
      <c r="C24" s="371"/>
      <c r="D24" s="355" t="str">
        <f>IF($G$21=D23,"X"," ")</f>
        <v xml:space="preserve"> </v>
      </c>
      <c r="E24" s="356"/>
      <c r="F24" s="355" t="str">
        <f>IF($G$21=F23,"X"," ")</f>
        <v>X</v>
      </c>
      <c r="G24" s="356"/>
      <c r="H24" s="355" t="str">
        <f>IF($G$21=H23,"X"," ")</f>
        <v xml:space="preserve"> </v>
      </c>
      <c r="I24" s="356"/>
      <c r="J24" s="355" t="str">
        <f>IF($G$21=J23,"X"," ")</f>
        <v xml:space="preserve"> </v>
      </c>
      <c r="K24" s="356"/>
      <c r="L24" s="355" t="str">
        <f>IF($G$21=L23,"X"," ")</f>
        <v xml:space="preserve"> </v>
      </c>
      <c r="M24" s="356"/>
      <c r="N24" s="355" t="str">
        <f>IF($G$21=N23,"X"," ")</f>
        <v xml:space="preserve"> </v>
      </c>
      <c r="O24" s="356"/>
      <c r="P24" s="355" t="str">
        <f>IF($G$21=P23,"X"," ")</f>
        <v xml:space="preserve"> </v>
      </c>
      <c r="Q24" s="356"/>
      <c r="R24" s="355" t="str">
        <f>IF($G$21=R23,"X"," ")</f>
        <v xml:space="preserve"> </v>
      </c>
      <c r="S24" s="356"/>
      <c r="T24" s="355" t="str">
        <f>IF($G$21=T23,"X"," ")</f>
        <v xml:space="preserve"> </v>
      </c>
      <c r="U24" s="356"/>
      <c r="V24" s="355" t="str">
        <f>IF($G$21=V23,"X"," ")</f>
        <v xml:space="preserve"> </v>
      </c>
      <c r="W24" s="356"/>
      <c r="X24" s="355" t="str">
        <f>IF($G$21=X23,"X"," ")</f>
        <v xml:space="preserve"> </v>
      </c>
      <c r="Y24" s="356"/>
      <c r="Z24" s="213"/>
      <c r="AC24" s="247">
        <v>2</v>
      </c>
      <c r="AD24" s="247">
        <v>0</v>
      </c>
      <c r="AE24" s="247">
        <v>2</v>
      </c>
      <c r="AF24" s="247">
        <v>1</v>
      </c>
      <c r="AI24" s="214"/>
    </row>
    <row r="25" spans="2:38" ht="9.75" customHeight="1" x14ac:dyDescent="0.2">
      <c r="B25" s="372"/>
      <c r="C25" s="373"/>
      <c r="D25" s="357"/>
      <c r="E25" s="358"/>
      <c r="F25" s="357"/>
      <c r="G25" s="358"/>
      <c r="H25" s="357"/>
      <c r="I25" s="358"/>
      <c r="J25" s="357"/>
      <c r="K25" s="358"/>
      <c r="L25" s="357"/>
      <c r="M25" s="358"/>
      <c r="N25" s="357"/>
      <c r="O25" s="358"/>
      <c r="P25" s="357"/>
      <c r="Q25" s="358"/>
      <c r="R25" s="357"/>
      <c r="S25" s="358"/>
      <c r="T25" s="357"/>
      <c r="U25" s="358"/>
      <c r="V25" s="357"/>
      <c r="W25" s="358"/>
      <c r="X25" s="357"/>
      <c r="Y25" s="358"/>
      <c r="Z25" s="213"/>
      <c r="AB25" s="248"/>
      <c r="AC25" s="235"/>
      <c r="AD25" s="235"/>
      <c r="AE25" s="235"/>
      <c r="AF25" s="235"/>
      <c r="AG25" s="235"/>
      <c r="AH25" s="235"/>
      <c r="AI25" s="214"/>
    </row>
    <row r="26" spans="2:38" ht="3.75" customHeight="1" x14ac:dyDescent="0.2">
      <c r="B26" s="359" t="s">
        <v>173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249"/>
      <c r="V26" s="249"/>
      <c r="W26" s="249"/>
      <c r="X26" s="249"/>
      <c r="Y26" s="249"/>
      <c r="Z26" s="213"/>
      <c r="AB26" s="235"/>
      <c r="AC26" s="235"/>
      <c r="AD26" s="235"/>
      <c r="AE26" s="235"/>
      <c r="AF26" s="235"/>
      <c r="AG26" s="235"/>
      <c r="AH26" s="235"/>
      <c r="AI26" s="214"/>
    </row>
    <row r="27" spans="2:38" ht="12" customHeight="1" x14ac:dyDescent="0.2">
      <c r="B27" s="361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Z27" s="213"/>
      <c r="AB27" s="250"/>
      <c r="AC27" s="250"/>
      <c r="AD27" s="250"/>
      <c r="AE27" s="250"/>
      <c r="AF27" s="250"/>
      <c r="AG27" s="250"/>
      <c r="AH27" s="250"/>
      <c r="AI27" s="214"/>
    </row>
    <row r="28" spans="2:38" x14ac:dyDescent="0.2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8"/>
    </row>
    <row r="29" spans="2:38" ht="3.75" customHeight="1" x14ac:dyDescent="0.2">
      <c r="B29" s="213"/>
      <c r="J29" s="223"/>
      <c r="K29" s="223"/>
      <c r="L29" s="223"/>
      <c r="M29" s="223"/>
      <c r="O29" s="223"/>
      <c r="P29" s="223"/>
      <c r="Q29" s="223"/>
      <c r="T29" s="223"/>
      <c r="U29" s="223"/>
      <c r="W29" s="223"/>
      <c r="X29" s="223"/>
      <c r="Y29" s="223"/>
      <c r="AB29" s="223"/>
      <c r="AI29" s="214"/>
    </row>
    <row r="30" spans="2:38" x14ac:dyDescent="0.2">
      <c r="B30" s="219" t="s">
        <v>143</v>
      </c>
      <c r="I30" s="251"/>
      <c r="J30" s="251"/>
      <c r="K30" s="251"/>
      <c r="L30" s="251"/>
      <c r="M30" s="251"/>
      <c r="N30" s="252"/>
      <c r="O30" s="251"/>
      <c r="P30" s="251"/>
      <c r="Q30" s="251"/>
      <c r="R30" s="252"/>
      <c r="S30" s="251"/>
      <c r="T30" s="251"/>
      <c r="U30" s="252"/>
      <c r="V30" s="251"/>
      <c r="W30" s="251"/>
      <c r="X30" s="251"/>
      <c r="Y30" s="252"/>
      <c r="Z30" s="251"/>
      <c r="AA30" s="251"/>
      <c r="AB30" s="253"/>
      <c r="AI30" s="214"/>
    </row>
    <row r="31" spans="2:38" ht="3" customHeight="1" x14ac:dyDescent="0.2">
      <c r="B31" s="213"/>
      <c r="J31" s="223"/>
      <c r="K31" s="223"/>
      <c r="L31" s="223"/>
      <c r="M31" s="223"/>
      <c r="O31" s="223"/>
      <c r="P31" s="223"/>
      <c r="Q31" s="223"/>
      <c r="T31" s="223"/>
      <c r="U31" s="223"/>
      <c r="W31" s="223"/>
      <c r="X31" s="223"/>
      <c r="Y31" s="223"/>
      <c r="AB31" s="223"/>
      <c r="AI31" s="214"/>
    </row>
    <row r="32" spans="2:38" ht="12.75" customHeight="1" x14ac:dyDescent="0.2">
      <c r="B32" s="254" t="s">
        <v>144</v>
      </c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6"/>
    </row>
    <row r="33" spans="2:35" ht="22.5" customHeight="1" x14ac:dyDescent="0.2">
      <c r="B33" s="219" t="s">
        <v>145</v>
      </c>
      <c r="K33" s="218"/>
      <c r="M33" s="255" t="s">
        <v>146</v>
      </c>
      <c r="Q33" s="363" t="str">
        <f>[2]!terbilang(D36) &amp;" rupiah"</f>
        <v>Seratus sembilan puluh ribu empat ratus empat puluh enam rupiah</v>
      </c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214"/>
    </row>
    <row r="34" spans="2:35" x14ac:dyDescent="0.2">
      <c r="B34" s="224" t="s">
        <v>147</v>
      </c>
      <c r="K34" s="214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214"/>
    </row>
    <row r="35" spans="2:35" ht="13.5" x14ac:dyDescent="0.25">
      <c r="B35" s="213"/>
      <c r="K35" s="214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14"/>
    </row>
    <row r="36" spans="2:35" ht="13.5" x14ac:dyDescent="0.25">
      <c r="B36" s="257" t="s">
        <v>148</v>
      </c>
      <c r="D36" s="366">
        <f>ROUND('Rekap(R2)'!H22,0)</f>
        <v>190446</v>
      </c>
      <c r="E36" s="366"/>
      <c r="F36" s="366"/>
      <c r="G36" s="366"/>
      <c r="H36" s="366"/>
      <c r="I36" s="258"/>
      <c r="K36" s="214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14"/>
    </row>
    <row r="37" spans="2:35" ht="5.25" customHeight="1" x14ac:dyDescent="0.2">
      <c r="B37" s="213"/>
      <c r="K37" s="246"/>
      <c r="AI37" s="214"/>
    </row>
    <row r="38" spans="2:35" ht="6.75" customHeight="1" x14ac:dyDescent="0.2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6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8"/>
    </row>
    <row r="39" spans="2:35" x14ac:dyDescent="0.2">
      <c r="B39" s="348" t="s">
        <v>149</v>
      </c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8" t="s">
        <v>150</v>
      </c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350"/>
    </row>
    <row r="40" spans="2:35" ht="13.5" x14ac:dyDescent="0.25">
      <c r="B40" s="257"/>
      <c r="C40" s="255"/>
      <c r="D40" s="255"/>
      <c r="E40" s="255"/>
      <c r="F40" s="259" t="s">
        <v>151</v>
      </c>
      <c r="G40" s="255"/>
      <c r="H40" s="255"/>
      <c r="I40" s="260"/>
      <c r="J40" s="260"/>
      <c r="K40" s="260"/>
      <c r="L40" s="260"/>
      <c r="M40" s="260"/>
      <c r="N40" s="260"/>
      <c r="O40" s="255"/>
      <c r="P40" s="255"/>
      <c r="Q40" s="255"/>
      <c r="R40" s="255"/>
      <c r="S40" s="213"/>
      <c r="W40" s="226" t="s">
        <v>152</v>
      </c>
      <c r="X40" s="261"/>
      <c r="Y40" s="261"/>
      <c r="Z40" s="261"/>
      <c r="AA40" s="227"/>
      <c r="AB40" s="259" t="s">
        <v>153</v>
      </c>
      <c r="AC40" s="351" t="str">
        <f>'[1]1'!$B$3</f>
        <v>2 April 2021</v>
      </c>
      <c r="AD40" s="351"/>
      <c r="AE40" s="351"/>
      <c r="AF40" s="351"/>
      <c r="AG40" s="351"/>
      <c r="AH40" s="351"/>
      <c r="AI40" s="214"/>
    </row>
    <row r="41" spans="2:35" x14ac:dyDescent="0.2">
      <c r="B41" s="352" t="s">
        <v>154</v>
      </c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2" t="s">
        <v>154</v>
      </c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4"/>
    </row>
    <row r="42" spans="2:35" x14ac:dyDescent="0.2">
      <c r="B42" s="213"/>
      <c r="S42" s="213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I42" s="214"/>
    </row>
    <row r="43" spans="2:35" x14ac:dyDescent="0.2">
      <c r="B43" s="213"/>
      <c r="S43" s="213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I43" s="214"/>
    </row>
    <row r="44" spans="2:35" x14ac:dyDescent="0.2">
      <c r="B44" s="213"/>
      <c r="S44" s="213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I44" s="214"/>
    </row>
    <row r="45" spans="2:35" ht="15" x14ac:dyDescent="0.3">
      <c r="B45" s="213"/>
      <c r="C45" s="255" t="s">
        <v>155</v>
      </c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S45" s="213"/>
      <c r="T45" s="255" t="s">
        <v>155</v>
      </c>
      <c r="W45" s="255"/>
      <c r="X45" s="255"/>
      <c r="Y45" s="263" t="s">
        <v>156</v>
      </c>
      <c r="Z45" s="261"/>
      <c r="AA45" s="261"/>
      <c r="AB45" s="261"/>
      <c r="AC45" s="261"/>
      <c r="AD45" s="261"/>
      <c r="AE45" s="261"/>
      <c r="AF45" s="261"/>
      <c r="AG45" s="261"/>
      <c r="AH45" s="261"/>
      <c r="AI45" s="214"/>
    </row>
    <row r="46" spans="2:35" ht="5.25" customHeight="1" x14ac:dyDescent="0.2"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3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6"/>
    </row>
    <row r="47" spans="2:35" ht="5.25" customHeight="1" x14ac:dyDescent="0.2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8"/>
    </row>
    <row r="48" spans="2:35" x14ac:dyDescent="0.2">
      <c r="B48" s="219" t="s">
        <v>157</v>
      </c>
      <c r="AI48" s="214"/>
    </row>
    <row r="49" spans="1:35" x14ac:dyDescent="0.2">
      <c r="B49" s="213"/>
      <c r="AI49" s="214"/>
    </row>
    <row r="50" spans="1:35" x14ac:dyDescent="0.2">
      <c r="B50" s="213"/>
      <c r="AI50" s="214"/>
    </row>
    <row r="51" spans="1:35" x14ac:dyDescent="0.2">
      <c r="B51" s="213"/>
      <c r="AI51" s="214"/>
    </row>
    <row r="52" spans="1:35" x14ac:dyDescent="0.2">
      <c r="B52" s="213"/>
      <c r="AI52" s="214"/>
    </row>
    <row r="53" spans="1:35" x14ac:dyDescent="0.2">
      <c r="B53" s="213"/>
      <c r="AI53" s="214"/>
    </row>
    <row r="54" spans="1:35" x14ac:dyDescent="0.2">
      <c r="B54" s="243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6"/>
    </row>
    <row r="55" spans="1:35" x14ac:dyDescent="0.2">
      <c r="B55" s="264" t="s">
        <v>158</v>
      </c>
    </row>
    <row r="57" spans="1:35" x14ac:dyDescent="0.2">
      <c r="B57" s="255" t="s">
        <v>159</v>
      </c>
    </row>
    <row r="59" spans="1:35" x14ac:dyDescent="0.2">
      <c r="A59" s="347" t="s">
        <v>174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</row>
    <row r="60" spans="1:35" ht="18" customHeight="1" x14ac:dyDescent="0.2">
      <c r="A60" s="345" t="str">
        <f>"Nomor : 1 Tanggal " &amp;AC40</f>
        <v>Nomor : 1 Tanggal 2 April 2021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</row>
    <row r="61" spans="1:35" x14ac:dyDescent="0.2">
      <c r="A61" s="345" t="s">
        <v>175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</row>
    <row r="62" spans="1:35" x14ac:dyDescent="0.2"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</row>
    <row r="65" spans="1:34" x14ac:dyDescent="0.2">
      <c r="A65" s="346" t="s">
        <v>168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</row>
    <row r="66" spans="1:34" x14ac:dyDescent="0.2">
      <c r="A66" s="347" t="s">
        <v>169</v>
      </c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7"/>
      <c r="AC66" s="347"/>
      <c r="AD66" s="347"/>
      <c r="AE66" s="347"/>
      <c r="AF66" s="347"/>
      <c r="AG66" s="347"/>
      <c r="AH66" s="347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4662-25ED-43EC-B4F2-E715DDE7E9F5}">
  <sheetPr>
    <tabColor rgb="FF92D050"/>
  </sheetPr>
  <dimension ref="A3:AL66"/>
  <sheetViews>
    <sheetView showGridLines="0" view="pageBreakPreview" topLeftCell="A10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11" customWidth="1"/>
    <col min="2" max="7" width="2.7109375" style="211" customWidth="1"/>
    <col min="8" max="8" width="3.5703125" style="211" customWidth="1"/>
    <col min="9" max="18" width="3.140625" style="211" customWidth="1"/>
    <col min="19" max="28" width="3" style="211" customWidth="1"/>
    <col min="29" max="32" width="3.28515625" style="211" customWidth="1"/>
    <col min="33" max="33" width="2.85546875" style="211" customWidth="1"/>
    <col min="34" max="34" width="3" style="211" customWidth="1"/>
    <col min="35" max="35" width="2.7109375" style="211" customWidth="1"/>
    <col min="36" max="256" width="9.140625" style="211"/>
    <col min="257" max="257" width="2.42578125" style="211" customWidth="1"/>
    <col min="258" max="263" width="2.7109375" style="211" customWidth="1"/>
    <col min="264" max="264" width="3.5703125" style="211" customWidth="1"/>
    <col min="265" max="274" width="3.140625" style="211" customWidth="1"/>
    <col min="275" max="284" width="3" style="211" customWidth="1"/>
    <col min="285" max="288" width="3.28515625" style="211" customWidth="1"/>
    <col min="289" max="289" width="2.85546875" style="211" customWidth="1"/>
    <col min="290" max="290" width="3" style="211" customWidth="1"/>
    <col min="291" max="291" width="2.7109375" style="211" customWidth="1"/>
    <col min="292" max="512" width="9.140625" style="211"/>
    <col min="513" max="513" width="2.42578125" style="211" customWidth="1"/>
    <col min="514" max="519" width="2.7109375" style="211" customWidth="1"/>
    <col min="520" max="520" width="3.5703125" style="211" customWidth="1"/>
    <col min="521" max="530" width="3.140625" style="211" customWidth="1"/>
    <col min="531" max="540" width="3" style="211" customWidth="1"/>
    <col min="541" max="544" width="3.28515625" style="211" customWidth="1"/>
    <col min="545" max="545" width="2.85546875" style="211" customWidth="1"/>
    <col min="546" max="546" width="3" style="211" customWidth="1"/>
    <col min="547" max="547" width="2.7109375" style="211" customWidth="1"/>
    <col min="548" max="768" width="9.140625" style="211"/>
    <col min="769" max="769" width="2.42578125" style="211" customWidth="1"/>
    <col min="770" max="775" width="2.7109375" style="211" customWidth="1"/>
    <col min="776" max="776" width="3.5703125" style="211" customWidth="1"/>
    <col min="777" max="786" width="3.140625" style="211" customWidth="1"/>
    <col min="787" max="796" width="3" style="211" customWidth="1"/>
    <col min="797" max="800" width="3.28515625" style="211" customWidth="1"/>
    <col min="801" max="801" width="2.85546875" style="211" customWidth="1"/>
    <col min="802" max="802" width="3" style="211" customWidth="1"/>
    <col min="803" max="803" width="2.7109375" style="211" customWidth="1"/>
    <col min="804" max="1024" width="9.140625" style="211"/>
    <col min="1025" max="1025" width="2.42578125" style="211" customWidth="1"/>
    <col min="1026" max="1031" width="2.7109375" style="211" customWidth="1"/>
    <col min="1032" max="1032" width="3.5703125" style="211" customWidth="1"/>
    <col min="1033" max="1042" width="3.140625" style="211" customWidth="1"/>
    <col min="1043" max="1052" width="3" style="211" customWidth="1"/>
    <col min="1053" max="1056" width="3.28515625" style="211" customWidth="1"/>
    <col min="1057" max="1057" width="2.85546875" style="211" customWidth="1"/>
    <col min="1058" max="1058" width="3" style="211" customWidth="1"/>
    <col min="1059" max="1059" width="2.7109375" style="211" customWidth="1"/>
    <col min="1060" max="1280" width="9.140625" style="211"/>
    <col min="1281" max="1281" width="2.42578125" style="211" customWidth="1"/>
    <col min="1282" max="1287" width="2.7109375" style="211" customWidth="1"/>
    <col min="1288" max="1288" width="3.5703125" style="211" customWidth="1"/>
    <col min="1289" max="1298" width="3.140625" style="211" customWidth="1"/>
    <col min="1299" max="1308" width="3" style="211" customWidth="1"/>
    <col min="1309" max="1312" width="3.28515625" style="211" customWidth="1"/>
    <col min="1313" max="1313" width="2.85546875" style="211" customWidth="1"/>
    <col min="1314" max="1314" width="3" style="211" customWidth="1"/>
    <col min="1315" max="1315" width="2.7109375" style="211" customWidth="1"/>
    <col min="1316" max="1536" width="9.140625" style="211"/>
    <col min="1537" max="1537" width="2.42578125" style="211" customWidth="1"/>
    <col min="1538" max="1543" width="2.7109375" style="211" customWidth="1"/>
    <col min="1544" max="1544" width="3.5703125" style="211" customWidth="1"/>
    <col min="1545" max="1554" width="3.140625" style="211" customWidth="1"/>
    <col min="1555" max="1564" width="3" style="211" customWidth="1"/>
    <col min="1565" max="1568" width="3.28515625" style="211" customWidth="1"/>
    <col min="1569" max="1569" width="2.85546875" style="211" customWidth="1"/>
    <col min="1570" max="1570" width="3" style="211" customWidth="1"/>
    <col min="1571" max="1571" width="2.7109375" style="211" customWidth="1"/>
    <col min="1572" max="1792" width="9.140625" style="211"/>
    <col min="1793" max="1793" width="2.42578125" style="211" customWidth="1"/>
    <col min="1794" max="1799" width="2.7109375" style="211" customWidth="1"/>
    <col min="1800" max="1800" width="3.5703125" style="211" customWidth="1"/>
    <col min="1801" max="1810" width="3.140625" style="211" customWidth="1"/>
    <col min="1811" max="1820" width="3" style="211" customWidth="1"/>
    <col min="1821" max="1824" width="3.28515625" style="211" customWidth="1"/>
    <col min="1825" max="1825" width="2.85546875" style="211" customWidth="1"/>
    <col min="1826" max="1826" width="3" style="211" customWidth="1"/>
    <col min="1827" max="1827" width="2.7109375" style="211" customWidth="1"/>
    <col min="1828" max="2048" width="9.140625" style="211"/>
    <col min="2049" max="2049" width="2.42578125" style="211" customWidth="1"/>
    <col min="2050" max="2055" width="2.7109375" style="211" customWidth="1"/>
    <col min="2056" max="2056" width="3.5703125" style="211" customWidth="1"/>
    <col min="2057" max="2066" width="3.140625" style="211" customWidth="1"/>
    <col min="2067" max="2076" width="3" style="211" customWidth="1"/>
    <col min="2077" max="2080" width="3.28515625" style="211" customWidth="1"/>
    <col min="2081" max="2081" width="2.85546875" style="211" customWidth="1"/>
    <col min="2082" max="2082" width="3" style="211" customWidth="1"/>
    <col min="2083" max="2083" width="2.7109375" style="211" customWidth="1"/>
    <col min="2084" max="2304" width="9.140625" style="211"/>
    <col min="2305" max="2305" width="2.42578125" style="211" customWidth="1"/>
    <col min="2306" max="2311" width="2.7109375" style="211" customWidth="1"/>
    <col min="2312" max="2312" width="3.5703125" style="211" customWidth="1"/>
    <col min="2313" max="2322" width="3.140625" style="211" customWidth="1"/>
    <col min="2323" max="2332" width="3" style="211" customWidth="1"/>
    <col min="2333" max="2336" width="3.28515625" style="211" customWidth="1"/>
    <col min="2337" max="2337" width="2.85546875" style="211" customWidth="1"/>
    <col min="2338" max="2338" width="3" style="211" customWidth="1"/>
    <col min="2339" max="2339" width="2.7109375" style="211" customWidth="1"/>
    <col min="2340" max="2560" width="9.140625" style="211"/>
    <col min="2561" max="2561" width="2.42578125" style="211" customWidth="1"/>
    <col min="2562" max="2567" width="2.7109375" style="211" customWidth="1"/>
    <col min="2568" max="2568" width="3.5703125" style="211" customWidth="1"/>
    <col min="2569" max="2578" width="3.140625" style="211" customWidth="1"/>
    <col min="2579" max="2588" width="3" style="211" customWidth="1"/>
    <col min="2589" max="2592" width="3.28515625" style="211" customWidth="1"/>
    <col min="2593" max="2593" width="2.85546875" style="211" customWidth="1"/>
    <col min="2594" max="2594" width="3" style="211" customWidth="1"/>
    <col min="2595" max="2595" width="2.7109375" style="211" customWidth="1"/>
    <col min="2596" max="2816" width="9.140625" style="211"/>
    <col min="2817" max="2817" width="2.42578125" style="211" customWidth="1"/>
    <col min="2818" max="2823" width="2.7109375" style="211" customWidth="1"/>
    <col min="2824" max="2824" width="3.5703125" style="211" customWidth="1"/>
    <col min="2825" max="2834" width="3.140625" style="211" customWidth="1"/>
    <col min="2835" max="2844" width="3" style="211" customWidth="1"/>
    <col min="2845" max="2848" width="3.28515625" style="211" customWidth="1"/>
    <col min="2849" max="2849" width="2.85546875" style="211" customWidth="1"/>
    <col min="2850" max="2850" width="3" style="211" customWidth="1"/>
    <col min="2851" max="2851" width="2.7109375" style="211" customWidth="1"/>
    <col min="2852" max="3072" width="9.140625" style="211"/>
    <col min="3073" max="3073" width="2.42578125" style="211" customWidth="1"/>
    <col min="3074" max="3079" width="2.7109375" style="211" customWidth="1"/>
    <col min="3080" max="3080" width="3.5703125" style="211" customWidth="1"/>
    <col min="3081" max="3090" width="3.140625" style="211" customWidth="1"/>
    <col min="3091" max="3100" width="3" style="211" customWidth="1"/>
    <col min="3101" max="3104" width="3.28515625" style="211" customWidth="1"/>
    <col min="3105" max="3105" width="2.85546875" style="211" customWidth="1"/>
    <col min="3106" max="3106" width="3" style="211" customWidth="1"/>
    <col min="3107" max="3107" width="2.7109375" style="211" customWidth="1"/>
    <col min="3108" max="3328" width="9.140625" style="211"/>
    <col min="3329" max="3329" width="2.42578125" style="211" customWidth="1"/>
    <col min="3330" max="3335" width="2.7109375" style="211" customWidth="1"/>
    <col min="3336" max="3336" width="3.5703125" style="211" customWidth="1"/>
    <col min="3337" max="3346" width="3.140625" style="211" customWidth="1"/>
    <col min="3347" max="3356" width="3" style="211" customWidth="1"/>
    <col min="3357" max="3360" width="3.28515625" style="211" customWidth="1"/>
    <col min="3361" max="3361" width="2.85546875" style="211" customWidth="1"/>
    <col min="3362" max="3362" width="3" style="211" customWidth="1"/>
    <col min="3363" max="3363" width="2.7109375" style="211" customWidth="1"/>
    <col min="3364" max="3584" width="9.140625" style="211"/>
    <col min="3585" max="3585" width="2.42578125" style="211" customWidth="1"/>
    <col min="3586" max="3591" width="2.7109375" style="211" customWidth="1"/>
    <col min="3592" max="3592" width="3.5703125" style="211" customWidth="1"/>
    <col min="3593" max="3602" width="3.140625" style="211" customWidth="1"/>
    <col min="3603" max="3612" width="3" style="211" customWidth="1"/>
    <col min="3613" max="3616" width="3.28515625" style="211" customWidth="1"/>
    <col min="3617" max="3617" width="2.85546875" style="211" customWidth="1"/>
    <col min="3618" max="3618" width="3" style="211" customWidth="1"/>
    <col min="3619" max="3619" width="2.7109375" style="211" customWidth="1"/>
    <col min="3620" max="3840" width="9.140625" style="211"/>
    <col min="3841" max="3841" width="2.42578125" style="211" customWidth="1"/>
    <col min="3842" max="3847" width="2.7109375" style="211" customWidth="1"/>
    <col min="3848" max="3848" width="3.5703125" style="211" customWidth="1"/>
    <col min="3849" max="3858" width="3.140625" style="211" customWidth="1"/>
    <col min="3859" max="3868" width="3" style="211" customWidth="1"/>
    <col min="3869" max="3872" width="3.28515625" style="211" customWidth="1"/>
    <col min="3873" max="3873" width="2.85546875" style="211" customWidth="1"/>
    <col min="3874" max="3874" width="3" style="211" customWidth="1"/>
    <col min="3875" max="3875" width="2.7109375" style="211" customWidth="1"/>
    <col min="3876" max="4096" width="9.140625" style="211"/>
    <col min="4097" max="4097" width="2.42578125" style="211" customWidth="1"/>
    <col min="4098" max="4103" width="2.7109375" style="211" customWidth="1"/>
    <col min="4104" max="4104" width="3.5703125" style="211" customWidth="1"/>
    <col min="4105" max="4114" width="3.140625" style="211" customWidth="1"/>
    <col min="4115" max="4124" width="3" style="211" customWidth="1"/>
    <col min="4125" max="4128" width="3.28515625" style="211" customWidth="1"/>
    <col min="4129" max="4129" width="2.85546875" style="211" customWidth="1"/>
    <col min="4130" max="4130" width="3" style="211" customWidth="1"/>
    <col min="4131" max="4131" width="2.7109375" style="211" customWidth="1"/>
    <col min="4132" max="4352" width="9.140625" style="211"/>
    <col min="4353" max="4353" width="2.42578125" style="211" customWidth="1"/>
    <col min="4354" max="4359" width="2.7109375" style="211" customWidth="1"/>
    <col min="4360" max="4360" width="3.5703125" style="211" customWidth="1"/>
    <col min="4361" max="4370" width="3.140625" style="211" customWidth="1"/>
    <col min="4371" max="4380" width="3" style="211" customWidth="1"/>
    <col min="4381" max="4384" width="3.28515625" style="211" customWidth="1"/>
    <col min="4385" max="4385" width="2.85546875" style="211" customWidth="1"/>
    <col min="4386" max="4386" width="3" style="211" customWidth="1"/>
    <col min="4387" max="4387" width="2.7109375" style="211" customWidth="1"/>
    <col min="4388" max="4608" width="9.140625" style="211"/>
    <col min="4609" max="4609" width="2.42578125" style="211" customWidth="1"/>
    <col min="4610" max="4615" width="2.7109375" style="211" customWidth="1"/>
    <col min="4616" max="4616" width="3.5703125" style="211" customWidth="1"/>
    <col min="4617" max="4626" width="3.140625" style="211" customWidth="1"/>
    <col min="4627" max="4636" width="3" style="211" customWidth="1"/>
    <col min="4637" max="4640" width="3.28515625" style="211" customWidth="1"/>
    <col min="4641" max="4641" width="2.85546875" style="211" customWidth="1"/>
    <col min="4642" max="4642" width="3" style="211" customWidth="1"/>
    <col min="4643" max="4643" width="2.7109375" style="211" customWidth="1"/>
    <col min="4644" max="4864" width="9.140625" style="211"/>
    <col min="4865" max="4865" width="2.42578125" style="211" customWidth="1"/>
    <col min="4866" max="4871" width="2.7109375" style="211" customWidth="1"/>
    <col min="4872" max="4872" width="3.5703125" style="211" customWidth="1"/>
    <col min="4873" max="4882" width="3.140625" style="211" customWidth="1"/>
    <col min="4883" max="4892" width="3" style="211" customWidth="1"/>
    <col min="4893" max="4896" width="3.28515625" style="211" customWidth="1"/>
    <col min="4897" max="4897" width="2.85546875" style="211" customWidth="1"/>
    <col min="4898" max="4898" width="3" style="211" customWidth="1"/>
    <col min="4899" max="4899" width="2.7109375" style="211" customWidth="1"/>
    <col min="4900" max="5120" width="9.140625" style="211"/>
    <col min="5121" max="5121" width="2.42578125" style="211" customWidth="1"/>
    <col min="5122" max="5127" width="2.7109375" style="211" customWidth="1"/>
    <col min="5128" max="5128" width="3.5703125" style="211" customWidth="1"/>
    <col min="5129" max="5138" width="3.140625" style="211" customWidth="1"/>
    <col min="5139" max="5148" width="3" style="211" customWidth="1"/>
    <col min="5149" max="5152" width="3.28515625" style="211" customWidth="1"/>
    <col min="5153" max="5153" width="2.85546875" style="211" customWidth="1"/>
    <col min="5154" max="5154" width="3" style="211" customWidth="1"/>
    <col min="5155" max="5155" width="2.7109375" style="211" customWidth="1"/>
    <col min="5156" max="5376" width="9.140625" style="211"/>
    <col min="5377" max="5377" width="2.42578125" style="211" customWidth="1"/>
    <col min="5378" max="5383" width="2.7109375" style="211" customWidth="1"/>
    <col min="5384" max="5384" width="3.5703125" style="211" customWidth="1"/>
    <col min="5385" max="5394" width="3.140625" style="211" customWidth="1"/>
    <col min="5395" max="5404" width="3" style="211" customWidth="1"/>
    <col min="5405" max="5408" width="3.28515625" style="211" customWidth="1"/>
    <col min="5409" max="5409" width="2.85546875" style="211" customWidth="1"/>
    <col min="5410" max="5410" width="3" style="211" customWidth="1"/>
    <col min="5411" max="5411" width="2.7109375" style="211" customWidth="1"/>
    <col min="5412" max="5632" width="9.140625" style="211"/>
    <col min="5633" max="5633" width="2.42578125" style="211" customWidth="1"/>
    <col min="5634" max="5639" width="2.7109375" style="211" customWidth="1"/>
    <col min="5640" max="5640" width="3.5703125" style="211" customWidth="1"/>
    <col min="5641" max="5650" width="3.140625" style="211" customWidth="1"/>
    <col min="5651" max="5660" width="3" style="211" customWidth="1"/>
    <col min="5661" max="5664" width="3.28515625" style="211" customWidth="1"/>
    <col min="5665" max="5665" width="2.85546875" style="211" customWidth="1"/>
    <col min="5666" max="5666" width="3" style="211" customWidth="1"/>
    <col min="5667" max="5667" width="2.7109375" style="211" customWidth="1"/>
    <col min="5668" max="5888" width="9.140625" style="211"/>
    <col min="5889" max="5889" width="2.42578125" style="211" customWidth="1"/>
    <col min="5890" max="5895" width="2.7109375" style="211" customWidth="1"/>
    <col min="5896" max="5896" width="3.5703125" style="211" customWidth="1"/>
    <col min="5897" max="5906" width="3.140625" style="211" customWidth="1"/>
    <col min="5907" max="5916" width="3" style="211" customWidth="1"/>
    <col min="5917" max="5920" width="3.28515625" style="211" customWidth="1"/>
    <col min="5921" max="5921" width="2.85546875" style="211" customWidth="1"/>
    <col min="5922" max="5922" width="3" style="211" customWidth="1"/>
    <col min="5923" max="5923" width="2.7109375" style="211" customWidth="1"/>
    <col min="5924" max="6144" width="9.140625" style="211"/>
    <col min="6145" max="6145" width="2.42578125" style="211" customWidth="1"/>
    <col min="6146" max="6151" width="2.7109375" style="211" customWidth="1"/>
    <col min="6152" max="6152" width="3.5703125" style="211" customWidth="1"/>
    <col min="6153" max="6162" width="3.140625" style="211" customWidth="1"/>
    <col min="6163" max="6172" width="3" style="211" customWidth="1"/>
    <col min="6173" max="6176" width="3.28515625" style="211" customWidth="1"/>
    <col min="6177" max="6177" width="2.85546875" style="211" customWidth="1"/>
    <col min="6178" max="6178" width="3" style="211" customWidth="1"/>
    <col min="6179" max="6179" width="2.7109375" style="211" customWidth="1"/>
    <col min="6180" max="6400" width="9.140625" style="211"/>
    <col min="6401" max="6401" width="2.42578125" style="211" customWidth="1"/>
    <col min="6402" max="6407" width="2.7109375" style="211" customWidth="1"/>
    <col min="6408" max="6408" width="3.5703125" style="211" customWidth="1"/>
    <col min="6409" max="6418" width="3.140625" style="211" customWidth="1"/>
    <col min="6419" max="6428" width="3" style="211" customWidth="1"/>
    <col min="6429" max="6432" width="3.28515625" style="211" customWidth="1"/>
    <col min="6433" max="6433" width="2.85546875" style="211" customWidth="1"/>
    <col min="6434" max="6434" width="3" style="211" customWidth="1"/>
    <col min="6435" max="6435" width="2.7109375" style="211" customWidth="1"/>
    <col min="6436" max="6656" width="9.140625" style="211"/>
    <col min="6657" max="6657" width="2.42578125" style="211" customWidth="1"/>
    <col min="6658" max="6663" width="2.7109375" style="211" customWidth="1"/>
    <col min="6664" max="6664" width="3.5703125" style="211" customWidth="1"/>
    <col min="6665" max="6674" width="3.140625" style="211" customWidth="1"/>
    <col min="6675" max="6684" width="3" style="211" customWidth="1"/>
    <col min="6685" max="6688" width="3.28515625" style="211" customWidth="1"/>
    <col min="6689" max="6689" width="2.85546875" style="211" customWidth="1"/>
    <col min="6690" max="6690" width="3" style="211" customWidth="1"/>
    <col min="6691" max="6691" width="2.7109375" style="211" customWidth="1"/>
    <col min="6692" max="6912" width="9.140625" style="211"/>
    <col min="6913" max="6913" width="2.42578125" style="211" customWidth="1"/>
    <col min="6914" max="6919" width="2.7109375" style="211" customWidth="1"/>
    <col min="6920" max="6920" width="3.5703125" style="211" customWidth="1"/>
    <col min="6921" max="6930" width="3.140625" style="211" customWidth="1"/>
    <col min="6931" max="6940" width="3" style="211" customWidth="1"/>
    <col min="6941" max="6944" width="3.28515625" style="211" customWidth="1"/>
    <col min="6945" max="6945" width="2.85546875" style="211" customWidth="1"/>
    <col min="6946" max="6946" width="3" style="211" customWidth="1"/>
    <col min="6947" max="6947" width="2.7109375" style="211" customWidth="1"/>
    <col min="6948" max="7168" width="9.140625" style="211"/>
    <col min="7169" max="7169" width="2.42578125" style="211" customWidth="1"/>
    <col min="7170" max="7175" width="2.7109375" style="211" customWidth="1"/>
    <col min="7176" max="7176" width="3.5703125" style="211" customWidth="1"/>
    <col min="7177" max="7186" width="3.140625" style="211" customWidth="1"/>
    <col min="7187" max="7196" width="3" style="211" customWidth="1"/>
    <col min="7197" max="7200" width="3.28515625" style="211" customWidth="1"/>
    <col min="7201" max="7201" width="2.85546875" style="211" customWidth="1"/>
    <col min="7202" max="7202" width="3" style="211" customWidth="1"/>
    <col min="7203" max="7203" width="2.7109375" style="211" customWidth="1"/>
    <col min="7204" max="7424" width="9.140625" style="211"/>
    <col min="7425" max="7425" width="2.42578125" style="211" customWidth="1"/>
    <col min="7426" max="7431" width="2.7109375" style="211" customWidth="1"/>
    <col min="7432" max="7432" width="3.5703125" style="211" customWidth="1"/>
    <col min="7433" max="7442" width="3.140625" style="211" customWidth="1"/>
    <col min="7443" max="7452" width="3" style="211" customWidth="1"/>
    <col min="7453" max="7456" width="3.28515625" style="211" customWidth="1"/>
    <col min="7457" max="7457" width="2.85546875" style="211" customWidth="1"/>
    <col min="7458" max="7458" width="3" style="211" customWidth="1"/>
    <col min="7459" max="7459" width="2.7109375" style="211" customWidth="1"/>
    <col min="7460" max="7680" width="9.140625" style="211"/>
    <col min="7681" max="7681" width="2.42578125" style="211" customWidth="1"/>
    <col min="7682" max="7687" width="2.7109375" style="211" customWidth="1"/>
    <col min="7688" max="7688" width="3.5703125" style="211" customWidth="1"/>
    <col min="7689" max="7698" width="3.140625" style="211" customWidth="1"/>
    <col min="7699" max="7708" width="3" style="211" customWidth="1"/>
    <col min="7709" max="7712" width="3.28515625" style="211" customWidth="1"/>
    <col min="7713" max="7713" width="2.85546875" style="211" customWidth="1"/>
    <col min="7714" max="7714" width="3" style="211" customWidth="1"/>
    <col min="7715" max="7715" width="2.7109375" style="211" customWidth="1"/>
    <col min="7716" max="7936" width="9.140625" style="211"/>
    <col min="7937" max="7937" width="2.42578125" style="211" customWidth="1"/>
    <col min="7938" max="7943" width="2.7109375" style="211" customWidth="1"/>
    <col min="7944" max="7944" width="3.5703125" style="211" customWidth="1"/>
    <col min="7945" max="7954" width="3.140625" style="211" customWidth="1"/>
    <col min="7955" max="7964" width="3" style="211" customWidth="1"/>
    <col min="7965" max="7968" width="3.28515625" style="211" customWidth="1"/>
    <col min="7969" max="7969" width="2.85546875" style="211" customWidth="1"/>
    <col min="7970" max="7970" width="3" style="211" customWidth="1"/>
    <col min="7971" max="7971" width="2.7109375" style="211" customWidth="1"/>
    <col min="7972" max="8192" width="9.140625" style="211"/>
    <col min="8193" max="8193" width="2.42578125" style="211" customWidth="1"/>
    <col min="8194" max="8199" width="2.7109375" style="211" customWidth="1"/>
    <col min="8200" max="8200" width="3.5703125" style="211" customWidth="1"/>
    <col min="8201" max="8210" width="3.140625" style="211" customWidth="1"/>
    <col min="8211" max="8220" width="3" style="211" customWidth="1"/>
    <col min="8221" max="8224" width="3.28515625" style="211" customWidth="1"/>
    <col min="8225" max="8225" width="2.85546875" style="211" customWidth="1"/>
    <col min="8226" max="8226" width="3" style="211" customWidth="1"/>
    <col min="8227" max="8227" width="2.7109375" style="211" customWidth="1"/>
    <col min="8228" max="8448" width="9.140625" style="211"/>
    <col min="8449" max="8449" width="2.42578125" style="211" customWidth="1"/>
    <col min="8450" max="8455" width="2.7109375" style="211" customWidth="1"/>
    <col min="8456" max="8456" width="3.5703125" style="211" customWidth="1"/>
    <col min="8457" max="8466" width="3.140625" style="211" customWidth="1"/>
    <col min="8467" max="8476" width="3" style="211" customWidth="1"/>
    <col min="8477" max="8480" width="3.28515625" style="211" customWidth="1"/>
    <col min="8481" max="8481" width="2.85546875" style="211" customWidth="1"/>
    <col min="8482" max="8482" width="3" style="211" customWidth="1"/>
    <col min="8483" max="8483" width="2.7109375" style="211" customWidth="1"/>
    <col min="8484" max="8704" width="9.140625" style="211"/>
    <col min="8705" max="8705" width="2.42578125" style="211" customWidth="1"/>
    <col min="8706" max="8711" width="2.7109375" style="211" customWidth="1"/>
    <col min="8712" max="8712" width="3.5703125" style="211" customWidth="1"/>
    <col min="8713" max="8722" width="3.140625" style="211" customWidth="1"/>
    <col min="8723" max="8732" width="3" style="211" customWidth="1"/>
    <col min="8733" max="8736" width="3.28515625" style="211" customWidth="1"/>
    <col min="8737" max="8737" width="2.85546875" style="211" customWidth="1"/>
    <col min="8738" max="8738" width="3" style="211" customWidth="1"/>
    <col min="8739" max="8739" width="2.7109375" style="211" customWidth="1"/>
    <col min="8740" max="8960" width="9.140625" style="211"/>
    <col min="8961" max="8961" width="2.42578125" style="211" customWidth="1"/>
    <col min="8962" max="8967" width="2.7109375" style="211" customWidth="1"/>
    <col min="8968" max="8968" width="3.5703125" style="211" customWidth="1"/>
    <col min="8969" max="8978" width="3.140625" style="211" customWidth="1"/>
    <col min="8979" max="8988" width="3" style="211" customWidth="1"/>
    <col min="8989" max="8992" width="3.28515625" style="211" customWidth="1"/>
    <col min="8993" max="8993" width="2.85546875" style="211" customWidth="1"/>
    <col min="8994" max="8994" width="3" style="211" customWidth="1"/>
    <col min="8995" max="8995" width="2.7109375" style="211" customWidth="1"/>
    <col min="8996" max="9216" width="9.140625" style="211"/>
    <col min="9217" max="9217" width="2.42578125" style="211" customWidth="1"/>
    <col min="9218" max="9223" width="2.7109375" style="211" customWidth="1"/>
    <col min="9224" max="9224" width="3.5703125" style="211" customWidth="1"/>
    <col min="9225" max="9234" width="3.140625" style="211" customWidth="1"/>
    <col min="9235" max="9244" width="3" style="211" customWidth="1"/>
    <col min="9245" max="9248" width="3.28515625" style="211" customWidth="1"/>
    <col min="9249" max="9249" width="2.85546875" style="211" customWidth="1"/>
    <col min="9250" max="9250" width="3" style="211" customWidth="1"/>
    <col min="9251" max="9251" width="2.7109375" style="211" customWidth="1"/>
    <col min="9252" max="9472" width="9.140625" style="211"/>
    <col min="9473" max="9473" width="2.42578125" style="211" customWidth="1"/>
    <col min="9474" max="9479" width="2.7109375" style="211" customWidth="1"/>
    <col min="9480" max="9480" width="3.5703125" style="211" customWidth="1"/>
    <col min="9481" max="9490" width="3.140625" style="211" customWidth="1"/>
    <col min="9491" max="9500" width="3" style="211" customWidth="1"/>
    <col min="9501" max="9504" width="3.28515625" style="211" customWidth="1"/>
    <col min="9505" max="9505" width="2.85546875" style="211" customWidth="1"/>
    <col min="9506" max="9506" width="3" style="211" customWidth="1"/>
    <col min="9507" max="9507" width="2.7109375" style="211" customWidth="1"/>
    <col min="9508" max="9728" width="9.140625" style="211"/>
    <col min="9729" max="9729" width="2.42578125" style="211" customWidth="1"/>
    <col min="9730" max="9735" width="2.7109375" style="211" customWidth="1"/>
    <col min="9736" max="9736" width="3.5703125" style="211" customWidth="1"/>
    <col min="9737" max="9746" width="3.140625" style="211" customWidth="1"/>
    <col min="9747" max="9756" width="3" style="211" customWidth="1"/>
    <col min="9757" max="9760" width="3.28515625" style="211" customWidth="1"/>
    <col min="9761" max="9761" width="2.85546875" style="211" customWidth="1"/>
    <col min="9762" max="9762" width="3" style="211" customWidth="1"/>
    <col min="9763" max="9763" width="2.7109375" style="211" customWidth="1"/>
    <col min="9764" max="9984" width="9.140625" style="211"/>
    <col min="9985" max="9985" width="2.42578125" style="211" customWidth="1"/>
    <col min="9986" max="9991" width="2.7109375" style="211" customWidth="1"/>
    <col min="9992" max="9992" width="3.5703125" style="211" customWidth="1"/>
    <col min="9993" max="10002" width="3.140625" style="211" customWidth="1"/>
    <col min="10003" max="10012" width="3" style="211" customWidth="1"/>
    <col min="10013" max="10016" width="3.28515625" style="211" customWidth="1"/>
    <col min="10017" max="10017" width="2.85546875" style="211" customWidth="1"/>
    <col min="10018" max="10018" width="3" style="211" customWidth="1"/>
    <col min="10019" max="10019" width="2.7109375" style="211" customWidth="1"/>
    <col min="10020" max="10240" width="9.140625" style="211"/>
    <col min="10241" max="10241" width="2.42578125" style="211" customWidth="1"/>
    <col min="10242" max="10247" width="2.7109375" style="211" customWidth="1"/>
    <col min="10248" max="10248" width="3.5703125" style="211" customWidth="1"/>
    <col min="10249" max="10258" width="3.140625" style="211" customWidth="1"/>
    <col min="10259" max="10268" width="3" style="211" customWidth="1"/>
    <col min="10269" max="10272" width="3.28515625" style="211" customWidth="1"/>
    <col min="10273" max="10273" width="2.85546875" style="211" customWidth="1"/>
    <col min="10274" max="10274" width="3" style="211" customWidth="1"/>
    <col min="10275" max="10275" width="2.7109375" style="211" customWidth="1"/>
    <col min="10276" max="10496" width="9.140625" style="211"/>
    <col min="10497" max="10497" width="2.42578125" style="211" customWidth="1"/>
    <col min="10498" max="10503" width="2.7109375" style="211" customWidth="1"/>
    <col min="10504" max="10504" width="3.5703125" style="211" customWidth="1"/>
    <col min="10505" max="10514" width="3.140625" style="211" customWidth="1"/>
    <col min="10515" max="10524" width="3" style="211" customWidth="1"/>
    <col min="10525" max="10528" width="3.28515625" style="211" customWidth="1"/>
    <col min="10529" max="10529" width="2.85546875" style="211" customWidth="1"/>
    <col min="10530" max="10530" width="3" style="211" customWidth="1"/>
    <col min="10531" max="10531" width="2.7109375" style="211" customWidth="1"/>
    <col min="10532" max="10752" width="9.140625" style="211"/>
    <col min="10753" max="10753" width="2.42578125" style="211" customWidth="1"/>
    <col min="10754" max="10759" width="2.7109375" style="211" customWidth="1"/>
    <col min="10760" max="10760" width="3.5703125" style="211" customWidth="1"/>
    <col min="10761" max="10770" width="3.140625" style="211" customWidth="1"/>
    <col min="10771" max="10780" width="3" style="211" customWidth="1"/>
    <col min="10781" max="10784" width="3.28515625" style="211" customWidth="1"/>
    <col min="10785" max="10785" width="2.85546875" style="211" customWidth="1"/>
    <col min="10786" max="10786" width="3" style="211" customWidth="1"/>
    <col min="10787" max="10787" width="2.7109375" style="211" customWidth="1"/>
    <col min="10788" max="11008" width="9.140625" style="211"/>
    <col min="11009" max="11009" width="2.42578125" style="211" customWidth="1"/>
    <col min="11010" max="11015" width="2.7109375" style="211" customWidth="1"/>
    <col min="11016" max="11016" width="3.5703125" style="211" customWidth="1"/>
    <col min="11017" max="11026" width="3.140625" style="211" customWidth="1"/>
    <col min="11027" max="11036" width="3" style="211" customWidth="1"/>
    <col min="11037" max="11040" width="3.28515625" style="211" customWidth="1"/>
    <col min="11041" max="11041" width="2.85546875" style="211" customWidth="1"/>
    <col min="11042" max="11042" width="3" style="211" customWidth="1"/>
    <col min="11043" max="11043" width="2.7109375" style="211" customWidth="1"/>
    <col min="11044" max="11264" width="9.140625" style="211"/>
    <col min="11265" max="11265" width="2.42578125" style="211" customWidth="1"/>
    <col min="11266" max="11271" width="2.7109375" style="211" customWidth="1"/>
    <col min="11272" max="11272" width="3.5703125" style="211" customWidth="1"/>
    <col min="11273" max="11282" width="3.140625" style="211" customWidth="1"/>
    <col min="11283" max="11292" width="3" style="211" customWidth="1"/>
    <col min="11293" max="11296" width="3.28515625" style="211" customWidth="1"/>
    <col min="11297" max="11297" width="2.85546875" style="211" customWidth="1"/>
    <col min="11298" max="11298" width="3" style="211" customWidth="1"/>
    <col min="11299" max="11299" width="2.7109375" style="211" customWidth="1"/>
    <col min="11300" max="11520" width="9.140625" style="211"/>
    <col min="11521" max="11521" width="2.42578125" style="211" customWidth="1"/>
    <col min="11522" max="11527" width="2.7109375" style="211" customWidth="1"/>
    <col min="11528" max="11528" width="3.5703125" style="211" customWidth="1"/>
    <col min="11529" max="11538" width="3.140625" style="211" customWidth="1"/>
    <col min="11539" max="11548" width="3" style="211" customWidth="1"/>
    <col min="11549" max="11552" width="3.28515625" style="211" customWidth="1"/>
    <col min="11553" max="11553" width="2.85546875" style="211" customWidth="1"/>
    <col min="11554" max="11554" width="3" style="211" customWidth="1"/>
    <col min="11555" max="11555" width="2.7109375" style="211" customWidth="1"/>
    <col min="11556" max="11776" width="9.140625" style="211"/>
    <col min="11777" max="11777" width="2.42578125" style="211" customWidth="1"/>
    <col min="11778" max="11783" width="2.7109375" style="211" customWidth="1"/>
    <col min="11784" max="11784" width="3.5703125" style="211" customWidth="1"/>
    <col min="11785" max="11794" width="3.140625" style="211" customWidth="1"/>
    <col min="11795" max="11804" width="3" style="211" customWidth="1"/>
    <col min="11805" max="11808" width="3.28515625" style="211" customWidth="1"/>
    <col min="11809" max="11809" width="2.85546875" style="211" customWidth="1"/>
    <col min="11810" max="11810" width="3" style="211" customWidth="1"/>
    <col min="11811" max="11811" width="2.7109375" style="211" customWidth="1"/>
    <col min="11812" max="12032" width="9.140625" style="211"/>
    <col min="12033" max="12033" width="2.42578125" style="211" customWidth="1"/>
    <col min="12034" max="12039" width="2.7109375" style="211" customWidth="1"/>
    <col min="12040" max="12040" width="3.5703125" style="211" customWidth="1"/>
    <col min="12041" max="12050" width="3.140625" style="211" customWidth="1"/>
    <col min="12051" max="12060" width="3" style="211" customWidth="1"/>
    <col min="12061" max="12064" width="3.28515625" style="211" customWidth="1"/>
    <col min="12065" max="12065" width="2.85546875" style="211" customWidth="1"/>
    <col min="12066" max="12066" width="3" style="211" customWidth="1"/>
    <col min="12067" max="12067" width="2.7109375" style="211" customWidth="1"/>
    <col min="12068" max="12288" width="9.140625" style="211"/>
    <col min="12289" max="12289" width="2.42578125" style="211" customWidth="1"/>
    <col min="12290" max="12295" width="2.7109375" style="211" customWidth="1"/>
    <col min="12296" max="12296" width="3.5703125" style="211" customWidth="1"/>
    <col min="12297" max="12306" width="3.140625" style="211" customWidth="1"/>
    <col min="12307" max="12316" width="3" style="211" customWidth="1"/>
    <col min="12317" max="12320" width="3.28515625" style="211" customWidth="1"/>
    <col min="12321" max="12321" width="2.85546875" style="211" customWidth="1"/>
    <col min="12322" max="12322" width="3" style="211" customWidth="1"/>
    <col min="12323" max="12323" width="2.7109375" style="211" customWidth="1"/>
    <col min="12324" max="12544" width="9.140625" style="211"/>
    <col min="12545" max="12545" width="2.42578125" style="211" customWidth="1"/>
    <col min="12546" max="12551" width="2.7109375" style="211" customWidth="1"/>
    <col min="12552" max="12552" width="3.5703125" style="211" customWidth="1"/>
    <col min="12553" max="12562" width="3.140625" style="211" customWidth="1"/>
    <col min="12563" max="12572" width="3" style="211" customWidth="1"/>
    <col min="12573" max="12576" width="3.28515625" style="211" customWidth="1"/>
    <col min="12577" max="12577" width="2.85546875" style="211" customWidth="1"/>
    <col min="12578" max="12578" width="3" style="211" customWidth="1"/>
    <col min="12579" max="12579" width="2.7109375" style="211" customWidth="1"/>
    <col min="12580" max="12800" width="9.140625" style="211"/>
    <col min="12801" max="12801" width="2.42578125" style="211" customWidth="1"/>
    <col min="12802" max="12807" width="2.7109375" style="211" customWidth="1"/>
    <col min="12808" max="12808" width="3.5703125" style="211" customWidth="1"/>
    <col min="12809" max="12818" width="3.140625" style="211" customWidth="1"/>
    <col min="12819" max="12828" width="3" style="211" customWidth="1"/>
    <col min="12829" max="12832" width="3.28515625" style="211" customWidth="1"/>
    <col min="12833" max="12833" width="2.85546875" style="211" customWidth="1"/>
    <col min="12834" max="12834" width="3" style="211" customWidth="1"/>
    <col min="12835" max="12835" width="2.7109375" style="211" customWidth="1"/>
    <col min="12836" max="13056" width="9.140625" style="211"/>
    <col min="13057" max="13057" width="2.42578125" style="211" customWidth="1"/>
    <col min="13058" max="13063" width="2.7109375" style="211" customWidth="1"/>
    <col min="13064" max="13064" width="3.5703125" style="211" customWidth="1"/>
    <col min="13065" max="13074" width="3.140625" style="211" customWidth="1"/>
    <col min="13075" max="13084" width="3" style="211" customWidth="1"/>
    <col min="13085" max="13088" width="3.28515625" style="211" customWidth="1"/>
    <col min="13089" max="13089" width="2.85546875" style="211" customWidth="1"/>
    <col min="13090" max="13090" width="3" style="211" customWidth="1"/>
    <col min="13091" max="13091" width="2.7109375" style="211" customWidth="1"/>
    <col min="13092" max="13312" width="9.140625" style="211"/>
    <col min="13313" max="13313" width="2.42578125" style="211" customWidth="1"/>
    <col min="13314" max="13319" width="2.7109375" style="211" customWidth="1"/>
    <col min="13320" max="13320" width="3.5703125" style="211" customWidth="1"/>
    <col min="13321" max="13330" width="3.140625" style="211" customWidth="1"/>
    <col min="13331" max="13340" width="3" style="211" customWidth="1"/>
    <col min="13341" max="13344" width="3.28515625" style="211" customWidth="1"/>
    <col min="13345" max="13345" width="2.85546875" style="211" customWidth="1"/>
    <col min="13346" max="13346" width="3" style="211" customWidth="1"/>
    <col min="13347" max="13347" width="2.7109375" style="211" customWidth="1"/>
    <col min="13348" max="13568" width="9.140625" style="211"/>
    <col min="13569" max="13569" width="2.42578125" style="211" customWidth="1"/>
    <col min="13570" max="13575" width="2.7109375" style="211" customWidth="1"/>
    <col min="13576" max="13576" width="3.5703125" style="211" customWidth="1"/>
    <col min="13577" max="13586" width="3.140625" style="211" customWidth="1"/>
    <col min="13587" max="13596" width="3" style="211" customWidth="1"/>
    <col min="13597" max="13600" width="3.28515625" style="211" customWidth="1"/>
    <col min="13601" max="13601" width="2.85546875" style="211" customWidth="1"/>
    <col min="13602" max="13602" width="3" style="211" customWidth="1"/>
    <col min="13603" max="13603" width="2.7109375" style="211" customWidth="1"/>
    <col min="13604" max="13824" width="9.140625" style="211"/>
    <col min="13825" max="13825" width="2.42578125" style="211" customWidth="1"/>
    <col min="13826" max="13831" width="2.7109375" style="211" customWidth="1"/>
    <col min="13832" max="13832" width="3.5703125" style="211" customWidth="1"/>
    <col min="13833" max="13842" width="3.140625" style="211" customWidth="1"/>
    <col min="13843" max="13852" width="3" style="211" customWidth="1"/>
    <col min="13853" max="13856" width="3.28515625" style="211" customWidth="1"/>
    <col min="13857" max="13857" width="2.85546875" style="211" customWidth="1"/>
    <col min="13858" max="13858" width="3" style="211" customWidth="1"/>
    <col min="13859" max="13859" width="2.7109375" style="211" customWidth="1"/>
    <col min="13860" max="14080" width="9.140625" style="211"/>
    <col min="14081" max="14081" width="2.42578125" style="211" customWidth="1"/>
    <col min="14082" max="14087" width="2.7109375" style="211" customWidth="1"/>
    <col min="14088" max="14088" width="3.5703125" style="211" customWidth="1"/>
    <col min="14089" max="14098" width="3.140625" style="211" customWidth="1"/>
    <col min="14099" max="14108" width="3" style="211" customWidth="1"/>
    <col min="14109" max="14112" width="3.28515625" style="211" customWidth="1"/>
    <col min="14113" max="14113" width="2.85546875" style="211" customWidth="1"/>
    <col min="14114" max="14114" width="3" style="211" customWidth="1"/>
    <col min="14115" max="14115" width="2.7109375" style="211" customWidth="1"/>
    <col min="14116" max="14336" width="9.140625" style="211"/>
    <col min="14337" max="14337" width="2.42578125" style="211" customWidth="1"/>
    <col min="14338" max="14343" width="2.7109375" style="211" customWidth="1"/>
    <col min="14344" max="14344" width="3.5703125" style="211" customWidth="1"/>
    <col min="14345" max="14354" width="3.140625" style="211" customWidth="1"/>
    <col min="14355" max="14364" width="3" style="211" customWidth="1"/>
    <col min="14365" max="14368" width="3.28515625" style="211" customWidth="1"/>
    <col min="14369" max="14369" width="2.85546875" style="211" customWidth="1"/>
    <col min="14370" max="14370" width="3" style="211" customWidth="1"/>
    <col min="14371" max="14371" width="2.7109375" style="211" customWidth="1"/>
    <col min="14372" max="14592" width="9.140625" style="211"/>
    <col min="14593" max="14593" width="2.42578125" style="211" customWidth="1"/>
    <col min="14594" max="14599" width="2.7109375" style="211" customWidth="1"/>
    <col min="14600" max="14600" width="3.5703125" style="211" customWidth="1"/>
    <col min="14601" max="14610" width="3.140625" style="211" customWidth="1"/>
    <col min="14611" max="14620" width="3" style="211" customWidth="1"/>
    <col min="14621" max="14624" width="3.28515625" style="211" customWidth="1"/>
    <col min="14625" max="14625" width="2.85546875" style="211" customWidth="1"/>
    <col min="14626" max="14626" width="3" style="211" customWidth="1"/>
    <col min="14627" max="14627" width="2.7109375" style="211" customWidth="1"/>
    <col min="14628" max="14848" width="9.140625" style="211"/>
    <col min="14849" max="14849" width="2.42578125" style="211" customWidth="1"/>
    <col min="14850" max="14855" width="2.7109375" style="211" customWidth="1"/>
    <col min="14856" max="14856" width="3.5703125" style="211" customWidth="1"/>
    <col min="14857" max="14866" width="3.140625" style="211" customWidth="1"/>
    <col min="14867" max="14876" width="3" style="211" customWidth="1"/>
    <col min="14877" max="14880" width="3.28515625" style="211" customWidth="1"/>
    <col min="14881" max="14881" width="2.85546875" style="211" customWidth="1"/>
    <col min="14882" max="14882" width="3" style="211" customWidth="1"/>
    <col min="14883" max="14883" width="2.7109375" style="211" customWidth="1"/>
    <col min="14884" max="15104" width="9.140625" style="211"/>
    <col min="15105" max="15105" width="2.42578125" style="211" customWidth="1"/>
    <col min="15106" max="15111" width="2.7109375" style="211" customWidth="1"/>
    <col min="15112" max="15112" width="3.5703125" style="211" customWidth="1"/>
    <col min="15113" max="15122" width="3.140625" style="211" customWidth="1"/>
    <col min="15123" max="15132" width="3" style="211" customWidth="1"/>
    <col min="15133" max="15136" width="3.28515625" style="211" customWidth="1"/>
    <col min="15137" max="15137" width="2.85546875" style="211" customWidth="1"/>
    <col min="15138" max="15138" width="3" style="211" customWidth="1"/>
    <col min="15139" max="15139" width="2.7109375" style="211" customWidth="1"/>
    <col min="15140" max="15360" width="9.140625" style="211"/>
    <col min="15361" max="15361" width="2.42578125" style="211" customWidth="1"/>
    <col min="15362" max="15367" width="2.7109375" style="211" customWidth="1"/>
    <col min="15368" max="15368" width="3.5703125" style="211" customWidth="1"/>
    <col min="15369" max="15378" width="3.140625" style="211" customWidth="1"/>
    <col min="15379" max="15388" width="3" style="211" customWidth="1"/>
    <col min="15389" max="15392" width="3.28515625" style="211" customWidth="1"/>
    <col min="15393" max="15393" width="2.85546875" style="211" customWidth="1"/>
    <col min="15394" max="15394" width="3" style="211" customWidth="1"/>
    <col min="15395" max="15395" width="2.7109375" style="211" customWidth="1"/>
    <col min="15396" max="15616" width="9.140625" style="211"/>
    <col min="15617" max="15617" width="2.42578125" style="211" customWidth="1"/>
    <col min="15618" max="15623" width="2.7109375" style="211" customWidth="1"/>
    <col min="15624" max="15624" width="3.5703125" style="211" customWidth="1"/>
    <col min="15625" max="15634" width="3.140625" style="211" customWidth="1"/>
    <col min="15635" max="15644" width="3" style="211" customWidth="1"/>
    <col min="15645" max="15648" width="3.28515625" style="211" customWidth="1"/>
    <col min="15649" max="15649" width="2.85546875" style="211" customWidth="1"/>
    <col min="15650" max="15650" width="3" style="211" customWidth="1"/>
    <col min="15651" max="15651" width="2.7109375" style="211" customWidth="1"/>
    <col min="15652" max="15872" width="9.140625" style="211"/>
    <col min="15873" max="15873" width="2.42578125" style="211" customWidth="1"/>
    <col min="15874" max="15879" width="2.7109375" style="211" customWidth="1"/>
    <col min="15880" max="15880" width="3.5703125" style="211" customWidth="1"/>
    <col min="15881" max="15890" width="3.140625" style="211" customWidth="1"/>
    <col min="15891" max="15900" width="3" style="211" customWidth="1"/>
    <col min="15901" max="15904" width="3.28515625" style="211" customWidth="1"/>
    <col min="15905" max="15905" width="2.85546875" style="211" customWidth="1"/>
    <col min="15906" max="15906" width="3" style="211" customWidth="1"/>
    <col min="15907" max="15907" width="2.7109375" style="211" customWidth="1"/>
    <col min="15908" max="16128" width="9.140625" style="211"/>
    <col min="16129" max="16129" width="2.42578125" style="211" customWidth="1"/>
    <col min="16130" max="16135" width="2.7109375" style="211" customWidth="1"/>
    <col min="16136" max="16136" width="3.5703125" style="211" customWidth="1"/>
    <col min="16137" max="16146" width="3.140625" style="211" customWidth="1"/>
    <col min="16147" max="16156" width="3" style="211" customWidth="1"/>
    <col min="16157" max="16160" width="3.28515625" style="211" customWidth="1"/>
    <col min="16161" max="16161" width="2.85546875" style="211" customWidth="1"/>
    <col min="16162" max="16162" width="3" style="211" customWidth="1"/>
    <col min="16163" max="16163" width="2.7109375" style="211" customWidth="1"/>
    <col min="16164" max="16384" width="9.140625" style="211"/>
  </cols>
  <sheetData>
    <row r="3" spans="2:35" x14ac:dyDescent="0.2">
      <c r="F3" s="212"/>
      <c r="P3" s="213"/>
      <c r="AA3" s="214"/>
    </row>
    <row r="4" spans="2:35" ht="6.75" customHeight="1" x14ac:dyDescent="0.2">
      <c r="F4" s="212"/>
      <c r="P4" s="213"/>
      <c r="AA4" s="214"/>
    </row>
    <row r="5" spans="2:35" x14ac:dyDescent="0.2">
      <c r="F5" s="212"/>
      <c r="P5" s="213"/>
      <c r="AA5" s="214"/>
    </row>
    <row r="6" spans="2:35" x14ac:dyDescent="0.2">
      <c r="P6" s="213"/>
      <c r="AA6" s="214"/>
    </row>
    <row r="7" spans="2:35" ht="8.25" customHeight="1" x14ac:dyDescent="0.2">
      <c r="F7" s="215"/>
      <c r="P7" s="213"/>
      <c r="AA7" s="214"/>
    </row>
    <row r="8" spans="2:35" ht="4.5" customHeight="1" x14ac:dyDescent="0.2">
      <c r="P8" s="213"/>
      <c r="AA8" s="214"/>
    </row>
    <row r="9" spans="2:35" ht="6" customHeight="1" x14ac:dyDescent="0.2">
      <c r="P9" s="213"/>
      <c r="AA9" s="214"/>
    </row>
    <row r="10" spans="2:35" ht="9.75" customHeight="1" x14ac:dyDescent="0.2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2:35" ht="15" x14ac:dyDescent="0.2">
      <c r="B11" s="219" t="s">
        <v>118</v>
      </c>
      <c r="C11" s="220"/>
      <c r="D11" s="220"/>
      <c r="E11" s="220"/>
      <c r="G11" s="220" t="s">
        <v>119</v>
      </c>
      <c r="H11" s="221">
        <f>'LBR1'!H11</f>
        <v>0</v>
      </c>
      <c r="I11" s="221">
        <f>'LBR1'!I11</f>
        <v>0</v>
      </c>
      <c r="J11" s="222" t="s">
        <v>120</v>
      </c>
      <c r="K11" s="221">
        <f>'LBR1'!K11</f>
        <v>1</v>
      </c>
      <c r="L11" s="221">
        <f>'LBR1'!L11</f>
        <v>8</v>
      </c>
      <c r="M11" s="221">
        <f>'LBR1'!M11</f>
        <v>0</v>
      </c>
      <c r="N11" s="222" t="s">
        <v>120</v>
      </c>
      <c r="O11" s="221">
        <f>'LBR1'!O11</f>
        <v>3</v>
      </c>
      <c r="P11" s="221">
        <f>'LBR1'!P11</f>
        <v>0</v>
      </c>
      <c r="Q11" s="221">
        <f>'LBR1'!Q11</f>
        <v>6</v>
      </c>
      <c r="R11" s="222" t="s">
        <v>120</v>
      </c>
      <c r="S11" s="221">
        <f>'LBR1'!S11</f>
        <v>3</v>
      </c>
      <c r="T11" s="222" t="s">
        <v>121</v>
      </c>
      <c r="U11" s="221">
        <f>'LBR1'!U11</f>
        <v>1</v>
      </c>
      <c r="V11" s="221">
        <f>'LBR1'!V11</f>
        <v>0</v>
      </c>
      <c r="W11" s="221">
        <f>'LBR1'!W11</f>
        <v>6</v>
      </c>
      <c r="X11" s="222" t="s">
        <v>120</v>
      </c>
      <c r="Y11" s="221">
        <f>'LBR1'!Y11</f>
        <v>0</v>
      </c>
      <c r="Z11" s="221">
        <f>'LBR1'!Z11</f>
        <v>0</v>
      </c>
      <c r="AA11" s="221">
        <f>'LBR1'!AA11</f>
        <v>0</v>
      </c>
      <c r="AE11" s="223"/>
      <c r="AI11" s="214"/>
    </row>
    <row r="12" spans="2:35" x14ac:dyDescent="0.2">
      <c r="B12" s="224" t="s">
        <v>122</v>
      </c>
      <c r="C12" s="225"/>
      <c r="D12" s="225"/>
      <c r="E12" s="225"/>
      <c r="AI12" s="214"/>
    </row>
    <row r="13" spans="2:35" ht="15.75" x14ac:dyDescent="0.25">
      <c r="B13" s="219" t="s">
        <v>123</v>
      </c>
      <c r="C13" s="220"/>
      <c r="D13" s="220"/>
      <c r="E13" s="220"/>
      <c r="G13" s="220" t="s">
        <v>119</v>
      </c>
      <c r="H13" s="226" t="str">
        <f>'LBR1'!H13</f>
        <v>Kantor Kementerian Agama Kab. Aceh Barat Daya</v>
      </c>
      <c r="I13" s="226"/>
      <c r="J13" s="226"/>
      <c r="K13" s="226"/>
      <c r="L13" s="226"/>
      <c r="M13" s="226"/>
      <c r="N13" s="226"/>
      <c r="O13" s="226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8"/>
      <c r="AE13" s="228"/>
      <c r="AF13" s="228"/>
      <c r="AG13" s="228"/>
      <c r="AI13" s="214"/>
    </row>
    <row r="14" spans="2:35" ht="15.75" x14ac:dyDescent="0.25">
      <c r="B14" s="219" t="s">
        <v>124</v>
      </c>
      <c r="C14" s="220"/>
      <c r="D14" s="220"/>
      <c r="E14" s="220"/>
      <c r="G14" s="220" t="s">
        <v>119</v>
      </c>
      <c r="H14" s="226" t="str">
        <f>'LBR1'!H14</f>
        <v>Jln. Bukit Hijau Komplek Perkantoran Pemkab Abdya</v>
      </c>
      <c r="I14" s="226"/>
      <c r="J14" s="226"/>
      <c r="K14" s="226"/>
      <c r="L14" s="226"/>
      <c r="M14" s="226"/>
      <c r="N14" s="226"/>
      <c r="O14" s="226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8"/>
      <c r="AE14" s="228"/>
      <c r="AF14" s="228"/>
      <c r="AG14" s="228"/>
      <c r="AI14" s="214"/>
    </row>
    <row r="15" spans="2:35" ht="15.75" x14ac:dyDescent="0.25">
      <c r="B15" s="229"/>
      <c r="C15" s="220"/>
      <c r="D15" s="220"/>
      <c r="E15" s="220"/>
      <c r="G15" s="220"/>
      <c r="H15" s="230" t="str">
        <f>'LBR1'!H15</f>
        <v>Blangpidie 23764</v>
      </c>
      <c r="I15" s="230"/>
      <c r="J15" s="230"/>
      <c r="K15" s="230"/>
      <c r="L15" s="230"/>
      <c r="M15" s="230"/>
      <c r="N15" s="230"/>
      <c r="O15" s="230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28"/>
      <c r="AE15" s="228"/>
      <c r="AF15" s="228"/>
      <c r="AG15" s="228"/>
      <c r="AI15" s="214"/>
    </row>
    <row r="16" spans="2:35" ht="5.25" customHeight="1" x14ac:dyDescent="0.2">
      <c r="B16" s="213"/>
      <c r="AI16" s="214"/>
    </row>
    <row r="17" spans="2:38" ht="23.25" customHeight="1" x14ac:dyDescent="0.2">
      <c r="B17" s="216"/>
      <c r="C17" s="232" t="s">
        <v>125</v>
      </c>
      <c r="D17" s="232"/>
      <c r="E17" s="232"/>
      <c r="F17" s="232"/>
      <c r="G17" s="232"/>
      <c r="H17" s="232"/>
      <c r="I17" s="232"/>
      <c r="J17" s="232" t="s">
        <v>126</v>
      </c>
      <c r="K17" s="232"/>
      <c r="L17" s="233"/>
      <c r="M17" s="217"/>
      <c r="N17" s="217"/>
      <c r="O17" s="217"/>
      <c r="P17" s="367" t="s">
        <v>127</v>
      </c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218"/>
    </row>
    <row r="18" spans="2:38" ht="13.5" customHeight="1" x14ac:dyDescent="0.2">
      <c r="B18" s="213"/>
      <c r="P18" s="213"/>
      <c r="Q18" s="375" t="str">
        <f>'LBR1'!Q18:AH21</f>
        <v>PPh Pasal 21 Tunjangan Kinerja PNS Bulan Maret 2021</v>
      </c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234"/>
      <c r="AJ18" s="235"/>
      <c r="AK18" s="235"/>
      <c r="AL18" s="235"/>
    </row>
    <row r="19" spans="2:38" ht="13.5" x14ac:dyDescent="0.25">
      <c r="B19" s="213"/>
      <c r="C19" s="236">
        <f>'LBR1'!C19</f>
        <v>4</v>
      </c>
      <c r="D19" s="236" t="str">
        <f>'LBR1'!D19</f>
        <v>1</v>
      </c>
      <c r="E19" s="236">
        <f>'LBR1'!E19</f>
        <v>1</v>
      </c>
      <c r="F19" s="236">
        <f>'LBR1'!F19</f>
        <v>1</v>
      </c>
      <c r="G19" s="236" t="str">
        <f>'LBR1'!G19</f>
        <v>2</v>
      </c>
      <c r="H19" s="236">
        <f>'LBR1'!H19</f>
        <v>1</v>
      </c>
      <c r="I19" s="240"/>
      <c r="J19" s="228"/>
      <c r="K19" s="238" t="str">
        <f>'LBR1'!K19</f>
        <v>1</v>
      </c>
      <c r="L19" s="238">
        <f>'LBR1'!L19</f>
        <v>0</v>
      </c>
      <c r="M19" s="238">
        <f>'LBR1'!M19</f>
        <v>0</v>
      </c>
      <c r="P19" s="213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234"/>
      <c r="AJ19" s="235"/>
      <c r="AK19" s="235"/>
      <c r="AL19" s="235"/>
    </row>
    <row r="20" spans="2:38" ht="12.75" customHeight="1" x14ac:dyDescent="0.2">
      <c r="B20" s="213"/>
      <c r="P20" s="213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214"/>
    </row>
    <row r="21" spans="2:38" ht="13.5" customHeight="1" x14ac:dyDescent="0.2">
      <c r="B21" s="213"/>
      <c r="C21" s="377" t="str">
        <f>'LBR1'!C21:E21</f>
        <v>Maret</v>
      </c>
      <c r="D21" s="377"/>
      <c r="E21" s="377"/>
      <c r="F21" s="241"/>
      <c r="G21" s="377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7"/>
      <c r="N21" s="242"/>
      <c r="P21" s="213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214"/>
    </row>
    <row r="22" spans="2:38" ht="5.25" customHeight="1" x14ac:dyDescent="0.2">
      <c r="B22" s="243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3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6"/>
    </row>
    <row r="23" spans="2:38" ht="16.5" customHeight="1" x14ac:dyDescent="0.2">
      <c r="B23" s="378" t="s">
        <v>131</v>
      </c>
      <c r="C23" s="374"/>
      <c r="D23" s="374" t="s">
        <v>132</v>
      </c>
      <c r="E23" s="374"/>
      <c r="F23" s="374" t="s">
        <v>133</v>
      </c>
      <c r="G23" s="374"/>
      <c r="H23" s="374" t="s">
        <v>134</v>
      </c>
      <c r="I23" s="374"/>
      <c r="J23" s="374" t="s">
        <v>135</v>
      </c>
      <c r="K23" s="374"/>
      <c r="L23" s="374" t="s">
        <v>136</v>
      </c>
      <c r="M23" s="374"/>
      <c r="N23" s="374" t="s">
        <v>137</v>
      </c>
      <c r="O23" s="374"/>
      <c r="P23" s="374" t="s">
        <v>138</v>
      </c>
      <c r="Q23" s="374"/>
      <c r="R23" s="374" t="s">
        <v>139</v>
      </c>
      <c r="S23" s="374"/>
      <c r="T23" s="374" t="s">
        <v>140</v>
      </c>
      <c r="U23" s="374"/>
      <c r="V23" s="374" t="s">
        <v>141</v>
      </c>
      <c r="W23" s="374"/>
      <c r="X23" s="374" t="s">
        <v>142</v>
      </c>
      <c r="Y23" s="374"/>
      <c r="Z23" s="367" t="s">
        <v>130</v>
      </c>
      <c r="AA23" s="368"/>
      <c r="AB23" s="368"/>
      <c r="AC23" s="368"/>
      <c r="AD23" s="368"/>
      <c r="AE23" s="368"/>
      <c r="AF23" s="368"/>
      <c r="AG23" s="368"/>
      <c r="AH23" s="368"/>
      <c r="AI23" s="369"/>
    </row>
    <row r="24" spans="2:38" ht="14.25" customHeight="1" x14ac:dyDescent="0.2">
      <c r="B24" s="370" t="str">
        <f>IF($G$21=B23,"X"," ")</f>
        <v xml:space="preserve"> </v>
      </c>
      <c r="C24" s="371"/>
      <c r="D24" s="355" t="str">
        <f>IF($G$21=D23,"X"," ")</f>
        <v xml:space="preserve"> </v>
      </c>
      <c r="E24" s="356"/>
      <c r="F24" s="355" t="str">
        <f>IF($G$21=F23,"X"," ")</f>
        <v>X</v>
      </c>
      <c r="G24" s="356"/>
      <c r="H24" s="355" t="str">
        <f>IF($G$21=H23,"X"," ")</f>
        <v xml:space="preserve"> </v>
      </c>
      <c r="I24" s="356"/>
      <c r="J24" s="355" t="str">
        <f>IF($G$21=J23,"X"," ")</f>
        <v xml:space="preserve"> </v>
      </c>
      <c r="K24" s="356"/>
      <c r="L24" s="355" t="str">
        <f>IF($G$21=L23,"X"," ")</f>
        <v xml:space="preserve"> </v>
      </c>
      <c r="M24" s="356"/>
      <c r="N24" s="355" t="str">
        <f>IF($G$21=N23,"X"," ")</f>
        <v xml:space="preserve"> </v>
      </c>
      <c r="O24" s="356"/>
      <c r="P24" s="355" t="str">
        <f>IF($G$21=P23,"X"," ")</f>
        <v xml:space="preserve"> </v>
      </c>
      <c r="Q24" s="356"/>
      <c r="R24" s="355" t="str">
        <f>IF($G$21=R23,"X"," ")</f>
        <v xml:space="preserve"> </v>
      </c>
      <c r="S24" s="356"/>
      <c r="T24" s="355" t="str">
        <f>IF($G$21=T23,"X"," ")</f>
        <v xml:space="preserve"> </v>
      </c>
      <c r="U24" s="356"/>
      <c r="V24" s="355" t="str">
        <f>IF($G$21=V23,"X"," ")</f>
        <v xml:space="preserve"> </v>
      </c>
      <c r="W24" s="356"/>
      <c r="X24" s="355" t="str">
        <f>IF($G$21=X23,"X"," ")</f>
        <v xml:space="preserve"> </v>
      </c>
      <c r="Y24" s="356"/>
      <c r="Z24" s="213"/>
      <c r="AC24" s="247">
        <f>'LBR1'!AC24</f>
        <v>2</v>
      </c>
      <c r="AD24" s="247">
        <f>'LBR1'!AD24</f>
        <v>0</v>
      </c>
      <c r="AE24" s="247">
        <f>'LBR1'!AE24</f>
        <v>2</v>
      </c>
      <c r="AF24" s="247">
        <f>'LBR1'!AF24</f>
        <v>1</v>
      </c>
      <c r="AI24" s="214"/>
    </row>
    <row r="25" spans="2:38" ht="9.75" customHeight="1" x14ac:dyDescent="0.2">
      <c r="B25" s="372"/>
      <c r="C25" s="373"/>
      <c r="D25" s="357"/>
      <c r="E25" s="358"/>
      <c r="F25" s="357"/>
      <c r="G25" s="358"/>
      <c r="H25" s="357"/>
      <c r="I25" s="358"/>
      <c r="J25" s="357"/>
      <c r="K25" s="358"/>
      <c r="L25" s="357"/>
      <c r="M25" s="358"/>
      <c r="N25" s="357"/>
      <c r="O25" s="358"/>
      <c r="P25" s="357"/>
      <c r="Q25" s="358"/>
      <c r="R25" s="357"/>
      <c r="S25" s="358"/>
      <c r="T25" s="357"/>
      <c r="U25" s="358"/>
      <c r="V25" s="357"/>
      <c r="W25" s="358"/>
      <c r="X25" s="357"/>
      <c r="Y25" s="358"/>
      <c r="Z25" s="213"/>
      <c r="AB25" s="248"/>
      <c r="AC25" s="235"/>
      <c r="AD25" s="235"/>
      <c r="AE25" s="235"/>
      <c r="AF25" s="235"/>
      <c r="AG25" s="235"/>
      <c r="AH25" s="235"/>
      <c r="AI25" s="214"/>
    </row>
    <row r="26" spans="2:38" ht="3.75" customHeight="1" x14ac:dyDescent="0.2">
      <c r="B26" s="359" t="s">
        <v>173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249"/>
      <c r="V26" s="249"/>
      <c r="W26" s="249"/>
      <c r="X26" s="249"/>
      <c r="Y26" s="249"/>
      <c r="Z26" s="213"/>
      <c r="AB26" s="235"/>
      <c r="AC26" s="235"/>
      <c r="AD26" s="235"/>
      <c r="AE26" s="235"/>
      <c r="AF26" s="235"/>
      <c r="AG26" s="235"/>
      <c r="AH26" s="235"/>
      <c r="AI26" s="214"/>
    </row>
    <row r="27" spans="2:38" ht="12" customHeight="1" x14ac:dyDescent="0.2">
      <c r="B27" s="361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Z27" s="213"/>
      <c r="AB27" s="250"/>
      <c r="AC27" s="250"/>
      <c r="AD27" s="250"/>
      <c r="AE27" s="250"/>
      <c r="AF27" s="250"/>
      <c r="AG27" s="250"/>
      <c r="AH27" s="250"/>
      <c r="AI27" s="214"/>
    </row>
    <row r="28" spans="2:38" x14ac:dyDescent="0.2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8"/>
    </row>
    <row r="29" spans="2:38" ht="3.75" customHeight="1" x14ac:dyDescent="0.2">
      <c r="B29" s="213"/>
      <c r="J29" s="223"/>
      <c r="K29" s="223"/>
      <c r="L29" s="223"/>
      <c r="M29" s="223"/>
      <c r="O29" s="223"/>
      <c r="P29" s="223"/>
      <c r="Q29" s="223"/>
      <c r="T29" s="223"/>
      <c r="U29" s="223"/>
      <c r="W29" s="223"/>
      <c r="X29" s="223"/>
      <c r="Y29" s="223"/>
      <c r="AB29" s="223"/>
      <c r="AI29" s="214"/>
    </row>
    <row r="30" spans="2:38" x14ac:dyDescent="0.2">
      <c r="B30" s="219" t="s">
        <v>143</v>
      </c>
      <c r="I30" s="251"/>
      <c r="J30" s="251"/>
      <c r="K30" s="251"/>
      <c r="L30" s="251"/>
      <c r="M30" s="251"/>
      <c r="N30" s="252"/>
      <c r="O30" s="251"/>
      <c r="P30" s="251"/>
      <c r="Q30" s="251"/>
      <c r="R30" s="252"/>
      <c r="S30" s="251"/>
      <c r="T30" s="251"/>
      <c r="U30" s="252"/>
      <c r="V30" s="251"/>
      <c r="W30" s="251"/>
      <c r="X30" s="251"/>
      <c r="Y30" s="252"/>
      <c r="Z30" s="251"/>
      <c r="AA30" s="251"/>
      <c r="AB30" s="253"/>
      <c r="AI30" s="214"/>
    </row>
    <row r="31" spans="2:38" ht="3" customHeight="1" x14ac:dyDescent="0.2">
      <c r="B31" s="213"/>
      <c r="J31" s="223"/>
      <c r="K31" s="223"/>
      <c r="L31" s="223"/>
      <c r="M31" s="223"/>
      <c r="O31" s="223"/>
      <c r="P31" s="223"/>
      <c r="Q31" s="223"/>
      <c r="T31" s="223"/>
      <c r="U31" s="223"/>
      <c r="W31" s="223"/>
      <c r="X31" s="223"/>
      <c r="Y31" s="223"/>
      <c r="AB31" s="223"/>
      <c r="AI31" s="214"/>
    </row>
    <row r="32" spans="2:38" ht="12.75" customHeight="1" x14ac:dyDescent="0.2">
      <c r="B32" s="254" t="s">
        <v>144</v>
      </c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6"/>
    </row>
    <row r="33" spans="2:35" ht="22.5" customHeight="1" x14ac:dyDescent="0.2">
      <c r="B33" s="219" t="s">
        <v>145</v>
      </c>
      <c r="K33" s="218"/>
      <c r="M33" s="255" t="s">
        <v>146</v>
      </c>
      <c r="Q33" s="363" t="str">
        <f>'LBR1'!Q33:AH34</f>
        <v>Seratus sembilan puluh ribu empat ratus empat puluh enam rupiah</v>
      </c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214"/>
    </row>
    <row r="34" spans="2:35" x14ac:dyDescent="0.2">
      <c r="B34" s="224" t="s">
        <v>147</v>
      </c>
      <c r="K34" s="214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214"/>
    </row>
    <row r="35" spans="2:35" ht="13.5" x14ac:dyDescent="0.25">
      <c r="B35" s="213"/>
      <c r="K35" s="214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14"/>
    </row>
    <row r="36" spans="2:35" ht="13.5" x14ac:dyDescent="0.25">
      <c r="B36" s="257" t="s">
        <v>148</v>
      </c>
      <c r="D36" s="366">
        <f>'LBR1'!D36:H36</f>
        <v>190446</v>
      </c>
      <c r="E36" s="366"/>
      <c r="F36" s="366"/>
      <c r="G36" s="366"/>
      <c r="H36" s="366"/>
      <c r="I36" s="258"/>
      <c r="K36" s="214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14"/>
    </row>
    <row r="37" spans="2:35" ht="5.25" customHeight="1" x14ac:dyDescent="0.2">
      <c r="B37" s="213"/>
      <c r="K37" s="246"/>
      <c r="AI37" s="214"/>
    </row>
    <row r="38" spans="2:35" ht="6.75" customHeight="1" x14ac:dyDescent="0.2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6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8"/>
    </row>
    <row r="39" spans="2:35" x14ac:dyDescent="0.2">
      <c r="B39" s="348" t="s">
        <v>149</v>
      </c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8" t="s">
        <v>150</v>
      </c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350"/>
    </row>
    <row r="40" spans="2:35" ht="13.5" x14ac:dyDescent="0.25">
      <c r="B40" s="257"/>
      <c r="C40" s="255"/>
      <c r="D40" s="255"/>
      <c r="E40" s="255"/>
      <c r="F40" s="259" t="s">
        <v>151</v>
      </c>
      <c r="G40" s="255"/>
      <c r="H40" s="255"/>
      <c r="I40" s="260"/>
      <c r="J40" s="260"/>
      <c r="K40" s="260"/>
      <c r="L40" s="260"/>
      <c r="M40" s="260"/>
      <c r="N40" s="260"/>
      <c r="O40" s="255"/>
      <c r="P40" s="255"/>
      <c r="Q40" s="255"/>
      <c r="R40" s="255"/>
      <c r="S40" s="213"/>
      <c r="W40" s="226" t="str">
        <f>'LBR1'!W40</f>
        <v>Blangpidie</v>
      </c>
      <c r="X40" s="261"/>
      <c r="Y40" s="261"/>
      <c r="Z40" s="261"/>
      <c r="AA40" s="227"/>
      <c r="AB40" s="259" t="s">
        <v>153</v>
      </c>
      <c r="AC40" s="351" t="str">
        <f>'LBR1'!AC40:AH40</f>
        <v>2 April 2021</v>
      </c>
      <c r="AD40" s="351"/>
      <c r="AE40" s="351"/>
      <c r="AF40" s="351"/>
      <c r="AG40" s="351"/>
      <c r="AH40" s="351"/>
      <c r="AI40" s="214"/>
    </row>
    <row r="41" spans="2:35" x14ac:dyDescent="0.2">
      <c r="B41" s="352" t="s">
        <v>154</v>
      </c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2" t="s">
        <v>154</v>
      </c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4"/>
    </row>
    <row r="42" spans="2:35" x14ac:dyDescent="0.2">
      <c r="B42" s="213"/>
      <c r="S42" s="213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I42" s="214"/>
    </row>
    <row r="43" spans="2:35" x14ac:dyDescent="0.2">
      <c r="B43" s="213"/>
      <c r="S43" s="213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I43" s="214"/>
    </row>
    <row r="44" spans="2:35" x14ac:dyDescent="0.2">
      <c r="B44" s="213"/>
      <c r="S44" s="213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I44" s="214"/>
    </row>
    <row r="45" spans="2:35" ht="15" x14ac:dyDescent="0.3">
      <c r="B45" s="213"/>
      <c r="C45" s="255" t="s">
        <v>155</v>
      </c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S45" s="213"/>
      <c r="T45" s="255" t="s">
        <v>155</v>
      </c>
      <c r="W45" s="255"/>
      <c r="X45" s="255"/>
      <c r="Y45" s="263" t="str">
        <f>'LBR1'!Y45</f>
        <v>Agussalim, S.I.P</v>
      </c>
      <c r="Z45" s="261"/>
      <c r="AA45" s="261"/>
      <c r="AB45" s="261"/>
      <c r="AC45" s="261"/>
      <c r="AD45" s="261"/>
      <c r="AE45" s="261"/>
      <c r="AF45" s="261"/>
      <c r="AG45" s="261"/>
      <c r="AH45" s="261"/>
      <c r="AI45" s="214"/>
    </row>
    <row r="46" spans="2:35" ht="5.25" customHeight="1" x14ac:dyDescent="0.2"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3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6"/>
    </row>
    <row r="47" spans="2:35" ht="5.25" customHeight="1" x14ac:dyDescent="0.2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8"/>
    </row>
    <row r="48" spans="2:35" x14ac:dyDescent="0.2">
      <c r="B48" s="219" t="s">
        <v>157</v>
      </c>
      <c r="AI48" s="214"/>
    </row>
    <row r="49" spans="1:35" x14ac:dyDescent="0.2">
      <c r="B49" s="213"/>
      <c r="AI49" s="214"/>
    </row>
    <row r="50" spans="1:35" x14ac:dyDescent="0.2">
      <c r="B50" s="213"/>
      <c r="AI50" s="214"/>
    </row>
    <row r="51" spans="1:35" x14ac:dyDescent="0.2">
      <c r="B51" s="213"/>
      <c r="AI51" s="214"/>
    </row>
    <row r="52" spans="1:35" x14ac:dyDescent="0.2">
      <c r="B52" s="213"/>
      <c r="AI52" s="214"/>
    </row>
    <row r="53" spans="1:35" x14ac:dyDescent="0.2">
      <c r="B53" s="213"/>
      <c r="AI53" s="214"/>
    </row>
    <row r="54" spans="1:35" x14ac:dyDescent="0.2">
      <c r="B54" s="243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6"/>
    </row>
    <row r="55" spans="1:35" x14ac:dyDescent="0.2">
      <c r="B55" s="264" t="s">
        <v>158</v>
      </c>
    </row>
    <row r="57" spans="1:35" x14ac:dyDescent="0.2">
      <c r="B57" s="255" t="s">
        <v>159</v>
      </c>
    </row>
    <row r="59" spans="1:35" x14ac:dyDescent="0.2">
      <c r="A59" s="347" t="s">
        <v>174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</row>
    <row r="60" spans="1:35" ht="18" customHeight="1" x14ac:dyDescent="0.2">
      <c r="A60" s="345" t="str">
        <f>'LBR1'!A60:AH60</f>
        <v>Nomor : 1 Tanggal 2 April 2021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</row>
    <row r="61" spans="1:35" x14ac:dyDescent="0.2">
      <c r="A61" s="345" t="s">
        <v>175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</row>
    <row r="62" spans="1:35" x14ac:dyDescent="0.2"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</row>
    <row r="65" spans="1:34" x14ac:dyDescent="0.2">
      <c r="A65" s="346" t="str">
        <f>'LBR1'!A65:AH65</f>
        <v>KHAIRUL HUDA, SHI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</row>
    <row r="66" spans="1:34" x14ac:dyDescent="0.2">
      <c r="A66" s="347" t="str">
        <f>'LBR1'!A66:AH66</f>
        <v>NIP. 198105252005011008</v>
      </c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7"/>
      <c r="AC66" s="347"/>
      <c r="AD66" s="347"/>
      <c r="AE66" s="347"/>
      <c r="AF66" s="347"/>
      <c r="AG66" s="347"/>
      <c r="AH66" s="347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CC10-99BB-4838-83EE-F4157446B400}">
  <sheetPr>
    <tabColor rgb="FF92D050"/>
  </sheetPr>
  <dimension ref="A3:AL66"/>
  <sheetViews>
    <sheetView showGridLines="0" view="pageBreakPreview" topLeftCell="A10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11" customWidth="1"/>
    <col min="2" max="7" width="2.7109375" style="211" customWidth="1"/>
    <col min="8" max="8" width="3.5703125" style="211" customWidth="1"/>
    <col min="9" max="18" width="3.140625" style="211" customWidth="1"/>
    <col min="19" max="28" width="3" style="211" customWidth="1"/>
    <col min="29" max="32" width="3.28515625" style="211" customWidth="1"/>
    <col min="33" max="33" width="2.85546875" style="211" customWidth="1"/>
    <col min="34" max="34" width="3" style="211" customWidth="1"/>
    <col min="35" max="35" width="2.7109375" style="211" customWidth="1"/>
    <col min="36" max="256" width="9.140625" style="211"/>
    <col min="257" max="257" width="2.42578125" style="211" customWidth="1"/>
    <col min="258" max="263" width="2.7109375" style="211" customWidth="1"/>
    <col min="264" max="264" width="3.5703125" style="211" customWidth="1"/>
    <col min="265" max="274" width="3.140625" style="211" customWidth="1"/>
    <col min="275" max="284" width="3" style="211" customWidth="1"/>
    <col min="285" max="288" width="3.28515625" style="211" customWidth="1"/>
    <col min="289" max="289" width="2.85546875" style="211" customWidth="1"/>
    <col min="290" max="290" width="3" style="211" customWidth="1"/>
    <col min="291" max="291" width="2.7109375" style="211" customWidth="1"/>
    <col min="292" max="512" width="9.140625" style="211"/>
    <col min="513" max="513" width="2.42578125" style="211" customWidth="1"/>
    <col min="514" max="519" width="2.7109375" style="211" customWidth="1"/>
    <col min="520" max="520" width="3.5703125" style="211" customWidth="1"/>
    <col min="521" max="530" width="3.140625" style="211" customWidth="1"/>
    <col min="531" max="540" width="3" style="211" customWidth="1"/>
    <col min="541" max="544" width="3.28515625" style="211" customWidth="1"/>
    <col min="545" max="545" width="2.85546875" style="211" customWidth="1"/>
    <col min="546" max="546" width="3" style="211" customWidth="1"/>
    <col min="547" max="547" width="2.7109375" style="211" customWidth="1"/>
    <col min="548" max="768" width="9.140625" style="211"/>
    <col min="769" max="769" width="2.42578125" style="211" customWidth="1"/>
    <col min="770" max="775" width="2.7109375" style="211" customWidth="1"/>
    <col min="776" max="776" width="3.5703125" style="211" customWidth="1"/>
    <col min="777" max="786" width="3.140625" style="211" customWidth="1"/>
    <col min="787" max="796" width="3" style="211" customWidth="1"/>
    <col min="797" max="800" width="3.28515625" style="211" customWidth="1"/>
    <col min="801" max="801" width="2.85546875" style="211" customWidth="1"/>
    <col min="802" max="802" width="3" style="211" customWidth="1"/>
    <col min="803" max="803" width="2.7109375" style="211" customWidth="1"/>
    <col min="804" max="1024" width="9.140625" style="211"/>
    <col min="1025" max="1025" width="2.42578125" style="211" customWidth="1"/>
    <col min="1026" max="1031" width="2.7109375" style="211" customWidth="1"/>
    <col min="1032" max="1032" width="3.5703125" style="211" customWidth="1"/>
    <col min="1033" max="1042" width="3.140625" style="211" customWidth="1"/>
    <col min="1043" max="1052" width="3" style="211" customWidth="1"/>
    <col min="1053" max="1056" width="3.28515625" style="211" customWidth="1"/>
    <col min="1057" max="1057" width="2.85546875" style="211" customWidth="1"/>
    <col min="1058" max="1058" width="3" style="211" customWidth="1"/>
    <col min="1059" max="1059" width="2.7109375" style="211" customWidth="1"/>
    <col min="1060" max="1280" width="9.140625" style="211"/>
    <col min="1281" max="1281" width="2.42578125" style="211" customWidth="1"/>
    <col min="1282" max="1287" width="2.7109375" style="211" customWidth="1"/>
    <col min="1288" max="1288" width="3.5703125" style="211" customWidth="1"/>
    <col min="1289" max="1298" width="3.140625" style="211" customWidth="1"/>
    <col min="1299" max="1308" width="3" style="211" customWidth="1"/>
    <col min="1309" max="1312" width="3.28515625" style="211" customWidth="1"/>
    <col min="1313" max="1313" width="2.85546875" style="211" customWidth="1"/>
    <col min="1314" max="1314" width="3" style="211" customWidth="1"/>
    <col min="1315" max="1315" width="2.7109375" style="211" customWidth="1"/>
    <col min="1316" max="1536" width="9.140625" style="211"/>
    <col min="1537" max="1537" width="2.42578125" style="211" customWidth="1"/>
    <col min="1538" max="1543" width="2.7109375" style="211" customWidth="1"/>
    <col min="1544" max="1544" width="3.5703125" style="211" customWidth="1"/>
    <col min="1545" max="1554" width="3.140625" style="211" customWidth="1"/>
    <col min="1555" max="1564" width="3" style="211" customWidth="1"/>
    <col min="1565" max="1568" width="3.28515625" style="211" customWidth="1"/>
    <col min="1569" max="1569" width="2.85546875" style="211" customWidth="1"/>
    <col min="1570" max="1570" width="3" style="211" customWidth="1"/>
    <col min="1571" max="1571" width="2.7109375" style="211" customWidth="1"/>
    <col min="1572" max="1792" width="9.140625" style="211"/>
    <col min="1793" max="1793" width="2.42578125" style="211" customWidth="1"/>
    <col min="1794" max="1799" width="2.7109375" style="211" customWidth="1"/>
    <col min="1800" max="1800" width="3.5703125" style="211" customWidth="1"/>
    <col min="1801" max="1810" width="3.140625" style="211" customWidth="1"/>
    <col min="1811" max="1820" width="3" style="211" customWidth="1"/>
    <col min="1821" max="1824" width="3.28515625" style="211" customWidth="1"/>
    <col min="1825" max="1825" width="2.85546875" style="211" customWidth="1"/>
    <col min="1826" max="1826" width="3" style="211" customWidth="1"/>
    <col min="1827" max="1827" width="2.7109375" style="211" customWidth="1"/>
    <col min="1828" max="2048" width="9.140625" style="211"/>
    <col min="2049" max="2049" width="2.42578125" style="211" customWidth="1"/>
    <col min="2050" max="2055" width="2.7109375" style="211" customWidth="1"/>
    <col min="2056" max="2056" width="3.5703125" style="211" customWidth="1"/>
    <col min="2057" max="2066" width="3.140625" style="211" customWidth="1"/>
    <col min="2067" max="2076" width="3" style="211" customWidth="1"/>
    <col min="2077" max="2080" width="3.28515625" style="211" customWidth="1"/>
    <col min="2081" max="2081" width="2.85546875" style="211" customWidth="1"/>
    <col min="2082" max="2082" width="3" style="211" customWidth="1"/>
    <col min="2083" max="2083" width="2.7109375" style="211" customWidth="1"/>
    <col min="2084" max="2304" width="9.140625" style="211"/>
    <col min="2305" max="2305" width="2.42578125" style="211" customWidth="1"/>
    <col min="2306" max="2311" width="2.7109375" style="211" customWidth="1"/>
    <col min="2312" max="2312" width="3.5703125" style="211" customWidth="1"/>
    <col min="2313" max="2322" width="3.140625" style="211" customWidth="1"/>
    <col min="2323" max="2332" width="3" style="211" customWidth="1"/>
    <col min="2333" max="2336" width="3.28515625" style="211" customWidth="1"/>
    <col min="2337" max="2337" width="2.85546875" style="211" customWidth="1"/>
    <col min="2338" max="2338" width="3" style="211" customWidth="1"/>
    <col min="2339" max="2339" width="2.7109375" style="211" customWidth="1"/>
    <col min="2340" max="2560" width="9.140625" style="211"/>
    <col min="2561" max="2561" width="2.42578125" style="211" customWidth="1"/>
    <col min="2562" max="2567" width="2.7109375" style="211" customWidth="1"/>
    <col min="2568" max="2568" width="3.5703125" style="211" customWidth="1"/>
    <col min="2569" max="2578" width="3.140625" style="211" customWidth="1"/>
    <col min="2579" max="2588" width="3" style="211" customWidth="1"/>
    <col min="2589" max="2592" width="3.28515625" style="211" customWidth="1"/>
    <col min="2593" max="2593" width="2.85546875" style="211" customWidth="1"/>
    <col min="2594" max="2594" width="3" style="211" customWidth="1"/>
    <col min="2595" max="2595" width="2.7109375" style="211" customWidth="1"/>
    <col min="2596" max="2816" width="9.140625" style="211"/>
    <col min="2817" max="2817" width="2.42578125" style="211" customWidth="1"/>
    <col min="2818" max="2823" width="2.7109375" style="211" customWidth="1"/>
    <col min="2824" max="2824" width="3.5703125" style="211" customWidth="1"/>
    <col min="2825" max="2834" width="3.140625" style="211" customWidth="1"/>
    <col min="2835" max="2844" width="3" style="211" customWidth="1"/>
    <col min="2845" max="2848" width="3.28515625" style="211" customWidth="1"/>
    <col min="2849" max="2849" width="2.85546875" style="211" customWidth="1"/>
    <col min="2850" max="2850" width="3" style="211" customWidth="1"/>
    <col min="2851" max="2851" width="2.7109375" style="211" customWidth="1"/>
    <col min="2852" max="3072" width="9.140625" style="211"/>
    <col min="3073" max="3073" width="2.42578125" style="211" customWidth="1"/>
    <col min="3074" max="3079" width="2.7109375" style="211" customWidth="1"/>
    <col min="3080" max="3080" width="3.5703125" style="211" customWidth="1"/>
    <col min="3081" max="3090" width="3.140625" style="211" customWidth="1"/>
    <col min="3091" max="3100" width="3" style="211" customWidth="1"/>
    <col min="3101" max="3104" width="3.28515625" style="211" customWidth="1"/>
    <col min="3105" max="3105" width="2.85546875" style="211" customWidth="1"/>
    <col min="3106" max="3106" width="3" style="211" customWidth="1"/>
    <col min="3107" max="3107" width="2.7109375" style="211" customWidth="1"/>
    <col min="3108" max="3328" width="9.140625" style="211"/>
    <col min="3329" max="3329" width="2.42578125" style="211" customWidth="1"/>
    <col min="3330" max="3335" width="2.7109375" style="211" customWidth="1"/>
    <col min="3336" max="3336" width="3.5703125" style="211" customWidth="1"/>
    <col min="3337" max="3346" width="3.140625" style="211" customWidth="1"/>
    <col min="3347" max="3356" width="3" style="211" customWidth="1"/>
    <col min="3357" max="3360" width="3.28515625" style="211" customWidth="1"/>
    <col min="3361" max="3361" width="2.85546875" style="211" customWidth="1"/>
    <col min="3362" max="3362" width="3" style="211" customWidth="1"/>
    <col min="3363" max="3363" width="2.7109375" style="211" customWidth="1"/>
    <col min="3364" max="3584" width="9.140625" style="211"/>
    <col min="3585" max="3585" width="2.42578125" style="211" customWidth="1"/>
    <col min="3586" max="3591" width="2.7109375" style="211" customWidth="1"/>
    <col min="3592" max="3592" width="3.5703125" style="211" customWidth="1"/>
    <col min="3593" max="3602" width="3.140625" style="211" customWidth="1"/>
    <col min="3603" max="3612" width="3" style="211" customWidth="1"/>
    <col min="3613" max="3616" width="3.28515625" style="211" customWidth="1"/>
    <col min="3617" max="3617" width="2.85546875" style="211" customWidth="1"/>
    <col min="3618" max="3618" width="3" style="211" customWidth="1"/>
    <col min="3619" max="3619" width="2.7109375" style="211" customWidth="1"/>
    <col min="3620" max="3840" width="9.140625" style="211"/>
    <col min="3841" max="3841" width="2.42578125" style="211" customWidth="1"/>
    <col min="3842" max="3847" width="2.7109375" style="211" customWidth="1"/>
    <col min="3848" max="3848" width="3.5703125" style="211" customWidth="1"/>
    <col min="3849" max="3858" width="3.140625" style="211" customWidth="1"/>
    <col min="3859" max="3868" width="3" style="211" customWidth="1"/>
    <col min="3869" max="3872" width="3.28515625" style="211" customWidth="1"/>
    <col min="3873" max="3873" width="2.85546875" style="211" customWidth="1"/>
    <col min="3874" max="3874" width="3" style="211" customWidth="1"/>
    <col min="3875" max="3875" width="2.7109375" style="211" customWidth="1"/>
    <col min="3876" max="4096" width="9.140625" style="211"/>
    <col min="4097" max="4097" width="2.42578125" style="211" customWidth="1"/>
    <col min="4098" max="4103" width="2.7109375" style="211" customWidth="1"/>
    <col min="4104" max="4104" width="3.5703125" style="211" customWidth="1"/>
    <col min="4105" max="4114" width="3.140625" style="211" customWidth="1"/>
    <col min="4115" max="4124" width="3" style="211" customWidth="1"/>
    <col min="4125" max="4128" width="3.28515625" style="211" customWidth="1"/>
    <col min="4129" max="4129" width="2.85546875" style="211" customWidth="1"/>
    <col min="4130" max="4130" width="3" style="211" customWidth="1"/>
    <col min="4131" max="4131" width="2.7109375" style="211" customWidth="1"/>
    <col min="4132" max="4352" width="9.140625" style="211"/>
    <col min="4353" max="4353" width="2.42578125" style="211" customWidth="1"/>
    <col min="4354" max="4359" width="2.7109375" style="211" customWidth="1"/>
    <col min="4360" max="4360" width="3.5703125" style="211" customWidth="1"/>
    <col min="4361" max="4370" width="3.140625" style="211" customWidth="1"/>
    <col min="4371" max="4380" width="3" style="211" customWidth="1"/>
    <col min="4381" max="4384" width="3.28515625" style="211" customWidth="1"/>
    <col min="4385" max="4385" width="2.85546875" style="211" customWidth="1"/>
    <col min="4386" max="4386" width="3" style="211" customWidth="1"/>
    <col min="4387" max="4387" width="2.7109375" style="211" customWidth="1"/>
    <col min="4388" max="4608" width="9.140625" style="211"/>
    <col min="4609" max="4609" width="2.42578125" style="211" customWidth="1"/>
    <col min="4610" max="4615" width="2.7109375" style="211" customWidth="1"/>
    <col min="4616" max="4616" width="3.5703125" style="211" customWidth="1"/>
    <col min="4617" max="4626" width="3.140625" style="211" customWidth="1"/>
    <col min="4627" max="4636" width="3" style="211" customWidth="1"/>
    <col min="4637" max="4640" width="3.28515625" style="211" customWidth="1"/>
    <col min="4641" max="4641" width="2.85546875" style="211" customWidth="1"/>
    <col min="4642" max="4642" width="3" style="211" customWidth="1"/>
    <col min="4643" max="4643" width="2.7109375" style="211" customWidth="1"/>
    <col min="4644" max="4864" width="9.140625" style="211"/>
    <col min="4865" max="4865" width="2.42578125" style="211" customWidth="1"/>
    <col min="4866" max="4871" width="2.7109375" style="211" customWidth="1"/>
    <col min="4872" max="4872" width="3.5703125" style="211" customWidth="1"/>
    <col min="4873" max="4882" width="3.140625" style="211" customWidth="1"/>
    <col min="4883" max="4892" width="3" style="211" customWidth="1"/>
    <col min="4893" max="4896" width="3.28515625" style="211" customWidth="1"/>
    <col min="4897" max="4897" width="2.85546875" style="211" customWidth="1"/>
    <col min="4898" max="4898" width="3" style="211" customWidth="1"/>
    <col min="4899" max="4899" width="2.7109375" style="211" customWidth="1"/>
    <col min="4900" max="5120" width="9.140625" style="211"/>
    <col min="5121" max="5121" width="2.42578125" style="211" customWidth="1"/>
    <col min="5122" max="5127" width="2.7109375" style="211" customWidth="1"/>
    <col min="5128" max="5128" width="3.5703125" style="211" customWidth="1"/>
    <col min="5129" max="5138" width="3.140625" style="211" customWidth="1"/>
    <col min="5139" max="5148" width="3" style="211" customWidth="1"/>
    <col min="5149" max="5152" width="3.28515625" style="211" customWidth="1"/>
    <col min="5153" max="5153" width="2.85546875" style="211" customWidth="1"/>
    <col min="5154" max="5154" width="3" style="211" customWidth="1"/>
    <col min="5155" max="5155" width="2.7109375" style="211" customWidth="1"/>
    <col min="5156" max="5376" width="9.140625" style="211"/>
    <col min="5377" max="5377" width="2.42578125" style="211" customWidth="1"/>
    <col min="5378" max="5383" width="2.7109375" style="211" customWidth="1"/>
    <col min="5384" max="5384" width="3.5703125" style="211" customWidth="1"/>
    <col min="5385" max="5394" width="3.140625" style="211" customWidth="1"/>
    <col min="5395" max="5404" width="3" style="211" customWidth="1"/>
    <col min="5405" max="5408" width="3.28515625" style="211" customWidth="1"/>
    <col min="5409" max="5409" width="2.85546875" style="211" customWidth="1"/>
    <col min="5410" max="5410" width="3" style="211" customWidth="1"/>
    <col min="5411" max="5411" width="2.7109375" style="211" customWidth="1"/>
    <col min="5412" max="5632" width="9.140625" style="211"/>
    <col min="5633" max="5633" width="2.42578125" style="211" customWidth="1"/>
    <col min="5634" max="5639" width="2.7109375" style="211" customWidth="1"/>
    <col min="5640" max="5640" width="3.5703125" style="211" customWidth="1"/>
    <col min="5641" max="5650" width="3.140625" style="211" customWidth="1"/>
    <col min="5651" max="5660" width="3" style="211" customWidth="1"/>
    <col min="5661" max="5664" width="3.28515625" style="211" customWidth="1"/>
    <col min="5665" max="5665" width="2.85546875" style="211" customWidth="1"/>
    <col min="5666" max="5666" width="3" style="211" customWidth="1"/>
    <col min="5667" max="5667" width="2.7109375" style="211" customWidth="1"/>
    <col min="5668" max="5888" width="9.140625" style="211"/>
    <col min="5889" max="5889" width="2.42578125" style="211" customWidth="1"/>
    <col min="5890" max="5895" width="2.7109375" style="211" customWidth="1"/>
    <col min="5896" max="5896" width="3.5703125" style="211" customWidth="1"/>
    <col min="5897" max="5906" width="3.140625" style="211" customWidth="1"/>
    <col min="5907" max="5916" width="3" style="211" customWidth="1"/>
    <col min="5917" max="5920" width="3.28515625" style="211" customWidth="1"/>
    <col min="5921" max="5921" width="2.85546875" style="211" customWidth="1"/>
    <col min="5922" max="5922" width="3" style="211" customWidth="1"/>
    <col min="5923" max="5923" width="2.7109375" style="211" customWidth="1"/>
    <col min="5924" max="6144" width="9.140625" style="211"/>
    <col min="6145" max="6145" width="2.42578125" style="211" customWidth="1"/>
    <col min="6146" max="6151" width="2.7109375" style="211" customWidth="1"/>
    <col min="6152" max="6152" width="3.5703125" style="211" customWidth="1"/>
    <col min="6153" max="6162" width="3.140625" style="211" customWidth="1"/>
    <col min="6163" max="6172" width="3" style="211" customWidth="1"/>
    <col min="6173" max="6176" width="3.28515625" style="211" customWidth="1"/>
    <col min="6177" max="6177" width="2.85546875" style="211" customWidth="1"/>
    <col min="6178" max="6178" width="3" style="211" customWidth="1"/>
    <col min="6179" max="6179" width="2.7109375" style="211" customWidth="1"/>
    <col min="6180" max="6400" width="9.140625" style="211"/>
    <col min="6401" max="6401" width="2.42578125" style="211" customWidth="1"/>
    <col min="6402" max="6407" width="2.7109375" style="211" customWidth="1"/>
    <col min="6408" max="6408" width="3.5703125" style="211" customWidth="1"/>
    <col min="6409" max="6418" width="3.140625" style="211" customWidth="1"/>
    <col min="6419" max="6428" width="3" style="211" customWidth="1"/>
    <col min="6429" max="6432" width="3.28515625" style="211" customWidth="1"/>
    <col min="6433" max="6433" width="2.85546875" style="211" customWidth="1"/>
    <col min="6434" max="6434" width="3" style="211" customWidth="1"/>
    <col min="6435" max="6435" width="2.7109375" style="211" customWidth="1"/>
    <col min="6436" max="6656" width="9.140625" style="211"/>
    <col min="6657" max="6657" width="2.42578125" style="211" customWidth="1"/>
    <col min="6658" max="6663" width="2.7109375" style="211" customWidth="1"/>
    <col min="6664" max="6664" width="3.5703125" style="211" customWidth="1"/>
    <col min="6665" max="6674" width="3.140625" style="211" customWidth="1"/>
    <col min="6675" max="6684" width="3" style="211" customWidth="1"/>
    <col min="6685" max="6688" width="3.28515625" style="211" customWidth="1"/>
    <col min="6689" max="6689" width="2.85546875" style="211" customWidth="1"/>
    <col min="6690" max="6690" width="3" style="211" customWidth="1"/>
    <col min="6691" max="6691" width="2.7109375" style="211" customWidth="1"/>
    <col min="6692" max="6912" width="9.140625" style="211"/>
    <col min="6913" max="6913" width="2.42578125" style="211" customWidth="1"/>
    <col min="6914" max="6919" width="2.7109375" style="211" customWidth="1"/>
    <col min="6920" max="6920" width="3.5703125" style="211" customWidth="1"/>
    <col min="6921" max="6930" width="3.140625" style="211" customWidth="1"/>
    <col min="6931" max="6940" width="3" style="211" customWidth="1"/>
    <col min="6941" max="6944" width="3.28515625" style="211" customWidth="1"/>
    <col min="6945" max="6945" width="2.85546875" style="211" customWidth="1"/>
    <col min="6946" max="6946" width="3" style="211" customWidth="1"/>
    <col min="6947" max="6947" width="2.7109375" style="211" customWidth="1"/>
    <col min="6948" max="7168" width="9.140625" style="211"/>
    <col min="7169" max="7169" width="2.42578125" style="211" customWidth="1"/>
    <col min="7170" max="7175" width="2.7109375" style="211" customWidth="1"/>
    <col min="7176" max="7176" width="3.5703125" style="211" customWidth="1"/>
    <col min="7177" max="7186" width="3.140625" style="211" customWidth="1"/>
    <col min="7187" max="7196" width="3" style="211" customWidth="1"/>
    <col min="7197" max="7200" width="3.28515625" style="211" customWidth="1"/>
    <col min="7201" max="7201" width="2.85546875" style="211" customWidth="1"/>
    <col min="7202" max="7202" width="3" style="211" customWidth="1"/>
    <col min="7203" max="7203" width="2.7109375" style="211" customWidth="1"/>
    <col min="7204" max="7424" width="9.140625" style="211"/>
    <col min="7425" max="7425" width="2.42578125" style="211" customWidth="1"/>
    <col min="7426" max="7431" width="2.7109375" style="211" customWidth="1"/>
    <col min="7432" max="7432" width="3.5703125" style="211" customWidth="1"/>
    <col min="7433" max="7442" width="3.140625" style="211" customWidth="1"/>
    <col min="7443" max="7452" width="3" style="211" customWidth="1"/>
    <col min="7453" max="7456" width="3.28515625" style="211" customWidth="1"/>
    <col min="7457" max="7457" width="2.85546875" style="211" customWidth="1"/>
    <col min="7458" max="7458" width="3" style="211" customWidth="1"/>
    <col min="7459" max="7459" width="2.7109375" style="211" customWidth="1"/>
    <col min="7460" max="7680" width="9.140625" style="211"/>
    <col min="7681" max="7681" width="2.42578125" style="211" customWidth="1"/>
    <col min="7682" max="7687" width="2.7109375" style="211" customWidth="1"/>
    <col min="7688" max="7688" width="3.5703125" style="211" customWidth="1"/>
    <col min="7689" max="7698" width="3.140625" style="211" customWidth="1"/>
    <col min="7699" max="7708" width="3" style="211" customWidth="1"/>
    <col min="7709" max="7712" width="3.28515625" style="211" customWidth="1"/>
    <col min="7713" max="7713" width="2.85546875" style="211" customWidth="1"/>
    <col min="7714" max="7714" width="3" style="211" customWidth="1"/>
    <col min="7715" max="7715" width="2.7109375" style="211" customWidth="1"/>
    <col min="7716" max="7936" width="9.140625" style="211"/>
    <col min="7937" max="7937" width="2.42578125" style="211" customWidth="1"/>
    <col min="7938" max="7943" width="2.7109375" style="211" customWidth="1"/>
    <col min="7944" max="7944" width="3.5703125" style="211" customWidth="1"/>
    <col min="7945" max="7954" width="3.140625" style="211" customWidth="1"/>
    <col min="7955" max="7964" width="3" style="211" customWidth="1"/>
    <col min="7965" max="7968" width="3.28515625" style="211" customWidth="1"/>
    <col min="7969" max="7969" width="2.85546875" style="211" customWidth="1"/>
    <col min="7970" max="7970" width="3" style="211" customWidth="1"/>
    <col min="7971" max="7971" width="2.7109375" style="211" customWidth="1"/>
    <col min="7972" max="8192" width="9.140625" style="211"/>
    <col min="8193" max="8193" width="2.42578125" style="211" customWidth="1"/>
    <col min="8194" max="8199" width="2.7109375" style="211" customWidth="1"/>
    <col min="8200" max="8200" width="3.5703125" style="211" customWidth="1"/>
    <col min="8201" max="8210" width="3.140625" style="211" customWidth="1"/>
    <col min="8211" max="8220" width="3" style="211" customWidth="1"/>
    <col min="8221" max="8224" width="3.28515625" style="211" customWidth="1"/>
    <col min="8225" max="8225" width="2.85546875" style="211" customWidth="1"/>
    <col min="8226" max="8226" width="3" style="211" customWidth="1"/>
    <col min="8227" max="8227" width="2.7109375" style="211" customWidth="1"/>
    <col min="8228" max="8448" width="9.140625" style="211"/>
    <col min="8449" max="8449" width="2.42578125" style="211" customWidth="1"/>
    <col min="8450" max="8455" width="2.7109375" style="211" customWidth="1"/>
    <col min="8456" max="8456" width="3.5703125" style="211" customWidth="1"/>
    <col min="8457" max="8466" width="3.140625" style="211" customWidth="1"/>
    <col min="8467" max="8476" width="3" style="211" customWidth="1"/>
    <col min="8477" max="8480" width="3.28515625" style="211" customWidth="1"/>
    <col min="8481" max="8481" width="2.85546875" style="211" customWidth="1"/>
    <col min="8482" max="8482" width="3" style="211" customWidth="1"/>
    <col min="8483" max="8483" width="2.7109375" style="211" customWidth="1"/>
    <col min="8484" max="8704" width="9.140625" style="211"/>
    <col min="8705" max="8705" width="2.42578125" style="211" customWidth="1"/>
    <col min="8706" max="8711" width="2.7109375" style="211" customWidth="1"/>
    <col min="8712" max="8712" width="3.5703125" style="211" customWidth="1"/>
    <col min="8713" max="8722" width="3.140625" style="211" customWidth="1"/>
    <col min="8723" max="8732" width="3" style="211" customWidth="1"/>
    <col min="8733" max="8736" width="3.28515625" style="211" customWidth="1"/>
    <col min="8737" max="8737" width="2.85546875" style="211" customWidth="1"/>
    <col min="8738" max="8738" width="3" style="211" customWidth="1"/>
    <col min="8739" max="8739" width="2.7109375" style="211" customWidth="1"/>
    <col min="8740" max="8960" width="9.140625" style="211"/>
    <col min="8961" max="8961" width="2.42578125" style="211" customWidth="1"/>
    <col min="8962" max="8967" width="2.7109375" style="211" customWidth="1"/>
    <col min="8968" max="8968" width="3.5703125" style="211" customWidth="1"/>
    <col min="8969" max="8978" width="3.140625" style="211" customWidth="1"/>
    <col min="8979" max="8988" width="3" style="211" customWidth="1"/>
    <col min="8989" max="8992" width="3.28515625" style="211" customWidth="1"/>
    <col min="8993" max="8993" width="2.85546875" style="211" customWidth="1"/>
    <col min="8994" max="8994" width="3" style="211" customWidth="1"/>
    <col min="8995" max="8995" width="2.7109375" style="211" customWidth="1"/>
    <col min="8996" max="9216" width="9.140625" style="211"/>
    <col min="9217" max="9217" width="2.42578125" style="211" customWidth="1"/>
    <col min="9218" max="9223" width="2.7109375" style="211" customWidth="1"/>
    <col min="9224" max="9224" width="3.5703125" style="211" customWidth="1"/>
    <col min="9225" max="9234" width="3.140625" style="211" customWidth="1"/>
    <col min="9235" max="9244" width="3" style="211" customWidth="1"/>
    <col min="9245" max="9248" width="3.28515625" style="211" customWidth="1"/>
    <col min="9249" max="9249" width="2.85546875" style="211" customWidth="1"/>
    <col min="9250" max="9250" width="3" style="211" customWidth="1"/>
    <col min="9251" max="9251" width="2.7109375" style="211" customWidth="1"/>
    <col min="9252" max="9472" width="9.140625" style="211"/>
    <col min="9473" max="9473" width="2.42578125" style="211" customWidth="1"/>
    <col min="9474" max="9479" width="2.7109375" style="211" customWidth="1"/>
    <col min="9480" max="9480" width="3.5703125" style="211" customWidth="1"/>
    <col min="9481" max="9490" width="3.140625" style="211" customWidth="1"/>
    <col min="9491" max="9500" width="3" style="211" customWidth="1"/>
    <col min="9501" max="9504" width="3.28515625" style="211" customWidth="1"/>
    <col min="9505" max="9505" width="2.85546875" style="211" customWidth="1"/>
    <col min="9506" max="9506" width="3" style="211" customWidth="1"/>
    <col min="9507" max="9507" width="2.7109375" style="211" customWidth="1"/>
    <col min="9508" max="9728" width="9.140625" style="211"/>
    <col min="9729" max="9729" width="2.42578125" style="211" customWidth="1"/>
    <col min="9730" max="9735" width="2.7109375" style="211" customWidth="1"/>
    <col min="9736" max="9736" width="3.5703125" style="211" customWidth="1"/>
    <col min="9737" max="9746" width="3.140625" style="211" customWidth="1"/>
    <col min="9747" max="9756" width="3" style="211" customWidth="1"/>
    <col min="9757" max="9760" width="3.28515625" style="211" customWidth="1"/>
    <col min="9761" max="9761" width="2.85546875" style="211" customWidth="1"/>
    <col min="9762" max="9762" width="3" style="211" customWidth="1"/>
    <col min="9763" max="9763" width="2.7109375" style="211" customWidth="1"/>
    <col min="9764" max="9984" width="9.140625" style="211"/>
    <col min="9985" max="9985" width="2.42578125" style="211" customWidth="1"/>
    <col min="9986" max="9991" width="2.7109375" style="211" customWidth="1"/>
    <col min="9992" max="9992" width="3.5703125" style="211" customWidth="1"/>
    <col min="9993" max="10002" width="3.140625" style="211" customWidth="1"/>
    <col min="10003" max="10012" width="3" style="211" customWidth="1"/>
    <col min="10013" max="10016" width="3.28515625" style="211" customWidth="1"/>
    <col min="10017" max="10017" width="2.85546875" style="211" customWidth="1"/>
    <col min="10018" max="10018" width="3" style="211" customWidth="1"/>
    <col min="10019" max="10019" width="2.7109375" style="211" customWidth="1"/>
    <col min="10020" max="10240" width="9.140625" style="211"/>
    <col min="10241" max="10241" width="2.42578125" style="211" customWidth="1"/>
    <col min="10242" max="10247" width="2.7109375" style="211" customWidth="1"/>
    <col min="10248" max="10248" width="3.5703125" style="211" customWidth="1"/>
    <col min="10249" max="10258" width="3.140625" style="211" customWidth="1"/>
    <col min="10259" max="10268" width="3" style="211" customWidth="1"/>
    <col min="10269" max="10272" width="3.28515625" style="211" customWidth="1"/>
    <col min="10273" max="10273" width="2.85546875" style="211" customWidth="1"/>
    <col min="10274" max="10274" width="3" style="211" customWidth="1"/>
    <col min="10275" max="10275" width="2.7109375" style="211" customWidth="1"/>
    <col min="10276" max="10496" width="9.140625" style="211"/>
    <col min="10497" max="10497" width="2.42578125" style="211" customWidth="1"/>
    <col min="10498" max="10503" width="2.7109375" style="211" customWidth="1"/>
    <col min="10504" max="10504" width="3.5703125" style="211" customWidth="1"/>
    <col min="10505" max="10514" width="3.140625" style="211" customWidth="1"/>
    <col min="10515" max="10524" width="3" style="211" customWidth="1"/>
    <col min="10525" max="10528" width="3.28515625" style="211" customWidth="1"/>
    <col min="10529" max="10529" width="2.85546875" style="211" customWidth="1"/>
    <col min="10530" max="10530" width="3" style="211" customWidth="1"/>
    <col min="10531" max="10531" width="2.7109375" style="211" customWidth="1"/>
    <col min="10532" max="10752" width="9.140625" style="211"/>
    <col min="10753" max="10753" width="2.42578125" style="211" customWidth="1"/>
    <col min="10754" max="10759" width="2.7109375" style="211" customWidth="1"/>
    <col min="10760" max="10760" width="3.5703125" style="211" customWidth="1"/>
    <col min="10761" max="10770" width="3.140625" style="211" customWidth="1"/>
    <col min="10771" max="10780" width="3" style="211" customWidth="1"/>
    <col min="10781" max="10784" width="3.28515625" style="211" customWidth="1"/>
    <col min="10785" max="10785" width="2.85546875" style="211" customWidth="1"/>
    <col min="10786" max="10786" width="3" style="211" customWidth="1"/>
    <col min="10787" max="10787" width="2.7109375" style="211" customWidth="1"/>
    <col min="10788" max="11008" width="9.140625" style="211"/>
    <col min="11009" max="11009" width="2.42578125" style="211" customWidth="1"/>
    <col min="11010" max="11015" width="2.7109375" style="211" customWidth="1"/>
    <col min="11016" max="11016" width="3.5703125" style="211" customWidth="1"/>
    <col min="11017" max="11026" width="3.140625" style="211" customWidth="1"/>
    <col min="11027" max="11036" width="3" style="211" customWidth="1"/>
    <col min="11037" max="11040" width="3.28515625" style="211" customWidth="1"/>
    <col min="11041" max="11041" width="2.85546875" style="211" customWidth="1"/>
    <col min="11042" max="11042" width="3" style="211" customWidth="1"/>
    <col min="11043" max="11043" width="2.7109375" style="211" customWidth="1"/>
    <col min="11044" max="11264" width="9.140625" style="211"/>
    <col min="11265" max="11265" width="2.42578125" style="211" customWidth="1"/>
    <col min="11266" max="11271" width="2.7109375" style="211" customWidth="1"/>
    <col min="11272" max="11272" width="3.5703125" style="211" customWidth="1"/>
    <col min="11273" max="11282" width="3.140625" style="211" customWidth="1"/>
    <col min="11283" max="11292" width="3" style="211" customWidth="1"/>
    <col min="11293" max="11296" width="3.28515625" style="211" customWidth="1"/>
    <col min="11297" max="11297" width="2.85546875" style="211" customWidth="1"/>
    <col min="11298" max="11298" width="3" style="211" customWidth="1"/>
    <col min="11299" max="11299" width="2.7109375" style="211" customWidth="1"/>
    <col min="11300" max="11520" width="9.140625" style="211"/>
    <col min="11521" max="11521" width="2.42578125" style="211" customWidth="1"/>
    <col min="11522" max="11527" width="2.7109375" style="211" customWidth="1"/>
    <col min="11528" max="11528" width="3.5703125" style="211" customWidth="1"/>
    <col min="11529" max="11538" width="3.140625" style="211" customWidth="1"/>
    <col min="11539" max="11548" width="3" style="211" customWidth="1"/>
    <col min="11549" max="11552" width="3.28515625" style="211" customWidth="1"/>
    <col min="11553" max="11553" width="2.85546875" style="211" customWidth="1"/>
    <col min="11554" max="11554" width="3" style="211" customWidth="1"/>
    <col min="11555" max="11555" width="2.7109375" style="211" customWidth="1"/>
    <col min="11556" max="11776" width="9.140625" style="211"/>
    <col min="11777" max="11777" width="2.42578125" style="211" customWidth="1"/>
    <col min="11778" max="11783" width="2.7109375" style="211" customWidth="1"/>
    <col min="11784" max="11784" width="3.5703125" style="211" customWidth="1"/>
    <col min="11785" max="11794" width="3.140625" style="211" customWidth="1"/>
    <col min="11795" max="11804" width="3" style="211" customWidth="1"/>
    <col min="11805" max="11808" width="3.28515625" style="211" customWidth="1"/>
    <col min="11809" max="11809" width="2.85546875" style="211" customWidth="1"/>
    <col min="11810" max="11810" width="3" style="211" customWidth="1"/>
    <col min="11811" max="11811" width="2.7109375" style="211" customWidth="1"/>
    <col min="11812" max="12032" width="9.140625" style="211"/>
    <col min="12033" max="12033" width="2.42578125" style="211" customWidth="1"/>
    <col min="12034" max="12039" width="2.7109375" style="211" customWidth="1"/>
    <col min="12040" max="12040" width="3.5703125" style="211" customWidth="1"/>
    <col min="12041" max="12050" width="3.140625" style="211" customWidth="1"/>
    <col min="12051" max="12060" width="3" style="211" customWidth="1"/>
    <col min="12061" max="12064" width="3.28515625" style="211" customWidth="1"/>
    <col min="12065" max="12065" width="2.85546875" style="211" customWidth="1"/>
    <col min="12066" max="12066" width="3" style="211" customWidth="1"/>
    <col min="12067" max="12067" width="2.7109375" style="211" customWidth="1"/>
    <col min="12068" max="12288" width="9.140625" style="211"/>
    <col min="12289" max="12289" width="2.42578125" style="211" customWidth="1"/>
    <col min="12290" max="12295" width="2.7109375" style="211" customWidth="1"/>
    <col min="12296" max="12296" width="3.5703125" style="211" customWidth="1"/>
    <col min="12297" max="12306" width="3.140625" style="211" customWidth="1"/>
    <col min="12307" max="12316" width="3" style="211" customWidth="1"/>
    <col min="12317" max="12320" width="3.28515625" style="211" customWidth="1"/>
    <col min="12321" max="12321" width="2.85546875" style="211" customWidth="1"/>
    <col min="12322" max="12322" width="3" style="211" customWidth="1"/>
    <col min="12323" max="12323" width="2.7109375" style="211" customWidth="1"/>
    <col min="12324" max="12544" width="9.140625" style="211"/>
    <col min="12545" max="12545" width="2.42578125" style="211" customWidth="1"/>
    <col min="12546" max="12551" width="2.7109375" style="211" customWidth="1"/>
    <col min="12552" max="12552" width="3.5703125" style="211" customWidth="1"/>
    <col min="12553" max="12562" width="3.140625" style="211" customWidth="1"/>
    <col min="12563" max="12572" width="3" style="211" customWidth="1"/>
    <col min="12573" max="12576" width="3.28515625" style="211" customWidth="1"/>
    <col min="12577" max="12577" width="2.85546875" style="211" customWidth="1"/>
    <col min="12578" max="12578" width="3" style="211" customWidth="1"/>
    <col min="12579" max="12579" width="2.7109375" style="211" customWidth="1"/>
    <col min="12580" max="12800" width="9.140625" style="211"/>
    <col min="12801" max="12801" width="2.42578125" style="211" customWidth="1"/>
    <col min="12802" max="12807" width="2.7109375" style="211" customWidth="1"/>
    <col min="12808" max="12808" width="3.5703125" style="211" customWidth="1"/>
    <col min="12809" max="12818" width="3.140625" style="211" customWidth="1"/>
    <col min="12819" max="12828" width="3" style="211" customWidth="1"/>
    <col min="12829" max="12832" width="3.28515625" style="211" customWidth="1"/>
    <col min="12833" max="12833" width="2.85546875" style="211" customWidth="1"/>
    <col min="12834" max="12834" width="3" style="211" customWidth="1"/>
    <col min="12835" max="12835" width="2.7109375" style="211" customWidth="1"/>
    <col min="12836" max="13056" width="9.140625" style="211"/>
    <col min="13057" max="13057" width="2.42578125" style="211" customWidth="1"/>
    <col min="13058" max="13063" width="2.7109375" style="211" customWidth="1"/>
    <col min="13064" max="13064" width="3.5703125" style="211" customWidth="1"/>
    <col min="13065" max="13074" width="3.140625" style="211" customWidth="1"/>
    <col min="13075" max="13084" width="3" style="211" customWidth="1"/>
    <col min="13085" max="13088" width="3.28515625" style="211" customWidth="1"/>
    <col min="13089" max="13089" width="2.85546875" style="211" customWidth="1"/>
    <col min="13090" max="13090" width="3" style="211" customWidth="1"/>
    <col min="13091" max="13091" width="2.7109375" style="211" customWidth="1"/>
    <col min="13092" max="13312" width="9.140625" style="211"/>
    <col min="13313" max="13313" width="2.42578125" style="211" customWidth="1"/>
    <col min="13314" max="13319" width="2.7109375" style="211" customWidth="1"/>
    <col min="13320" max="13320" width="3.5703125" style="211" customWidth="1"/>
    <col min="13321" max="13330" width="3.140625" style="211" customWidth="1"/>
    <col min="13331" max="13340" width="3" style="211" customWidth="1"/>
    <col min="13341" max="13344" width="3.28515625" style="211" customWidth="1"/>
    <col min="13345" max="13345" width="2.85546875" style="211" customWidth="1"/>
    <col min="13346" max="13346" width="3" style="211" customWidth="1"/>
    <col min="13347" max="13347" width="2.7109375" style="211" customWidth="1"/>
    <col min="13348" max="13568" width="9.140625" style="211"/>
    <col min="13569" max="13569" width="2.42578125" style="211" customWidth="1"/>
    <col min="13570" max="13575" width="2.7109375" style="211" customWidth="1"/>
    <col min="13576" max="13576" width="3.5703125" style="211" customWidth="1"/>
    <col min="13577" max="13586" width="3.140625" style="211" customWidth="1"/>
    <col min="13587" max="13596" width="3" style="211" customWidth="1"/>
    <col min="13597" max="13600" width="3.28515625" style="211" customWidth="1"/>
    <col min="13601" max="13601" width="2.85546875" style="211" customWidth="1"/>
    <col min="13602" max="13602" width="3" style="211" customWidth="1"/>
    <col min="13603" max="13603" width="2.7109375" style="211" customWidth="1"/>
    <col min="13604" max="13824" width="9.140625" style="211"/>
    <col min="13825" max="13825" width="2.42578125" style="211" customWidth="1"/>
    <col min="13826" max="13831" width="2.7109375" style="211" customWidth="1"/>
    <col min="13832" max="13832" width="3.5703125" style="211" customWidth="1"/>
    <col min="13833" max="13842" width="3.140625" style="211" customWidth="1"/>
    <col min="13843" max="13852" width="3" style="211" customWidth="1"/>
    <col min="13853" max="13856" width="3.28515625" style="211" customWidth="1"/>
    <col min="13857" max="13857" width="2.85546875" style="211" customWidth="1"/>
    <col min="13858" max="13858" width="3" style="211" customWidth="1"/>
    <col min="13859" max="13859" width="2.7109375" style="211" customWidth="1"/>
    <col min="13860" max="14080" width="9.140625" style="211"/>
    <col min="14081" max="14081" width="2.42578125" style="211" customWidth="1"/>
    <col min="14082" max="14087" width="2.7109375" style="211" customWidth="1"/>
    <col min="14088" max="14088" width="3.5703125" style="211" customWidth="1"/>
    <col min="14089" max="14098" width="3.140625" style="211" customWidth="1"/>
    <col min="14099" max="14108" width="3" style="211" customWidth="1"/>
    <col min="14109" max="14112" width="3.28515625" style="211" customWidth="1"/>
    <col min="14113" max="14113" width="2.85546875" style="211" customWidth="1"/>
    <col min="14114" max="14114" width="3" style="211" customWidth="1"/>
    <col min="14115" max="14115" width="2.7109375" style="211" customWidth="1"/>
    <col min="14116" max="14336" width="9.140625" style="211"/>
    <col min="14337" max="14337" width="2.42578125" style="211" customWidth="1"/>
    <col min="14338" max="14343" width="2.7109375" style="211" customWidth="1"/>
    <col min="14344" max="14344" width="3.5703125" style="211" customWidth="1"/>
    <col min="14345" max="14354" width="3.140625" style="211" customWidth="1"/>
    <col min="14355" max="14364" width="3" style="211" customWidth="1"/>
    <col min="14365" max="14368" width="3.28515625" style="211" customWidth="1"/>
    <col min="14369" max="14369" width="2.85546875" style="211" customWidth="1"/>
    <col min="14370" max="14370" width="3" style="211" customWidth="1"/>
    <col min="14371" max="14371" width="2.7109375" style="211" customWidth="1"/>
    <col min="14372" max="14592" width="9.140625" style="211"/>
    <col min="14593" max="14593" width="2.42578125" style="211" customWidth="1"/>
    <col min="14594" max="14599" width="2.7109375" style="211" customWidth="1"/>
    <col min="14600" max="14600" width="3.5703125" style="211" customWidth="1"/>
    <col min="14601" max="14610" width="3.140625" style="211" customWidth="1"/>
    <col min="14611" max="14620" width="3" style="211" customWidth="1"/>
    <col min="14621" max="14624" width="3.28515625" style="211" customWidth="1"/>
    <col min="14625" max="14625" width="2.85546875" style="211" customWidth="1"/>
    <col min="14626" max="14626" width="3" style="211" customWidth="1"/>
    <col min="14627" max="14627" width="2.7109375" style="211" customWidth="1"/>
    <col min="14628" max="14848" width="9.140625" style="211"/>
    <col min="14849" max="14849" width="2.42578125" style="211" customWidth="1"/>
    <col min="14850" max="14855" width="2.7109375" style="211" customWidth="1"/>
    <col min="14856" max="14856" width="3.5703125" style="211" customWidth="1"/>
    <col min="14857" max="14866" width="3.140625" style="211" customWidth="1"/>
    <col min="14867" max="14876" width="3" style="211" customWidth="1"/>
    <col min="14877" max="14880" width="3.28515625" style="211" customWidth="1"/>
    <col min="14881" max="14881" width="2.85546875" style="211" customWidth="1"/>
    <col min="14882" max="14882" width="3" style="211" customWidth="1"/>
    <col min="14883" max="14883" width="2.7109375" style="211" customWidth="1"/>
    <col min="14884" max="15104" width="9.140625" style="211"/>
    <col min="15105" max="15105" width="2.42578125" style="211" customWidth="1"/>
    <col min="15106" max="15111" width="2.7109375" style="211" customWidth="1"/>
    <col min="15112" max="15112" width="3.5703125" style="211" customWidth="1"/>
    <col min="15113" max="15122" width="3.140625" style="211" customWidth="1"/>
    <col min="15123" max="15132" width="3" style="211" customWidth="1"/>
    <col min="15133" max="15136" width="3.28515625" style="211" customWidth="1"/>
    <col min="15137" max="15137" width="2.85546875" style="211" customWidth="1"/>
    <col min="15138" max="15138" width="3" style="211" customWidth="1"/>
    <col min="15139" max="15139" width="2.7109375" style="211" customWidth="1"/>
    <col min="15140" max="15360" width="9.140625" style="211"/>
    <col min="15361" max="15361" width="2.42578125" style="211" customWidth="1"/>
    <col min="15362" max="15367" width="2.7109375" style="211" customWidth="1"/>
    <col min="15368" max="15368" width="3.5703125" style="211" customWidth="1"/>
    <col min="15369" max="15378" width="3.140625" style="211" customWidth="1"/>
    <col min="15379" max="15388" width="3" style="211" customWidth="1"/>
    <col min="15389" max="15392" width="3.28515625" style="211" customWidth="1"/>
    <col min="15393" max="15393" width="2.85546875" style="211" customWidth="1"/>
    <col min="15394" max="15394" width="3" style="211" customWidth="1"/>
    <col min="15395" max="15395" width="2.7109375" style="211" customWidth="1"/>
    <col min="15396" max="15616" width="9.140625" style="211"/>
    <col min="15617" max="15617" width="2.42578125" style="211" customWidth="1"/>
    <col min="15618" max="15623" width="2.7109375" style="211" customWidth="1"/>
    <col min="15624" max="15624" width="3.5703125" style="211" customWidth="1"/>
    <col min="15625" max="15634" width="3.140625" style="211" customWidth="1"/>
    <col min="15635" max="15644" width="3" style="211" customWidth="1"/>
    <col min="15645" max="15648" width="3.28515625" style="211" customWidth="1"/>
    <col min="15649" max="15649" width="2.85546875" style="211" customWidth="1"/>
    <col min="15650" max="15650" width="3" style="211" customWidth="1"/>
    <col min="15651" max="15651" width="2.7109375" style="211" customWidth="1"/>
    <col min="15652" max="15872" width="9.140625" style="211"/>
    <col min="15873" max="15873" width="2.42578125" style="211" customWidth="1"/>
    <col min="15874" max="15879" width="2.7109375" style="211" customWidth="1"/>
    <col min="15880" max="15880" width="3.5703125" style="211" customWidth="1"/>
    <col min="15881" max="15890" width="3.140625" style="211" customWidth="1"/>
    <col min="15891" max="15900" width="3" style="211" customWidth="1"/>
    <col min="15901" max="15904" width="3.28515625" style="211" customWidth="1"/>
    <col min="15905" max="15905" width="2.85546875" style="211" customWidth="1"/>
    <col min="15906" max="15906" width="3" style="211" customWidth="1"/>
    <col min="15907" max="15907" width="2.7109375" style="211" customWidth="1"/>
    <col min="15908" max="16128" width="9.140625" style="211"/>
    <col min="16129" max="16129" width="2.42578125" style="211" customWidth="1"/>
    <col min="16130" max="16135" width="2.7109375" style="211" customWidth="1"/>
    <col min="16136" max="16136" width="3.5703125" style="211" customWidth="1"/>
    <col min="16137" max="16146" width="3.140625" style="211" customWidth="1"/>
    <col min="16147" max="16156" width="3" style="211" customWidth="1"/>
    <col min="16157" max="16160" width="3.28515625" style="211" customWidth="1"/>
    <col min="16161" max="16161" width="2.85546875" style="211" customWidth="1"/>
    <col min="16162" max="16162" width="3" style="211" customWidth="1"/>
    <col min="16163" max="16163" width="2.7109375" style="211" customWidth="1"/>
    <col min="16164" max="16384" width="9.140625" style="211"/>
  </cols>
  <sheetData>
    <row r="3" spans="2:35" x14ac:dyDescent="0.2">
      <c r="F3" s="212"/>
      <c r="P3" s="213"/>
      <c r="AA3" s="214"/>
    </row>
    <row r="4" spans="2:35" ht="6.75" customHeight="1" x14ac:dyDescent="0.2">
      <c r="F4" s="212"/>
      <c r="P4" s="213"/>
      <c r="AA4" s="214"/>
    </row>
    <row r="5" spans="2:35" x14ac:dyDescent="0.2">
      <c r="F5" s="212"/>
      <c r="P5" s="213"/>
      <c r="AA5" s="214"/>
    </row>
    <row r="6" spans="2:35" x14ac:dyDescent="0.2">
      <c r="P6" s="213"/>
      <c r="AA6" s="214"/>
    </row>
    <row r="7" spans="2:35" ht="8.25" customHeight="1" x14ac:dyDescent="0.2">
      <c r="F7" s="215"/>
      <c r="P7" s="213"/>
      <c r="AA7" s="214"/>
    </row>
    <row r="8" spans="2:35" ht="4.5" customHeight="1" x14ac:dyDescent="0.2">
      <c r="P8" s="213"/>
      <c r="AA8" s="214"/>
    </row>
    <row r="9" spans="2:35" ht="6" customHeight="1" x14ac:dyDescent="0.2">
      <c r="P9" s="213"/>
      <c r="AA9" s="214"/>
    </row>
    <row r="10" spans="2:35" ht="9.75" customHeight="1" x14ac:dyDescent="0.2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2:35" ht="15" x14ac:dyDescent="0.2">
      <c r="B11" s="219" t="s">
        <v>118</v>
      </c>
      <c r="C11" s="220"/>
      <c r="D11" s="220"/>
      <c r="E11" s="220"/>
      <c r="G11" s="220" t="s">
        <v>119</v>
      </c>
      <c r="H11" s="221">
        <f>'LBR1'!H11</f>
        <v>0</v>
      </c>
      <c r="I11" s="221">
        <f>'LBR1'!I11</f>
        <v>0</v>
      </c>
      <c r="J11" s="222" t="s">
        <v>120</v>
      </c>
      <c r="K11" s="221">
        <f>'LBR1'!K11</f>
        <v>1</v>
      </c>
      <c r="L11" s="221">
        <f>'LBR1'!L11</f>
        <v>8</v>
      </c>
      <c r="M11" s="221">
        <f>'LBR1'!M11</f>
        <v>0</v>
      </c>
      <c r="N11" s="222" t="s">
        <v>120</v>
      </c>
      <c r="O11" s="221">
        <f>'LBR1'!O11</f>
        <v>3</v>
      </c>
      <c r="P11" s="221">
        <f>'LBR1'!P11</f>
        <v>0</v>
      </c>
      <c r="Q11" s="221">
        <f>'LBR1'!Q11</f>
        <v>6</v>
      </c>
      <c r="R11" s="222" t="s">
        <v>120</v>
      </c>
      <c r="S11" s="221">
        <f>'LBR1'!S11</f>
        <v>3</v>
      </c>
      <c r="T11" s="222" t="s">
        <v>121</v>
      </c>
      <c r="U11" s="221">
        <f>'LBR1'!U11</f>
        <v>1</v>
      </c>
      <c r="V11" s="221">
        <f>'LBR1'!V11</f>
        <v>0</v>
      </c>
      <c r="W11" s="221">
        <f>'LBR1'!W11</f>
        <v>6</v>
      </c>
      <c r="X11" s="222" t="s">
        <v>120</v>
      </c>
      <c r="Y11" s="221">
        <f>'LBR1'!Y11</f>
        <v>0</v>
      </c>
      <c r="Z11" s="221">
        <f>'LBR1'!Z11</f>
        <v>0</v>
      </c>
      <c r="AA11" s="221">
        <f>'LBR1'!AA11</f>
        <v>0</v>
      </c>
      <c r="AE11" s="223"/>
      <c r="AI11" s="214"/>
    </row>
    <row r="12" spans="2:35" x14ac:dyDescent="0.2">
      <c r="B12" s="224" t="s">
        <v>122</v>
      </c>
      <c r="C12" s="225"/>
      <c r="D12" s="225"/>
      <c r="E12" s="225"/>
      <c r="AI12" s="214"/>
    </row>
    <row r="13" spans="2:35" ht="15.75" x14ac:dyDescent="0.25">
      <c r="B13" s="219" t="s">
        <v>123</v>
      </c>
      <c r="C13" s="220"/>
      <c r="D13" s="220"/>
      <c r="E13" s="220"/>
      <c r="G13" s="220" t="s">
        <v>119</v>
      </c>
      <c r="H13" s="226" t="str">
        <f>'LBR1'!H13</f>
        <v>Kantor Kementerian Agama Kab. Aceh Barat Daya</v>
      </c>
      <c r="I13" s="226"/>
      <c r="J13" s="226"/>
      <c r="K13" s="226"/>
      <c r="L13" s="226"/>
      <c r="M13" s="226"/>
      <c r="N13" s="226"/>
      <c r="O13" s="226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8"/>
      <c r="AE13" s="228"/>
      <c r="AF13" s="228"/>
      <c r="AG13" s="228"/>
      <c r="AI13" s="214"/>
    </row>
    <row r="14" spans="2:35" ht="15.75" x14ac:dyDescent="0.25">
      <c r="B14" s="219" t="s">
        <v>124</v>
      </c>
      <c r="C14" s="220"/>
      <c r="D14" s="220"/>
      <c r="E14" s="220"/>
      <c r="G14" s="220" t="s">
        <v>119</v>
      </c>
      <c r="H14" s="226" t="str">
        <f>'LBR1'!H14</f>
        <v>Jln. Bukit Hijau Komplek Perkantoran Pemkab Abdya</v>
      </c>
      <c r="I14" s="226"/>
      <c r="J14" s="226"/>
      <c r="K14" s="226"/>
      <c r="L14" s="226"/>
      <c r="M14" s="226"/>
      <c r="N14" s="226"/>
      <c r="O14" s="226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8"/>
      <c r="AE14" s="228"/>
      <c r="AF14" s="228"/>
      <c r="AG14" s="228"/>
      <c r="AI14" s="214"/>
    </row>
    <row r="15" spans="2:35" ht="15.75" x14ac:dyDescent="0.25">
      <c r="B15" s="229"/>
      <c r="C15" s="220"/>
      <c r="D15" s="220"/>
      <c r="E15" s="220"/>
      <c r="G15" s="220"/>
      <c r="H15" s="230" t="str">
        <f>'LBR1'!H15</f>
        <v>Blangpidie 23764</v>
      </c>
      <c r="I15" s="230"/>
      <c r="J15" s="230"/>
      <c r="K15" s="230"/>
      <c r="L15" s="230"/>
      <c r="M15" s="230"/>
      <c r="N15" s="230"/>
      <c r="O15" s="230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28"/>
      <c r="AE15" s="228"/>
      <c r="AF15" s="228"/>
      <c r="AG15" s="228"/>
      <c r="AI15" s="214"/>
    </row>
    <row r="16" spans="2:35" ht="5.25" customHeight="1" x14ac:dyDescent="0.2">
      <c r="B16" s="213"/>
      <c r="AI16" s="214"/>
    </row>
    <row r="17" spans="2:38" ht="23.25" customHeight="1" x14ac:dyDescent="0.2">
      <c r="B17" s="216"/>
      <c r="C17" s="232" t="s">
        <v>125</v>
      </c>
      <c r="D17" s="232"/>
      <c r="E17" s="232"/>
      <c r="F17" s="232"/>
      <c r="G17" s="232"/>
      <c r="H17" s="232"/>
      <c r="I17" s="232"/>
      <c r="J17" s="232" t="s">
        <v>126</v>
      </c>
      <c r="K17" s="232"/>
      <c r="L17" s="233"/>
      <c r="M17" s="217"/>
      <c r="N17" s="217"/>
      <c r="O17" s="217"/>
      <c r="P17" s="367" t="s">
        <v>127</v>
      </c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218"/>
    </row>
    <row r="18" spans="2:38" ht="13.5" customHeight="1" x14ac:dyDescent="0.2">
      <c r="B18" s="213"/>
      <c r="P18" s="213"/>
      <c r="Q18" s="375" t="str">
        <f>'LBR1'!Q18:AH21</f>
        <v>PPh Pasal 21 Tunjangan Kinerja PNS Bulan Maret 2021</v>
      </c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234"/>
      <c r="AJ18" s="235"/>
      <c r="AK18" s="235"/>
      <c r="AL18" s="235"/>
    </row>
    <row r="19" spans="2:38" ht="13.5" x14ac:dyDescent="0.25">
      <c r="B19" s="213"/>
      <c r="C19" s="236">
        <f>'LBR1'!C19</f>
        <v>4</v>
      </c>
      <c r="D19" s="236" t="str">
        <f>'LBR1'!D19</f>
        <v>1</v>
      </c>
      <c r="E19" s="236">
        <f>'LBR1'!E19</f>
        <v>1</v>
      </c>
      <c r="F19" s="236">
        <f>'LBR1'!F19</f>
        <v>1</v>
      </c>
      <c r="G19" s="236" t="str">
        <f>'LBR1'!G19</f>
        <v>2</v>
      </c>
      <c r="H19" s="236">
        <f>'LBR1'!H19</f>
        <v>1</v>
      </c>
      <c r="I19" s="240"/>
      <c r="J19" s="228"/>
      <c r="K19" s="238" t="str">
        <f>'LBR1'!K19</f>
        <v>1</v>
      </c>
      <c r="L19" s="238">
        <f>'LBR1'!L19</f>
        <v>0</v>
      </c>
      <c r="M19" s="238">
        <f>'LBR1'!M19</f>
        <v>0</v>
      </c>
      <c r="P19" s="213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234"/>
      <c r="AJ19" s="235"/>
      <c r="AK19" s="235"/>
      <c r="AL19" s="235"/>
    </row>
    <row r="20" spans="2:38" ht="12.75" customHeight="1" x14ac:dyDescent="0.2">
      <c r="B20" s="213"/>
      <c r="P20" s="213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214"/>
    </row>
    <row r="21" spans="2:38" ht="13.5" customHeight="1" x14ac:dyDescent="0.2">
      <c r="B21" s="213"/>
      <c r="C21" s="377" t="str">
        <f>'LBR1'!C21:E21</f>
        <v>Maret</v>
      </c>
      <c r="D21" s="377"/>
      <c r="E21" s="377"/>
      <c r="F21" s="241"/>
      <c r="G21" s="377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7"/>
      <c r="N21" s="242"/>
      <c r="P21" s="213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214"/>
    </row>
    <row r="22" spans="2:38" ht="5.25" customHeight="1" x14ac:dyDescent="0.2">
      <c r="B22" s="243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3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6"/>
    </row>
    <row r="23" spans="2:38" ht="16.5" customHeight="1" x14ac:dyDescent="0.2">
      <c r="B23" s="378" t="s">
        <v>131</v>
      </c>
      <c r="C23" s="374"/>
      <c r="D23" s="374" t="s">
        <v>132</v>
      </c>
      <c r="E23" s="374"/>
      <c r="F23" s="374" t="s">
        <v>133</v>
      </c>
      <c r="G23" s="374"/>
      <c r="H23" s="374" t="s">
        <v>134</v>
      </c>
      <c r="I23" s="374"/>
      <c r="J23" s="374" t="s">
        <v>135</v>
      </c>
      <c r="K23" s="374"/>
      <c r="L23" s="374" t="s">
        <v>136</v>
      </c>
      <c r="M23" s="374"/>
      <c r="N23" s="374" t="s">
        <v>137</v>
      </c>
      <c r="O23" s="374"/>
      <c r="P23" s="374" t="s">
        <v>138</v>
      </c>
      <c r="Q23" s="374"/>
      <c r="R23" s="374" t="s">
        <v>139</v>
      </c>
      <c r="S23" s="374"/>
      <c r="T23" s="374" t="s">
        <v>140</v>
      </c>
      <c r="U23" s="374"/>
      <c r="V23" s="374" t="s">
        <v>141</v>
      </c>
      <c r="W23" s="374"/>
      <c r="X23" s="374" t="s">
        <v>142</v>
      </c>
      <c r="Y23" s="374"/>
      <c r="Z23" s="367" t="s">
        <v>130</v>
      </c>
      <c r="AA23" s="368"/>
      <c r="AB23" s="368"/>
      <c r="AC23" s="368"/>
      <c r="AD23" s="368"/>
      <c r="AE23" s="368"/>
      <c r="AF23" s="368"/>
      <c r="AG23" s="368"/>
      <c r="AH23" s="368"/>
      <c r="AI23" s="369"/>
    </row>
    <row r="24" spans="2:38" ht="14.25" customHeight="1" x14ac:dyDescent="0.2">
      <c r="B24" s="370" t="str">
        <f>IF($G$21=B23,"X"," ")</f>
        <v xml:space="preserve"> </v>
      </c>
      <c r="C24" s="371"/>
      <c r="D24" s="355" t="str">
        <f>IF($G$21=D23,"X"," ")</f>
        <v xml:space="preserve"> </v>
      </c>
      <c r="E24" s="356"/>
      <c r="F24" s="355" t="str">
        <f>IF($G$21=F23,"X"," ")</f>
        <v>X</v>
      </c>
      <c r="G24" s="356"/>
      <c r="H24" s="355" t="str">
        <f>IF($G$21=H23,"X"," ")</f>
        <v xml:space="preserve"> </v>
      </c>
      <c r="I24" s="356"/>
      <c r="J24" s="355" t="str">
        <f>IF($G$21=J23,"X"," ")</f>
        <v xml:space="preserve"> </v>
      </c>
      <c r="K24" s="356"/>
      <c r="L24" s="355" t="str">
        <f>IF($G$21=L23,"X"," ")</f>
        <v xml:space="preserve"> </v>
      </c>
      <c r="M24" s="356"/>
      <c r="N24" s="355" t="str">
        <f>IF($G$21=N23,"X"," ")</f>
        <v xml:space="preserve"> </v>
      </c>
      <c r="O24" s="356"/>
      <c r="P24" s="355" t="str">
        <f>IF($G$21=P23,"X"," ")</f>
        <v xml:space="preserve"> </v>
      </c>
      <c r="Q24" s="356"/>
      <c r="R24" s="355" t="str">
        <f>IF($G$21=R23,"X"," ")</f>
        <v xml:space="preserve"> </v>
      </c>
      <c r="S24" s="356"/>
      <c r="T24" s="355" t="str">
        <f>IF($G$21=T23,"X"," ")</f>
        <v xml:space="preserve"> </v>
      </c>
      <c r="U24" s="356"/>
      <c r="V24" s="355" t="str">
        <f>IF($G$21=V23,"X"," ")</f>
        <v xml:space="preserve"> </v>
      </c>
      <c r="W24" s="356"/>
      <c r="X24" s="355" t="str">
        <f>IF($G$21=X23,"X"," ")</f>
        <v xml:space="preserve"> </v>
      </c>
      <c r="Y24" s="356"/>
      <c r="Z24" s="213"/>
      <c r="AC24" s="247">
        <f>'LBR1'!AC24</f>
        <v>2</v>
      </c>
      <c r="AD24" s="247">
        <f>'LBR1'!AD24</f>
        <v>0</v>
      </c>
      <c r="AE24" s="247">
        <f>'LBR1'!AE24</f>
        <v>2</v>
      </c>
      <c r="AF24" s="247">
        <f>'LBR1'!AF24</f>
        <v>1</v>
      </c>
      <c r="AI24" s="214"/>
    </row>
    <row r="25" spans="2:38" ht="9.75" customHeight="1" x14ac:dyDescent="0.2">
      <c r="B25" s="372"/>
      <c r="C25" s="373"/>
      <c r="D25" s="357"/>
      <c r="E25" s="358"/>
      <c r="F25" s="357"/>
      <c r="G25" s="358"/>
      <c r="H25" s="357"/>
      <c r="I25" s="358"/>
      <c r="J25" s="357"/>
      <c r="K25" s="358"/>
      <c r="L25" s="357"/>
      <c r="M25" s="358"/>
      <c r="N25" s="357"/>
      <c r="O25" s="358"/>
      <c r="P25" s="357"/>
      <c r="Q25" s="358"/>
      <c r="R25" s="357"/>
      <c r="S25" s="358"/>
      <c r="T25" s="357"/>
      <c r="U25" s="358"/>
      <c r="V25" s="357"/>
      <c r="W25" s="358"/>
      <c r="X25" s="357"/>
      <c r="Y25" s="358"/>
      <c r="Z25" s="213"/>
      <c r="AB25" s="248"/>
      <c r="AC25" s="235"/>
      <c r="AD25" s="235"/>
      <c r="AE25" s="235"/>
      <c r="AF25" s="235"/>
      <c r="AG25" s="235"/>
      <c r="AH25" s="235"/>
      <c r="AI25" s="214"/>
    </row>
    <row r="26" spans="2:38" ht="3.75" customHeight="1" x14ac:dyDescent="0.2">
      <c r="B26" s="359" t="s">
        <v>173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249"/>
      <c r="V26" s="249"/>
      <c r="W26" s="249"/>
      <c r="X26" s="249"/>
      <c r="Y26" s="249"/>
      <c r="Z26" s="213"/>
      <c r="AB26" s="235"/>
      <c r="AC26" s="235"/>
      <c r="AD26" s="235"/>
      <c r="AE26" s="235"/>
      <c r="AF26" s="235"/>
      <c r="AG26" s="235"/>
      <c r="AH26" s="235"/>
      <c r="AI26" s="214"/>
    </row>
    <row r="27" spans="2:38" ht="12" customHeight="1" x14ac:dyDescent="0.2">
      <c r="B27" s="361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Z27" s="213"/>
      <c r="AB27" s="250"/>
      <c r="AC27" s="250"/>
      <c r="AD27" s="250"/>
      <c r="AE27" s="250"/>
      <c r="AF27" s="250"/>
      <c r="AG27" s="250"/>
      <c r="AH27" s="250"/>
      <c r="AI27" s="214"/>
    </row>
    <row r="28" spans="2:38" x14ac:dyDescent="0.2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8"/>
    </row>
    <row r="29" spans="2:38" ht="3.75" customHeight="1" x14ac:dyDescent="0.2">
      <c r="B29" s="213"/>
      <c r="J29" s="223"/>
      <c r="K29" s="223"/>
      <c r="L29" s="223"/>
      <c r="M29" s="223"/>
      <c r="O29" s="223"/>
      <c r="P29" s="223"/>
      <c r="Q29" s="223"/>
      <c r="T29" s="223"/>
      <c r="U29" s="223"/>
      <c r="W29" s="223"/>
      <c r="X29" s="223"/>
      <c r="Y29" s="223"/>
      <c r="AB29" s="223"/>
      <c r="AI29" s="214"/>
    </row>
    <row r="30" spans="2:38" x14ac:dyDescent="0.2">
      <c r="B30" s="219" t="s">
        <v>143</v>
      </c>
      <c r="I30" s="251"/>
      <c r="J30" s="251"/>
      <c r="K30" s="251"/>
      <c r="L30" s="251"/>
      <c r="M30" s="251"/>
      <c r="N30" s="252"/>
      <c r="O30" s="251"/>
      <c r="P30" s="251"/>
      <c r="Q30" s="251"/>
      <c r="R30" s="252"/>
      <c r="S30" s="251"/>
      <c r="T30" s="251"/>
      <c r="U30" s="252"/>
      <c r="V30" s="251"/>
      <c r="W30" s="251"/>
      <c r="X30" s="251"/>
      <c r="Y30" s="252"/>
      <c r="Z30" s="251"/>
      <c r="AA30" s="251"/>
      <c r="AB30" s="253"/>
      <c r="AI30" s="214"/>
    </row>
    <row r="31" spans="2:38" ht="3" customHeight="1" x14ac:dyDescent="0.2">
      <c r="B31" s="213"/>
      <c r="J31" s="223"/>
      <c r="K31" s="223"/>
      <c r="L31" s="223"/>
      <c r="M31" s="223"/>
      <c r="O31" s="223"/>
      <c r="P31" s="223"/>
      <c r="Q31" s="223"/>
      <c r="T31" s="223"/>
      <c r="U31" s="223"/>
      <c r="W31" s="223"/>
      <c r="X31" s="223"/>
      <c r="Y31" s="223"/>
      <c r="AB31" s="223"/>
      <c r="AI31" s="214"/>
    </row>
    <row r="32" spans="2:38" ht="12.75" customHeight="1" x14ac:dyDescent="0.2">
      <c r="B32" s="254" t="s">
        <v>144</v>
      </c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6"/>
    </row>
    <row r="33" spans="2:35" ht="22.5" customHeight="1" x14ac:dyDescent="0.2">
      <c r="B33" s="219" t="s">
        <v>145</v>
      </c>
      <c r="K33" s="218"/>
      <c r="M33" s="255" t="s">
        <v>146</v>
      </c>
      <c r="Q33" s="363" t="str">
        <f>'LBR1'!Q33:AH34</f>
        <v>Seratus sembilan puluh ribu empat ratus empat puluh enam rupiah</v>
      </c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214"/>
    </row>
    <row r="34" spans="2:35" x14ac:dyDescent="0.2">
      <c r="B34" s="224" t="s">
        <v>147</v>
      </c>
      <c r="K34" s="214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214"/>
    </row>
    <row r="35" spans="2:35" ht="13.5" x14ac:dyDescent="0.25">
      <c r="B35" s="213"/>
      <c r="K35" s="214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14"/>
    </row>
    <row r="36" spans="2:35" ht="13.5" x14ac:dyDescent="0.25">
      <c r="B36" s="257" t="s">
        <v>148</v>
      </c>
      <c r="D36" s="366">
        <f>'LBR1'!D36:H36</f>
        <v>190446</v>
      </c>
      <c r="E36" s="366"/>
      <c r="F36" s="366"/>
      <c r="G36" s="366"/>
      <c r="H36" s="366"/>
      <c r="I36" s="258"/>
      <c r="K36" s="214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14"/>
    </row>
    <row r="37" spans="2:35" ht="5.25" customHeight="1" x14ac:dyDescent="0.2">
      <c r="B37" s="213"/>
      <c r="K37" s="246"/>
      <c r="AI37" s="214"/>
    </row>
    <row r="38" spans="2:35" ht="6.75" customHeight="1" x14ac:dyDescent="0.2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6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8"/>
    </row>
    <row r="39" spans="2:35" x14ac:dyDescent="0.2">
      <c r="B39" s="348" t="s">
        <v>149</v>
      </c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8" t="s">
        <v>150</v>
      </c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350"/>
    </row>
    <row r="40" spans="2:35" ht="13.5" x14ac:dyDescent="0.25">
      <c r="B40" s="257"/>
      <c r="C40" s="255"/>
      <c r="D40" s="255"/>
      <c r="E40" s="255"/>
      <c r="F40" s="259" t="s">
        <v>151</v>
      </c>
      <c r="G40" s="255"/>
      <c r="H40" s="255"/>
      <c r="I40" s="260"/>
      <c r="J40" s="260"/>
      <c r="K40" s="260"/>
      <c r="L40" s="260"/>
      <c r="M40" s="260"/>
      <c r="N40" s="260"/>
      <c r="O40" s="255"/>
      <c r="P40" s="255"/>
      <c r="Q40" s="255"/>
      <c r="R40" s="255"/>
      <c r="S40" s="213"/>
      <c r="W40" s="226" t="str">
        <f>'LBR1'!W40</f>
        <v>Blangpidie</v>
      </c>
      <c r="X40" s="261"/>
      <c r="Y40" s="261"/>
      <c r="Z40" s="261"/>
      <c r="AA40" s="227"/>
      <c r="AB40" s="259" t="s">
        <v>153</v>
      </c>
      <c r="AC40" s="351" t="str">
        <f>'LBR1'!AC40:AH40</f>
        <v>2 April 2021</v>
      </c>
      <c r="AD40" s="351"/>
      <c r="AE40" s="351"/>
      <c r="AF40" s="351"/>
      <c r="AG40" s="351"/>
      <c r="AH40" s="351"/>
      <c r="AI40" s="214"/>
    </row>
    <row r="41" spans="2:35" x14ac:dyDescent="0.2">
      <c r="B41" s="352" t="s">
        <v>154</v>
      </c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2" t="s">
        <v>154</v>
      </c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4"/>
    </row>
    <row r="42" spans="2:35" x14ac:dyDescent="0.2">
      <c r="B42" s="213"/>
      <c r="S42" s="213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I42" s="214"/>
    </row>
    <row r="43" spans="2:35" x14ac:dyDescent="0.2">
      <c r="B43" s="213"/>
      <c r="S43" s="213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I43" s="214"/>
    </row>
    <row r="44" spans="2:35" x14ac:dyDescent="0.2">
      <c r="B44" s="213"/>
      <c r="S44" s="213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I44" s="214"/>
    </row>
    <row r="45" spans="2:35" ht="15" x14ac:dyDescent="0.3">
      <c r="B45" s="213"/>
      <c r="C45" s="255" t="s">
        <v>155</v>
      </c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S45" s="213"/>
      <c r="T45" s="255" t="s">
        <v>155</v>
      </c>
      <c r="W45" s="255"/>
      <c r="X45" s="255"/>
      <c r="Y45" s="263" t="str">
        <f>'LBR1'!Y45</f>
        <v>Agussalim, S.I.P</v>
      </c>
      <c r="Z45" s="261"/>
      <c r="AA45" s="261"/>
      <c r="AB45" s="261"/>
      <c r="AC45" s="261"/>
      <c r="AD45" s="261"/>
      <c r="AE45" s="261"/>
      <c r="AF45" s="261"/>
      <c r="AG45" s="261"/>
      <c r="AH45" s="261"/>
      <c r="AI45" s="214"/>
    </row>
    <row r="46" spans="2:35" ht="5.25" customHeight="1" x14ac:dyDescent="0.2"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3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6"/>
    </row>
    <row r="47" spans="2:35" ht="5.25" customHeight="1" x14ac:dyDescent="0.2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8"/>
    </row>
    <row r="48" spans="2:35" x14ac:dyDescent="0.2">
      <c r="B48" s="219" t="s">
        <v>157</v>
      </c>
      <c r="AI48" s="214"/>
    </row>
    <row r="49" spans="1:35" x14ac:dyDescent="0.2">
      <c r="B49" s="213"/>
      <c r="AI49" s="214"/>
    </row>
    <row r="50" spans="1:35" x14ac:dyDescent="0.2">
      <c r="B50" s="213"/>
      <c r="AI50" s="214"/>
    </row>
    <row r="51" spans="1:35" x14ac:dyDescent="0.2">
      <c r="B51" s="213"/>
      <c r="AI51" s="214"/>
    </row>
    <row r="52" spans="1:35" x14ac:dyDescent="0.2">
      <c r="B52" s="213"/>
      <c r="AI52" s="214"/>
    </row>
    <row r="53" spans="1:35" x14ac:dyDescent="0.2">
      <c r="B53" s="213"/>
      <c r="AI53" s="214"/>
    </row>
    <row r="54" spans="1:35" x14ac:dyDescent="0.2">
      <c r="B54" s="243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6"/>
    </row>
    <row r="55" spans="1:35" x14ac:dyDescent="0.2">
      <c r="B55" s="264" t="s">
        <v>158</v>
      </c>
    </row>
    <row r="57" spans="1:35" x14ac:dyDescent="0.2">
      <c r="B57" s="255" t="s">
        <v>159</v>
      </c>
    </row>
    <row r="59" spans="1:35" x14ac:dyDescent="0.2">
      <c r="A59" s="347" t="s">
        <v>174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</row>
    <row r="60" spans="1:35" ht="18" customHeight="1" x14ac:dyDescent="0.2">
      <c r="A60" s="345" t="str">
        <f>'LBR1'!A60:AH60</f>
        <v>Nomor : 1 Tanggal 2 April 2021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</row>
    <row r="61" spans="1:35" x14ac:dyDescent="0.2">
      <c r="A61" s="345" t="s">
        <v>175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</row>
    <row r="62" spans="1:35" x14ac:dyDescent="0.2"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</row>
    <row r="65" spans="1:34" x14ac:dyDescent="0.2">
      <c r="A65" s="346" t="str">
        <f>'LBR1'!A65:AH65</f>
        <v>KHAIRUL HUDA, SHI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</row>
    <row r="66" spans="1:34" x14ac:dyDescent="0.2">
      <c r="A66" s="347" t="str">
        <f>'LBR1'!A66:AH66</f>
        <v>NIP. 198105252005011008</v>
      </c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7"/>
      <c r="AC66" s="347"/>
      <c r="AD66" s="347"/>
      <c r="AE66" s="347"/>
      <c r="AF66" s="347"/>
      <c r="AG66" s="347"/>
      <c r="AH66" s="347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5944-15AA-44B6-BC7A-A37FBB858374}">
  <sheetPr>
    <tabColor rgb="FF92D050"/>
  </sheetPr>
  <dimension ref="A3:AL66"/>
  <sheetViews>
    <sheetView showGridLines="0" view="pageBreakPreview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11" customWidth="1"/>
    <col min="2" max="7" width="2.7109375" style="211" customWidth="1"/>
    <col min="8" max="8" width="3.5703125" style="211" customWidth="1"/>
    <col min="9" max="18" width="3.140625" style="211" customWidth="1"/>
    <col min="19" max="28" width="3" style="211" customWidth="1"/>
    <col min="29" max="32" width="3.28515625" style="211" customWidth="1"/>
    <col min="33" max="33" width="2.85546875" style="211" customWidth="1"/>
    <col min="34" max="34" width="3" style="211" customWidth="1"/>
    <col min="35" max="35" width="2.7109375" style="211" customWidth="1"/>
    <col min="36" max="256" width="9.140625" style="211"/>
    <col min="257" max="257" width="2.42578125" style="211" customWidth="1"/>
    <col min="258" max="263" width="2.7109375" style="211" customWidth="1"/>
    <col min="264" max="264" width="3.5703125" style="211" customWidth="1"/>
    <col min="265" max="274" width="3.140625" style="211" customWidth="1"/>
    <col min="275" max="284" width="3" style="211" customWidth="1"/>
    <col min="285" max="288" width="3.28515625" style="211" customWidth="1"/>
    <col min="289" max="289" width="2.85546875" style="211" customWidth="1"/>
    <col min="290" max="290" width="3" style="211" customWidth="1"/>
    <col min="291" max="291" width="2.7109375" style="211" customWidth="1"/>
    <col min="292" max="512" width="9.140625" style="211"/>
    <col min="513" max="513" width="2.42578125" style="211" customWidth="1"/>
    <col min="514" max="519" width="2.7109375" style="211" customWidth="1"/>
    <col min="520" max="520" width="3.5703125" style="211" customWidth="1"/>
    <col min="521" max="530" width="3.140625" style="211" customWidth="1"/>
    <col min="531" max="540" width="3" style="211" customWidth="1"/>
    <col min="541" max="544" width="3.28515625" style="211" customWidth="1"/>
    <col min="545" max="545" width="2.85546875" style="211" customWidth="1"/>
    <col min="546" max="546" width="3" style="211" customWidth="1"/>
    <col min="547" max="547" width="2.7109375" style="211" customWidth="1"/>
    <col min="548" max="768" width="9.140625" style="211"/>
    <col min="769" max="769" width="2.42578125" style="211" customWidth="1"/>
    <col min="770" max="775" width="2.7109375" style="211" customWidth="1"/>
    <col min="776" max="776" width="3.5703125" style="211" customWidth="1"/>
    <col min="777" max="786" width="3.140625" style="211" customWidth="1"/>
    <col min="787" max="796" width="3" style="211" customWidth="1"/>
    <col min="797" max="800" width="3.28515625" style="211" customWidth="1"/>
    <col min="801" max="801" width="2.85546875" style="211" customWidth="1"/>
    <col min="802" max="802" width="3" style="211" customWidth="1"/>
    <col min="803" max="803" width="2.7109375" style="211" customWidth="1"/>
    <col min="804" max="1024" width="9.140625" style="211"/>
    <col min="1025" max="1025" width="2.42578125" style="211" customWidth="1"/>
    <col min="1026" max="1031" width="2.7109375" style="211" customWidth="1"/>
    <col min="1032" max="1032" width="3.5703125" style="211" customWidth="1"/>
    <col min="1033" max="1042" width="3.140625" style="211" customWidth="1"/>
    <col min="1043" max="1052" width="3" style="211" customWidth="1"/>
    <col min="1053" max="1056" width="3.28515625" style="211" customWidth="1"/>
    <col min="1057" max="1057" width="2.85546875" style="211" customWidth="1"/>
    <col min="1058" max="1058" width="3" style="211" customWidth="1"/>
    <col min="1059" max="1059" width="2.7109375" style="211" customWidth="1"/>
    <col min="1060" max="1280" width="9.140625" style="211"/>
    <col min="1281" max="1281" width="2.42578125" style="211" customWidth="1"/>
    <col min="1282" max="1287" width="2.7109375" style="211" customWidth="1"/>
    <col min="1288" max="1288" width="3.5703125" style="211" customWidth="1"/>
    <col min="1289" max="1298" width="3.140625" style="211" customWidth="1"/>
    <col min="1299" max="1308" width="3" style="211" customWidth="1"/>
    <col min="1309" max="1312" width="3.28515625" style="211" customWidth="1"/>
    <col min="1313" max="1313" width="2.85546875" style="211" customWidth="1"/>
    <col min="1314" max="1314" width="3" style="211" customWidth="1"/>
    <col min="1315" max="1315" width="2.7109375" style="211" customWidth="1"/>
    <col min="1316" max="1536" width="9.140625" style="211"/>
    <col min="1537" max="1537" width="2.42578125" style="211" customWidth="1"/>
    <col min="1538" max="1543" width="2.7109375" style="211" customWidth="1"/>
    <col min="1544" max="1544" width="3.5703125" style="211" customWidth="1"/>
    <col min="1545" max="1554" width="3.140625" style="211" customWidth="1"/>
    <col min="1555" max="1564" width="3" style="211" customWidth="1"/>
    <col min="1565" max="1568" width="3.28515625" style="211" customWidth="1"/>
    <col min="1569" max="1569" width="2.85546875" style="211" customWidth="1"/>
    <col min="1570" max="1570" width="3" style="211" customWidth="1"/>
    <col min="1571" max="1571" width="2.7109375" style="211" customWidth="1"/>
    <col min="1572" max="1792" width="9.140625" style="211"/>
    <col min="1793" max="1793" width="2.42578125" style="211" customWidth="1"/>
    <col min="1794" max="1799" width="2.7109375" style="211" customWidth="1"/>
    <col min="1800" max="1800" width="3.5703125" style="211" customWidth="1"/>
    <col min="1801" max="1810" width="3.140625" style="211" customWidth="1"/>
    <col min="1811" max="1820" width="3" style="211" customWidth="1"/>
    <col min="1821" max="1824" width="3.28515625" style="211" customWidth="1"/>
    <col min="1825" max="1825" width="2.85546875" style="211" customWidth="1"/>
    <col min="1826" max="1826" width="3" style="211" customWidth="1"/>
    <col min="1827" max="1827" width="2.7109375" style="211" customWidth="1"/>
    <col min="1828" max="2048" width="9.140625" style="211"/>
    <col min="2049" max="2049" width="2.42578125" style="211" customWidth="1"/>
    <col min="2050" max="2055" width="2.7109375" style="211" customWidth="1"/>
    <col min="2056" max="2056" width="3.5703125" style="211" customWidth="1"/>
    <col min="2057" max="2066" width="3.140625" style="211" customWidth="1"/>
    <col min="2067" max="2076" width="3" style="211" customWidth="1"/>
    <col min="2077" max="2080" width="3.28515625" style="211" customWidth="1"/>
    <col min="2081" max="2081" width="2.85546875" style="211" customWidth="1"/>
    <col min="2082" max="2082" width="3" style="211" customWidth="1"/>
    <col min="2083" max="2083" width="2.7109375" style="211" customWidth="1"/>
    <col min="2084" max="2304" width="9.140625" style="211"/>
    <col min="2305" max="2305" width="2.42578125" style="211" customWidth="1"/>
    <col min="2306" max="2311" width="2.7109375" style="211" customWidth="1"/>
    <col min="2312" max="2312" width="3.5703125" style="211" customWidth="1"/>
    <col min="2313" max="2322" width="3.140625" style="211" customWidth="1"/>
    <col min="2323" max="2332" width="3" style="211" customWidth="1"/>
    <col min="2333" max="2336" width="3.28515625" style="211" customWidth="1"/>
    <col min="2337" max="2337" width="2.85546875" style="211" customWidth="1"/>
    <col min="2338" max="2338" width="3" style="211" customWidth="1"/>
    <col min="2339" max="2339" width="2.7109375" style="211" customWidth="1"/>
    <col min="2340" max="2560" width="9.140625" style="211"/>
    <col min="2561" max="2561" width="2.42578125" style="211" customWidth="1"/>
    <col min="2562" max="2567" width="2.7109375" style="211" customWidth="1"/>
    <col min="2568" max="2568" width="3.5703125" style="211" customWidth="1"/>
    <col min="2569" max="2578" width="3.140625" style="211" customWidth="1"/>
    <col min="2579" max="2588" width="3" style="211" customWidth="1"/>
    <col min="2589" max="2592" width="3.28515625" style="211" customWidth="1"/>
    <col min="2593" max="2593" width="2.85546875" style="211" customWidth="1"/>
    <col min="2594" max="2594" width="3" style="211" customWidth="1"/>
    <col min="2595" max="2595" width="2.7109375" style="211" customWidth="1"/>
    <col min="2596" max="2816" width="9.140625" style="211"/>
    <col min="2817" max="2817" width="2.42578125" style="211" customWidth="1"/>
    <col min="2818" max="2823" width="2.7109375" style="211" customWidth="1"/>
    <col min="2824" max="2824" width="3.5703125" style="211" customWidth="1"/>
    <col min="2825" max="2834" width="3.140625" style="211" customWidth="1"/>
    <col min="2835" max="2844" width="3" style="211" customWidth="1"/>
    <col min="2845" max="2848" width="3.28515625" style="211" customWidth="1"/>
    <col min="2849" max="2849" width="2.85546875" style="211" customWidth="1"/>
    <col min="2850" max="2850" width="3" style="211" customWidth="1"/>
    <col min="2851" max="2851" width="2.7109375" style="211" customWidth="1"/>
    <col min="2852" max="3072" width="9.140625" style="211"/>
    <col min="3073" max="3073" width="2.42578125" style="211" customWidth="1"/>
    <col min="3074" max="3079" width="2.7109375" style="211" customWidth="1"/>
    <col min="3080" max="3080" width="3.5703125" style="211" customWidth="1"/>
    <col min="3081" max="3090" width="3.140625" style="211" customWidth="1"/>
    <col min="3091" max="3100" width="3" style="211" customWidth="1"/>
    <col min="3101" max="3104" width="3.28515625" style="211" customWidth="1"/>
    <col min="3105" max="3105" width="2.85546875" style="211" customWidth="1"/>
    <col min="3106" max="3106" width="3" style="211" customWidth="1"/>
    <col min="3107" max="3107" width="2.7109375" style="211" customWidth="1"/>
    <col min="3108" max="3328" width="9.140625" style="211"/>
    <col min="3329" max="3329" width="2.42578125" style="211" customWidth="1"/>
    <col min="3330" max="3335" width="2.7109375" style="211" customWidth="1"/>
    <col min="3336" max="3336" width="3.5703125" style="211" customWidth="1"/>
    <col min="3337" max="3346" width="3.140625" style="211" customWidth="1"/>
    <col min="3347" max="3356" width="3" style="211" customWidth="1"/>
    <col min="3357" max="3360" width="3.28515625" style="211" customWidth="1"/>
    <col min="3361" max="3361" width="2.85546875" style="211" customWidth="1"/>
    <col min="3362" max="3362" width="3" style="211" customWidth="1"/>
    <col min="3363" max="3363" width="2.7109375" style="211" customWidth="1"/>
    <col min="3364" max="3584" width="9.140625" style="211"/>
    <col min="3585" max="3585" width="2.42578125" style="211" customWidth="1"/>
    <col min="3586" max="3591" width="2.7109375" style="211" customWidth="1"/>
    <col min="3592" max="3592" width="3.5703125" style="211" customWidth="1"/>
    <col min="3593" max="3602" width="3.140625" style="211" customWidth="1"/>
    <col min="3603" max="3612" width="3" style="211" customWidth="1"/>
    <col min="3613" max="3616" width="3.28515625" style="211" customWidth="1"/>
    <col min="3617" max="3617" width="2.85546875" style="211" customWidth="1"/>
    <col min="3618" max="3618" width="3" style="211" customWidth="1"/>
    <col min="3619" max="3619" width="2.7109375" style="211" customWidth="1"/>
    <col min="3620" max="3840" width="9.140625" style="211"/>
    <col min="3841" max="3841" width="2.42578125" style="211" customWidth="1"/>
    <col min="3842" max="3847" width="2.7109375" style="211" customWidth="1"/>
    <col min="3848" max="3848" width="3.5703125" style="211" customWidth="1"/>
    <col min="3849" max="3858" width="3.140625" style="211" customWidth="1"/>
    <col min="3859" max="3868" width="3" style="211" customWidth="1"/>
    <col min="3869" max="3872" width="3.28515625" style="211" customWidth="1"/>
    <col min="3873" max="3873" width="2.85546875" style="211" customWidth="1"/>
    <col min="3874" max="3874" width="3" style="211" customWidth="1"/>
    <col min="3875" max="3875" width="2.7109375" style="211" customWidth="1"/>
    <col min="3876" max="4096" width="9.140625" style="211"/>
    <col min="4097" max="4097" width="2.42578125" style="211" customWidth="1"/>
    <col min="4098" max="4103" width="2.7109375" style="211" customWidth="1"/>
    <col min="4104" max="4104" width="3.5703125" style="211" customWidth="1"/>
    <col min="4105" max="4114" width="3.140625" style="211" customWidth="1"/>
    <col min="4115" max="4124" width="3" style="211" customWidth="1"/>
    <col min="4125" max="4128" width="3.28515625" style="211" customWidth="1"/>
    <col min="4129" max="4129" width="2.85546875" style="211" customWidth="1"/>
    <col min="4130" max="4130" width="3" style="211" customWidth="1"/>
    <col min="4131" max="4131" width="2.7109375" style="211" customWidth="1"/>
    <col min="4132" max="4352" width="9.140625" style="211"/>
    <col min="4353" max="4353" width="2.42578125" style="211" customWidth="1"/>
    <col min="4354" max="4359" width="2.7109375" style="211" customWidth="1"/>
    <col min="4360" max="4360" width="3.5703125" style="211" customWidth="1"/>
    <col min="4361" max="4370" width="3.140625" style="211" customWidth="1"/>
    <col min="4371" max="4380" width="3" style="211" customWidth="1"/>
    <col min="4381" max="4384" width="3.28515625" style="211" customWidth="1"/>
    <col min="4385" max="4385" width="2.85546875" style="211" customWidth="1"/>
    <col min="4386" max="4386" width="3" style="211" customWidth="1"/>
    <col min="4387" max="4387" width="2.7109375" style="211" customWidth="1"/>
    <col min="4388" max="4608" width="9.140625" style="211"/>
    <col min="4609" max="4609" width="2.42578125" style="211" customWidth="1"/>
    <col min="4610" max="4615" width="2.7109375" style="211" customWidth="1"/>
    <col min="4616" max="4616" width="3.5703125" style="211" customWidth="1"/>
    <col min="4617" max="4626" width="3.140625" style="211" customWidth="1"/>
    <col min="4627" max="4636" width="3" style="211" customWidth="1"/>
    <col min="4637" max="4640" width="3.28515625" style="211" customWidth="1"/>
    <col min="4641" max="4641" width="2.85546875" style="211" customWidth="1"/>
    <col min="4642" max="4642" width="3" style="211" customWidth="1"/>
    <col min="4643" max="4643" width="2.7109375" style="211" customWidth="1"/>
    <col min="4644" max="4864" width="9.140625" style="211"/>
    <col min="4865" max="4865" width="2.42578125" style="211" customWidth="1"/>
    <col min="4866" max="4871" width="2.7109375" style="211" customWidth="1"/>
    <col min="4872" max="4872" width="3.5703125" style="211" customWidth="1"/>
    <col min="4873" max="4882" width="3.140625" style="211" customWidth="1"/>
    <col min="4883" max="4892" width="3" style="211" customWidth="1"/>
    <col min="4893" max="4896" width="3.28515625" style="211" customWidth="1"/>
    <col min="4897" max="4897" width="2.85546875" style="211" customWidth="1"/>
    <col min="4898" max="4898" width="3" style="211" customWidth="1"/>
    <col min="4899" max="4899" width="2.7109375" style="211" customWidth="1"/>
    <col min="4900" max="5120" width="9.140625" style="211"/>
    <col min="5121" max="5121" width="2.42578125" style="211" customWidth="1"/>
    <col min="5122" max="5127" width="2.7109375" style="211" customWidth="1"/>
    <col min="5128" max="5128" width="3.5703125" style="211" customWidth="1"/>
    <col min="5129" max="5138" width="3.140625" style="211" customWidth="1"/>
    <col min="5139" max="5148" width="3" style="211" customWidth="1"/>
    <col min="5149" max="5152" width="3.28515625" style="211" customWidth="1"/>
    <col min="5153" max="5153" width="2.85546875" style="211" customWidth="1"/>
    <col min="5154" max="5154" width="3" style="211" customWidth="1"/>
    <col min="5155" max="5155" width="2.7109375" style="211" customWidth="1"/>
    <col min="5156" max="5376" width="9.140625" style="211"/>
    <col min="5377" max="5377" width="2.42578125" style="211" customWidth="1"/>
    <col min="5378" max="5383" width="2.7109375" style="211" customWidth="1"/>
    <col min="5384" max="5384" width="3.5703125" style="211" customWidth="1"/>
    <col min="5385" max="5394" width="3.140625" style="211" customWidth="1"/>
    <col min="5395" max="5404" width="3" style="211" customWidth="1"/>
    <col min="5405" max="5408" width="3.28515625" style="211" customWidth="1"/>
    <col min="5409" max="5409" width="2.85546875" style="211" customWidth="1"/>
    <col min="5410" max="5410" width="3" style="211" customWidth="1"/>
    <col min="5411" max="5411" width="2.7109375" style="211" customWidth="1"/>
    <col min="5412" max="5632" width="9.140625" style="211"/>
    <col min="5633" max="5633" width="2.42578125" style="211" customWidth="1"/>
    <col min="5634" max="5639" width="2.7109375" style="211" customWidth="1"/>
    <col min="5640" max="5640" width="3.5703125" style="211" customWidth="1"/>
    <col min="5641" max="5650" width="3.140625" style="211" customWidth="1"/>
    <col min="5651" max="5660" width="3" style="211" customWidth="1"/>
    <col min="5661" max="5664" width="3.28515625" style="211" customWidth="1"/>
    <col min="5665" max="5665" width="2.85546875" style="211" customWidth="1"/>
    <col min="5666" max="5666" width="3" style="211" customWidth="1"/>
    <col min="5667" max="5667" width="2.7109375" style="211" customWidth="1"/>
    <col min="5668" max="5888" width="9.140625" style="211"/>
    <col min="5889" max="5889" width="2.42578125" style="211" customWidth="1"/>
    <col min="5890" max="5895" width="2.7109375" style="211" customWidth="1"/>
    <col min="5896" max="5896" width="3.5703125" style="211" customWidth="1"/>
    <col min="5897" max="5906" width="3.140625" style="211" customWidth="1"/>
    <col min="5907" max="5916" width="3" style="211" customWidth="1"/>
    <col min="5917" max="5920" width="3.28515625" style="211" customWidth="1"/>
    <col min="5921" max="5921" width="2.85546875" style="211" customWidth="1"/>
    <col min="5922" max="5922" width="3" style="211" customWidth="1"/>
    <col min="5923" max="5923" width="2.7109375" style="211" customWidth="1"/>
    <col min="5924" max="6144" width="9.140625" style="211"/>
    <col min="6145" max="6145" width="2.42578125" style="211" customWidth="1"/>
    <col min="6146" max="6151" width="2.7109375" style="211" customWidth="1"/>
    <col min="6152" max="6152" width="3.5703125" style="211" customWidth="1"/>
    <col min="6153" max="6162" width="3.140625" style="211" customWidth="1"/>
    <col min="6163" max="6172" width="3" style="211" customWidth="1"/>
    <col min="6173" max="6176" width="3.28515625" style="211" customWidth="1"/>
    <col min="6177" max="6177" width="2.85546875" style="211" customWidth="1"/>
    <col min="6178" max="6178" width="3" style="211" customWidth="1"/>
    <col min="6179" max="6179" width="2.7109375" style="211" customWidth="1"/>
    <col min="6180" max="6400" width="9.140625" style="211"/>
    <col min="6401" max="6401" width="2.42578125" style="211" customWidth="1"/>
    <col min="6402" max="6407" width="2.7109375" style="211" customWidth="1"/>
    <col min="6408" max="6408" width="3.5703125" style="211" customWidth="1"/>
    <col min="6409" max="6418" width="3.140625" style="211" customWidth="1"/>
    <col min="6419" max="6428" width="3" style="211" customWidth="1"/>
    <col min="6429" max="6432" width="3.28515625" style="211" customWidth="1"/>
    <col min="6433" max="6433" width="2.85546875" style="211" customWidth="1"/>
    <col min="6434" max="6434" width="3" style="211" customWidth="1"/>
    <col min="6435" max="6435" width="2.7109375" style="211" customWidth="1"/>
    <col min="6436" max="6656" width="9.140625" style="211"/>
    <col min="6657" max="6657" width="2.42578125" style="211" customWidth="1"/>
    <col min="6658" max="6663" width="2.7109375" style="211" customWidth="1"/>
    <col min="6664" max="6664" width="3.5703125" style="211" customWidth="1"/>
    <col min="6665" max="6674" width="3.140625" style="211" customWidth="1"/>
    <col min="6675" max="6684" width="3" style="211" customWidth="1"/>
    <col min="6685" max="6688" width="3.28515625" style="211" customWidth="1"/>
    <col min="6689" max="6689" width="2.85546875" style="211" customWidth="1"/>
    <col min="6690" max="6690" width="3" style="211" customWidth="1"/>
    <col min="6691" max="6691" width="2.7109375" style="211" customWidth="1"/>
    <col min="6692" max="6912" width="9.140625" style="211"/>
    <col min="6913" max="6913" width="2.42578125" style="211" customWidth="1"/>
    <col min="6914" max="6919" width="2.7109375" style="211" customWidth="1"/>
    <col min="6920" max="6920" width="3.5703125" style="211" customWidth="1"/>
    <col min="6921" max="6930" width="3.140625" style="211" customWidth="1"/>
    <col min="6931" max="6940" width="3" style="211" customWidth="1"/>
    <col min="6941" max="6944" width="3.28515625" style="211" customWidth="1"/>
    <col min="6945" max="6945" width="2.85546875" style="211" customWidth="1"/>
    <col min="6946" max="6946" width="3" style="211" customWidth="1"/>
    <col min="6947" max="6947" width="2.7109375" style="211" customWidth="1"/>
    <col min="6948" max="7168" width="9.140625" style="211"/>
    <col min="7169" max="7169" width="2.42578125" style="211" customWidth="1"/>
    <col min="7170" max="7175" width="2.7109375" style="211" customWidth="1"/>
    <col min="7176" max="7176" width="3.5703125" style="211" customWidth="1"/>
    <col min="7177" max="7186" width="3.140625" style="211" customWidth="1"/>
    <col min="7187" max="7196" width="3" style="211" customWidth="1"/>
    <col min="7197" max="7200" width="3.28515625" style="211" customWidth="1"/>
    <col min="7201" max="7201" width="2.85546875" style="211" customWidth="1"/>
    <col min="7202" max="7202" width="3" style="211" customWidth="1"/>
    <col min="7203" max="7203" width="2.7109375" style="211" customWidth="1"/>
    <col min="7204" max="7424" width="9.140625" style="211"/>
    <col min="7425" max="7425" width="2.42578125" style="211" customWidth="1"/>
    <col min="7426" max="7431" width="2.7109375" style="211" customWidth="1"/>
    <col min="7432" max="7432" width="3.5703125" style="211" customWidth="1"/>
    <col min="7433" max="7442" width="3.140625" style="211" customWidth="1"/>
    <col min="7443" max="7452" width="3" style="211" customWidth="1"/>
    <col min="7453" max="7456" width="3.28515625" style="211" customWidth="1"/>
    <col min="7457" max="7457" width="2.85546875" style="211" customWidth="1"/>
    <col min="7458" max="7458" width="3" style="211" customWidth="1"/>
    <col min="7459" max="7459" width="2.7109375" style="211" customWidth="1"/>
    <col min="7460" max="7680" width="9.140625" style="211"/>
    <col min="7681" max="7681" width="2.42578125" style="211" customWidth="1"/>
    <col min="7682" max="7687" width="2.7109375" style="211" customWidth="1"/>
    <col min="7688" max="7688" width="3.5703125" style="211" customWidth="1"/>
    <col min="7689" max="7698" width="3.140625" style="211" customWidth="1"/>
    <col min="7699" max="7708" width="3" style="211" customWidth="1"/>
    <col min="7709" max="7712" width="3.28515625" style="211" customWidth="1"/>
    <col min="7713" max="7713" width="2.85546875" style="211" customWidth="1"/>
    <col min="7714" max="7714" width="3" style="211" customWidth="1"/>
    <col min="7715" max="7715" width="2.7109375" style="211" customWidth="1"/>
    <col min="7716" max="7936" width="9.140625" style="211"/>
    <col min="7937" max="7937" width="2.42578125" style="211" customWidth="1"/>
    <col min="7938" max="7943" width="2.7109375" style="211" customWidth="1"/>
    <col min="7944" max="7944" width="3.5703125" style="211" customWidth="1"/>
    <col min="7945" max="7954" width="3.140625" style="211" customWidth="1"/>
    <col min="7955" max="7964" width="3" style="211" customWidth="1"/>
    <col min="7965" max="7968" width="3.28515625" style="211" customWidth="1"/>
    <col min="7969" max="7969" width="2.85546875" style="211" customWidth="1"/>
    <col min="7970" max="7970" width="3" style="211" customWidth="1"/>
    <col min="7971" max="7971" width="2.7109375" style="211" customWidth="1"/>
    <col min="7972" max="8192" width="9.140625" style="211"/>
    <col min="8193" max="8193" width="2.42578125" style="211" customWidth="1"/>
    <col min="8194" max="8199" width="2.7109375" style="211" customWidth="1"/>
    <col min="8200" max="8200" width="3.5703125" style="211" customWidth="1"/>
    <col min="8201" max="8210" width="3.140625" style="211" customWidth="1"/>
    <col min="8211" max="8220" width="3" style="211" customWidth="1"/>
    <col min="8221" max="8224" width="3.28515625" style="211" customWidth="1"/>
    <col min="8225" max="8225" width="2.85546875" style="211" customWidth="1"/>
    <col min="8226" max="8226" width="3" style="211" customWidth="1"/>
    <col min="8227" max="8227" width="2.7109375" style="211" customWidth="1"/>
    <col min="8228" max="8448" width="9.140625" style="211"/>
    <col min="8449" max="8449" width="2.42578125" style="211" customWidth="1"/>
    <col min="8450" max="8455" width="2.7109375" style="211" customWidth="1"/>
    <col min="8456" max="8456" width="3.5703125" style="211" customWidth="1"/>
    <col min="8457" max="8466" width="3.140625" style="211" customWidth="1"/>
    <col min="8467" max="8476" width="3" style="211" customWidth="1"/>
    <col min="8477" max="8480" width="3.28515625" style="211" customWidth="1"/>
    <col min="8481" max="8481" width="2.85546875" style="211" customWidth="1"/>
    <col min="8482" max="8482" width="3" style="211" customWidth="1"/>
    <col min="8483" max="8483" width="2.7109375" style="211" customWidth="1"/>
    <col min="8484" max="8704" width="9.140625" style="211"/>
    <col min="8705" max="8705" width="2.42578125" style="211" customWidth="1"/>
    <col min="8706" max="8711" width="2.7109375" style="211" customWidth="1"/>
    <col min="8712" max="8712" width="3.5703125" style="211" customWidth="1"/>
    <col min="8713" max="8722" width="3.140625" style="211" customWidth="1"/>
    <col min="8723" max="8732" width="3" style="211" customWidth="1"/>
    <col min="8733" max="8736" width="3.28515625" style="211" customWidth="1"/>
    <col min="8737" max="8737" width="2.85546875" style="211" customWidth="1"/>
    <col min="8738" max="8738" width="3" style="211" customWidth="1"/>
    <col min="8739" max="8739" width="2.7109375" style="211" customWidth="1"/>
    <col min="8740" max="8960" width="9.140625" style="211"/>
    <col min="8961" max="8961" width="2.42578125" style="211" customWidth="1"/>
    <col min="8962" max="8967" width="2.7109375" style="211" customWidth="1"/>
    <col min="8968" max="8968" width="3.5703125" style="211" customWidth="1"/>
    <col min="8969" max="8978" width="3.140625" style="211" customWidth="1"/>
    <col min="8979" max="8988" width="3" style="211" customWidth="1"/>
    <col min="8989" max="8992" width="3.28515625" style="211" customWidth="1"/>
    <col min="8993" max="8993" width="2.85546875" style="211" customWidth="1"/>
    <col min="8994" max="8994" width="3" style="211" customWidth="1"/>
    <col min="8995" max="8995" width="2.7109375" style="211" customWidth="1"/>
    <col min="8996" max="9216" width="9.140625" style="211"/>
    <col min="9217" max="9217" width="2.42578125" style="211" customWidth="1"/>
    <col min="9218" max="9223" width="2.7109375" style="211" customWidth="1"/>
    <col min="9224" max="9224" width="3.5703125" style="211" customWidth="1"/>
    <col min="9225" max="9234" width="3.140625" style="211" customWidth="1"/>
    <col min="9235" max="9244" width="3" style="211" customWidth="1"/>
    <col min="9245" max="9248" width="3.28515625" style="211" customWidth="1"/>
    <col min="9249" max="9249" width="2.85546875" style="211" customWidth="1"/>
    <col min="9250" max="9250" width="3" style="211" customWidth="1"/>
    <col min="9251" max="9251" width="2.7109375" style="211" customWidth="1"/>
    <col min="9252" max="9472" width="9.140625" style="211"/>
    <col min="9473" max="9473" width="2.42578125" style="211" customWidth="1"/>
    <col min="9474" max="9479" width="2.7109375" style="211" customWidth="1"/>
    <col min="9480" max="9480" width="3.5703125" style="211" customWidth="1"/>
    <col min="9481" max="9490" width="3.140625" style="211" customWidth="1"/>
    <col min="9491" max="9500" width="3" style="211" customWidth="1"/>
    <col min="9501" max="9504" width="3.28515625" style="211" customWidth="1"/>
    <col min="9505" max="9505" width="2.85546875" style="211" customWidth="1"/>
    <col min="9506" max="9506" width="3" style="211" customWidth="1"/>
    <col min="9507" max="9507" width="2.7109375" style="211" customWidth="1"/>
    <col min="9508" max="9728" width="9.140625" style="211"/>
    <col min="9729" max="9729" width="2.42578125" style="211" customWidth="1"/>
    <col min="9730" max="9735" width="2.7109375" style="211" customWidth="1"/>
    <col min="9736" max="9736" width="3.5703125" style="211" customWidth="1"/>
    <col min="9737" max="9746" width="3.140625" style="211" customWidth="1"/>
    <col min="9747" max="9756" width="3" style="211" customWidth="1"/>
    <col min="9757" max="9760" width="3.28515625" style="211" customWidth="1"/>
    <col min="9761" max="9761" width="2.85546875" style="211" customWidth="1"/>
    <col min="9762" max="9762" width="3" style="211" customWidth="1"/>
    <col min="9763" max="9763" width="2.7109375" style="211" customWidth="1"/>
    <col min="9764" max="9984" width="9.140625" style="211"/>
    <col min="9985" max="9985" width="2.42578125" style="211" customWidth="1"/>
    <col min="9986" max="9991" width="2.7109375" style="211" customWidth="1"/>
    <col min="9992" max="9992" width="3.5703125" style="211" customWidth="1"/>
    <col min="9993" max="10002" width="3.140625" style="211" customWidth="1"/>
    <col min="10003" max="10012" width="3" style="211" customWidth="1"/>
    <col min="10013" max="10016" width="3.28515625" style="211" customWidth="1"/>
    <col min="10017" max="10017" width="2.85546875" style="211" customWidth="1"/>
    <col min="10018" max="10018" width="3" style="211" customWidth="1"/>
    <col min="10019" max="10019" width="2.7109375" style="211" customWidth="1"/>
    <col min="10020" max="10240" width="9.140625" style="211"/>
    <col min="10241" max="10241" width="2.42578125" style="211" customWidth="1"/>
    <col min="10242" max="10247" width="2.7109375" style="211" customWidth="1"/>
    <col min="10248" max="10248" width="3.5703125" style="211" customWidth="1"/>
    <col min="10249" max="10258" width="3.140625" style="211" customWidth="1"/>
    <col min="10259" max="10268" width="3" style="211" customWidth="1"/>
    <col min="10269" max="10272" width="3.28515625" style="211" customWidth="1"/>
    <col min="10273" max="10273" width="2.85546875" style="211" customWidth="1"/>
    <col min="10274" max="10274" width="3" style="211" customWidth="1"/>
    <col min="10275" max="10275" width="2.7109375" style="211" customWidth="1"/>
    <col min="10276" max="10496" width="9.140625" style="211"/>
    <col min="10497" max="10497" width="2.42578125" style="211" customWidth="1"/>
    <col min="10498" max="10503" width="2.7109375" style="211" customWidth="1"/>
    <col min="10504" max="10504" width="3.5703125" style="211" customWidth="1"/>
    <col min="10505" max="10514" width="3.140625" style="211" customWidth="1"/>
    <col min="10515" max="10524" width="3" style="211" customWidth="1"/>
    <col min="10525" max="10528" width="3.28515625" style="211" customWidth="1"/>
    <col min="10529" max="10529" width="2.85546875" style="211" customWidth="1"/>
    <col min="10530" max="10530" width="3" style="211" customWidth="1"/>
    <col min="10531" max="10531" width="2.7109375" style="211" customWidth="1"/>
    <col min="10532" max="10752" width="9.140625" style="211"/>
    <col min="10753" max="10753" width="2.42578125" style="211" customWidth="1"/>
    <col min="10754" max="10759" width="2.7109375" style="211" customWidth="1"/>
    <col min="10760" max="10760" width="3.5703125" style="211" customWidth="1"/>
    <col min="10761" max="10770" width="3.140625" style="211" customWidth="1"/>
    <col min="10771" max="10780" width="3" style="211" customWidth="1"/>
    <col min="10781" max="10784" width="3.28515625" style="211" customWidth="1"/>
    <col min="10785" max="10785" width="2.85546875" style="211" customWidth="1"/>
    <col min="10786" max="10786" width="3" style="211" customWidth="1"/>
    <col min="10787" max="10787" width="2.7109375" style="211" customWidth="1"/>
    <col min="10788" max="11008" width="9.140625" style="211"/>
    <col min="11009" max="11009" width="2.42578125" style="211" customWidth="1"/>
    <col min="11010" max="11015" width="2.7109375" style="211" customWidth="1"/>
    <col min="11016" max="11016" width="3.5703125" style="211" customWidth="1"/>
    <col min="11017" max="11026" width="3.140625" style="211" customWidth="1"/>
    <col min="11027" max="11036" width="3" style="211" customWidth="1"/>
    <col min="11037" max="11040" width="3.28515625" style="211" customWidth="1"/>
    <col min="11041" max="11041" width="2.85546875" style="211" customWidth="1"/>
    <col min="11042" max="11042" width="3" style="211" customWidth="1"/>
    <col min="11043" max="11043" width="2.7109375" style="211" customWidth="1"/>
    <col min="11044" max="11264" width="9.140625" style="211"/>
    <col min="11265" max="11265" width="2.42578125" style="211" customWidth="1"/>
    <col min="11266" max="11271" width="2.7109375" style="211" customWidth="1"/>
    <col min="11272" max="11272" width="3.5703125" style="211" customWidth="1"/>
    <col min="11273" max="11282" width="3.140625" style="211" customWidth="1"/>
    <col min="11283" max="11292" width="3" style="211" customWidth="1"/>
    <col min="11293" max="11296" width="3.28515625" style="211" customWidth="1"/>
    <col min="11297" max="11297" width="2.85546875" style="211" customWidth="1"/>
    <col min="11298" max="11298" width="3" style="211" customWidth="1"/>
    <col min="11299" max="11299" width="2.7109375" style="211" customWidth="1"/>
    <col min="11300" max="11520" width="9.140625" style="211"/>
    <col min="11521" max="11521" width="2.42578125" style="211" customWidth="1"/>
    <col min="11522" max="11527" width="2.7109375" style="211" customWidth="1"/>
    <col min="11528" max="11528" width="3.5703125" style="211" customWidth="1"/>
    <col min="11529" max="11538" width="3.140625" style="211" customWidth="1"/>
    <col min="11539" max="11548" width="3" style="211" customWidth="1"/>
    <col min="11549" max="11552" width="3.28515625" style="211" customWidth="1"/>
    <col min="11553" max="11553" width="2.85546875" style="211" customWidth="1"/>
    <col min="11554" max="11554" width="3" style="211" customWidth="1"/>
    <col min="11555" max="11555" width="2.7109375" style="211" customWidth="1"/>
    <col min="11556" max="11776" width="9.140625" style="211"/>
    <col min="11777" max="11777" width="2.42578125" style="211" customWidth="1"/>
    <col min="11778" max="11783" width="2.7109375" style="211" customWidth="1"/>
    <col min="11784" max="11784" width="3.5703125" style="211" customWidth="1"/>
    <col min="11785" max="11794" width="3.140625" style="211" customWidth="1"/>
    <col min="11795" max="11804" width="3" style="211" customWidth="1"/>
    <col min="11805" max="11808" width="3.28515625" style="211" customWidth="1"/>
    <col min="11809" max="11809" width="2.85546875" style="211" customWidth="1"/>
    <col min="11810" max="11810" width="3" style="211" customWidth="1"/>
    <col min="11811" max="11811" width="2.7109375" style="211" customWidth="1"/>
    <col min="11812" max="12032" width="9.140625" style="211"/>
    <col min="12033" max="12033" width="2.42578125" style="211" customWidth="1"/>
    <col min="12034" max="12039" width="2.7109375" style="211" customWidth="1"/>
    <col min="12040" max="12040" width="3.5703125" style="211" customWidth="1"/>
    <col min="12041" max="12050" width="3.140625" style="211" customWidth="1"/>
    <col min="12051" max="12060" width="3" style="211" customWidth="1"/>
    <col min="12061" max="12064" width="3.28515625" style="211" customWidth="1"/>
    <col min="12065" max="12065" width="2.85546875" style="211" customWidth="1"/>
    <col min="12066" max="12066" width="3" style="211" customWidth="1"/>
    <col min="12067" max="12067" width="2.7109375" style="211" customWidth="1"/>
    <col min="12068" max="12288" width="9.140625" style="211"/>
    <col min="12289" max="12289" width="2.42578125" style="211" customWidth="1"/>
    <col min="12290" max="12295" width="2.7109375" style="211" customWidth="1"/>
    <col min="12296" max="12296" width="3.5703125" style="211" customWidth="1"/>
    <col min="12297" max="12306" width="3.140625" style="211" customWidth="1"/>
    <col min="12307" max="12316" width="3" style="211" customWidth="1"/>
    <col min="12317" max="12320" width="3.28515625" style="211" customWidth="1"/>
    <col min="12321" max="12321" width="2.85546875" style="211" customWidth="1"/>
    <col min="12322" max="12322" width="3" style="211" customWidth="1"/>
    <col min="12323" max="12323" width="2.7109375" style="211" customWidth="1"/>
    <col min="12324" max="12544" width="9.140625" style="211"/>
    <col min="12545" max="12545" width="2.42578125" style="211" customWidth="1"/>
    <col min="12546" max="12551" width="2.7109375" style="211" customWidth="1"/>
    <col min="12552" max="12552" width="3.5703125" style="211" customWidth="1"/>
    <col min="12553" max="12562" width="3.140625" style="211" customWidth="1"/>
    <col min="12563" max="12572" width="3" style="211" customWidth="1"/>
    <col min="12573" max="12576" width="3.28515625" style="211" customWidth="1"/>
    <col min="12577" max="12577" width="2.85546875" style="211" customWidth="1"/>
    <col min="12578" max="12578" width="3" style="211" customWidth="1"/>
    <col min="12579" max="12579" width="2.7109375" style="211" customWidth="1"/>
    <col min="12580" max="12800" width="9.140625" style="211"/>
    <col min="12801" max="12801" width="2.42578125" style="211" customWidth="1"/>
    <col min="12802" max="12807" width="2.7109375" style="211" customWidth="1"/>
    <col min="12808" max="12808" width="3.5703125" style="211" customWidth="1"/>
    <col min="12809" max="12818" width="3.140625" style="211" customWidth="1"/>
    <col min="12819" max="12828" width="3" style="211" customWidth="1"/>
    <col min="12829" max="12832" width="3.28515625" style="211" customWidth="1"/>
    <col min="12833" max="12833" width="2.85546875" style="211" customWidth="1"/>
    <col min="12834" max="12834" width="3" style="211" customWidth="1"/>
    <col min="12835" max="12835" width="2.7109375" style="211" customWidth="1"/>
    <col min="12836" max="13056" width="9.140625" style="211"/>
    <col min="13057" max="13057" width="2.42578125" style="211" customWidth="1"/>
    <col min="13058" max="13063" width="2.7109375" style="211" customWidth="1"/>
    <col min="13064" max="13064" width="3.5703125" style="211" customWidth="1"/>
    <col min="13065" max="13074" width="3.140625" style="211" customWidth="1"/>
    <col min="13075" max="13084" width="3" style="211" customWidth="1"/>
    <col min="13085" max="13088" width="3.28515625" style="211" customWidth="1"/>
    <col min="13089" max="13089" width="2.85546875" style="211" customWidth="1"/>
    <col min="13090" max="13090" width="3" style="211" customWidth="1"/>
    <col min="13091" max="13091" width="2.7109375" style="211" customWidth="1"/>
    <col min="13092" max="13312" width="9.140625" style="211"/>
    <col min="13313" max="13313" width="2.42578125" style="211" customWidth="1"/>
    <col min="13314" max="13319" width="2.7109375" style="211" customWidth="1"/>
    <col min="13320" max="13320" width="3.5703125" style="211" customWidth="1"/>
    <col min="13321" max="13330" width="3.140625" style="211" customWidth="1"/>
    <col min="13331" max="13340" width="3" style="211" customWidth="1"/>
    <col min="13341" max="13344" width="3.28515625" style="211" customWidth="1"/>
    <col min="13345" max="13345" width="2.85546875" style="211" customWidth="1"/>
    <col min="13346" max="13346" width="3" style="211" customWidth="1"/>
    <col min="13347" max="13347" width="2.7109375" style="211" customWidth="1"/>
    <col min="13348" max="13568" width="9.140625" style="211"/>
    <col min="13569" max="13569" width="2.42578125" style="211" customWidth="1"/>
    <col min="13570" max="13575" width="2.7109375" style="211" customWidth="1"/>
    <col min="13576" max="13576" width="3.5703125" style="211" customWidth="1"/>
    <col min="13577" max="13586" width="3.140625" style="211" customWidth="1"/>
    <col min="13587" max="13596" width="3" style="211" customWidth="1"/>
    <col min="13597" max="13600" width="3.28515625" style="211" customWidth="1"/>
    <col min="13601" max="13601" width="2.85546875" style="211" customWidth="1"/>
    <col min="13602" max="13602" width="3" style="211" customWidth="1"/>
    <col min="13603" max="13603" width="2.7109375" style="211" customWidth="1"/>
    <col min="13604" max="13824" width="9.140625" style="211"/>
    <col min="13825" max="13825" width="2.42578125" style="211" customWidth="1"/>
    <col min="13826" max="13831" width="2.7109375" style="211" customWidth="1"/>
    <col min="13832" max="13832" width="3.5703125" style="211" customWidth="1"/>
    <col min="13833" max="13842" width="3.140625" style="211" customWidth="1"/>
    <col min="13843" max="13852" width="3" style="211" customWidth="1"/>
    <col min="13853" max="13856" width="3.28515625" style="211" customWidth="1"/>
    <col min="13857" max="13857" width="2.85546875" style="211" customWidth="1"/>
    <col min="13858" max="13858" width="3" style="211" customWidth="1"/>
    <col min="13859" max="13859" width="2.7109375" style="211" customWidth="1"/>
    <col min="13860" max="14080" width="9.140625" style="211"/>
    <col min="14081" max="14081" width="2.42578125" style="211" customWidth="1"/>
    <col min="14082" max="14087" width="2.7109375" style="211" customWidth="1"/>
    <col min="14088" max="14088" width="3.5703125" style="211" customWidth="1"/>
    <col min="14089" max="14098" width="3.140625" style="211" customWidth="1"/>
    <col min="14099" max="14108" width="3" style="211" customWidth="1"/>
    <col min="14109" max="14112" width="3.28515625" style="211" customWidth="1"/>
    <col min="14113" max="14113" width="2.85546875" style="211" customWidth="1"/>
    <col min="14114" max="14114" width="3" style="211" customWidth="1"/>
    <col min="14115" max="14115" width="2.7109375" style="211" customWidth="1"/>
    <col min="14116" max="14336" width="9.140625" style="211"/>
    <col min="14337" max="14337" width="2.42578125" style="211" customWidth="1"/>
    <col min="14338" max="14343" width="2.7109375" style="211" customWidth="1"/>
    <col min="14344" max="14344" width="3.5703125" style="211" customWidth="1"/>
    <col min="14345" max="14354" width="3.140625" style="211" customWidth="1"/>
    <col min="14355" max="14364" width="3" style="211" customWidth="1"/>
    <col min="14365" max="14368" width="3.28515625" style="211" customWidth="1"/>
    <col min="14369" max="14369" width="2.85546875" style="211" customWidth="1"/>
    <col min="14370" max="14370" width="3" style="211" customWidth="1"/>
    <col min="14371" max="14371" width="2.7109375" style="211" customWidth="1"/>
    <col min="14372" max="14592" width="9.140625" style="211"/>
    <col min="14593" max="14593" width="2.42578125" style="211" customWidth="1"/>
    <col min="14594" max="14599" width="2.7109375" style="211" customWidth="1"/>
    <col min="14600" max="14600" width="3.5703125" style="211" customWidth="1"/>
    <col min="14601" max="14610" width="3.140625" style="211" customWidth="1"/>
    <col min="14611" max="14620" width="3" style="211" customWidth="1"/>
    <col min="14621" max="14624" width="3.28515625" style="211" customWidth="1"/>
    <col min="14625" max="14625" width="2.85546875" style="211" customWidth="1"/>
    <col min="14626" max="14626" width="3" style="211" customWidth="1"/>
    <col min="14627" max="14627" width="2.7109375" style="211" customWidth="1"/>
    <col min="14628" max="14848" width="9.140625" style="211"/>
    <col min="14849" max="14849" width="2.42578125" style="211" customWidth="1"/>
    <col min="14850" max="14855" width="2.7109375" style="211" customWidth="1"/>
    <col min="14856" max="14856" width="3.5703125" style="211" customWidth="1"/>
    <col min="14857" max="14866" width="3.140625" style="211" customWidth="1"/>
    <col min="14867" max="14876" width="3" style="211" customWidth="1"/>
    <col min="14877" max="14880" width="3.28515625" style="211" customWidth="1"/>
    <col min="14881" max="14881" width="2.85546875" style="211" customWidth="1"/>
    <col min="14882" max="14882" width="3" style="211" customWidth="1"/>
    <col min="14883" max="14883" width="2.7109375" style="211" customWidth="1"/>
    <col min="14884" max="15104" width="9.140625" style="211"/>
    <col min="15105" max="15105" width="2.42578125" style="211" customWidth="1"/>
    <col min="15106" max="15111" width="2.7109375" style="211" customWidth="1"/>
    <col min="15112" max="15112" width="3.5703125" style="211" customWidth="1"/>
    <col min="15113" max="15122" width="3.140625" style="211" customWidth="1"/>
    <col min="15123" max="15132" width="3" style="211" customWidth="1"/>
    <col min="15133" max="15136" width="3.28515625" style="211" customWidth="1"/>
    <col min="15137" max="15137" width="2.85546875" style="211" customWidth="1"/>
    <col min="15138" max="15138" width="3" style="211" customWidth="1"/>
    <col min="15139" max="15139" width="2.7109375" style="211" customWidth="1"/>
    <col min="15140" max="15360" width="9.140625" style="211"/>
    <col min="15361" max="15361" width="2.42578125" style="211" customWidth="1"/>
    <col min="15362" max="15367" width="2.7109375" style="211" customWidth="1"/>
    <col min="15368" max="15368" width="3.5703125" style="211" customWidth="1"/>
    <col min="15369" max="15378" width="3.140625" style="211" customWidth="1"/>
    <col min="15379" max="15388" width="3" style="211" customWidth="1"/>
    <col min="15389" max="15392" width="3.28515625" style="211" customWidth="1"/>
    <col min="15393" max="15393" width="2.85546875" style="211" customWidth="1"/>
    <col min="15394" max="15394" width="3" style="211" customWidth="1"/>
    <col min="15395" max="15395" width="2.7109375" style="211" customWidth="1"/>
    <col min="15396" max="15616" width="9.140625" style="211"/>
    <col min="15617" max="15617" width="2.42578125" style="211" customWidth="1"/>
    <col min="15618" max="15623" width="2.7109375" style="211" customWidth="1"/>
    <col min="15624" max="15624" width="3.5703125" style="211" customWidth="1"/>
    <col min="15625" max="15634" width="3.140625" style="211" customWidth="1"/>
    <col min="15635" max="15644" width="3" style="211" customWidth="1"/>
    <col min="15645" max="15648" width="3.28515625" style="211" customWidth="1"/>
    <col min="15649" max="15649" width="2.85546875" style="211" customWidth="1"/>
    <col min="15650" max="15650" width="3" style="211" customWidth="1"/>
    <col min="15651" max="15651" width="2.7109375" style="211" customWidth="1"/>
    <col min="15652" max="15872" width="9.140625" style="211"/>
    <col min="15873" max="15873" width="2.42578125" style="211" customWidth="1"/>
    <col min="15874" max="15879" width="2.7109375" style="211" customWidth="1"/>
    <col min="15880" max="15880" width="3.5703125" style="211" customWidth="1"/>
    <col min="15881" max="15890" width="3.140625" style="211" customWidth="1"/>
    <col min="15891" max="15900" width="3" style="211" customWidth="1"/>
    <col min="15901" max="15904" width="3.28515625" style="211" customWidth="1"/>
    <col min="15905" max="15905" width="2.85546875" style="211" customWidth="1"/>
    <col min="15906" max="15906" width="3" style="211" customWidth="1"/>
    <col min="15907" max="15907" width="2.7109375" style="211" customWidth="1"/>
    <col min="15908" max="16128" width="9.140625" style="211"/>
    <col min="16129" max="16129" width="2.42578125" style="211" customWidth="1"/>
    <col min="16130" max="16135" width="2.7109375" style="211" customWidth="1"/>
    <col min="16136" max="16136" width="3.5703125" style="211" customWidth="1"/>
    <col min="16137" max="16146" width="3.140625" style="211" customWidth="1"/>
    <col min="16147" max="16156" width="3" style="211" customWidth="1"/>
    <col min="16157" max="16160" width="3.28515625" style="211" customWidth="1"/>
    <col min="16161" max="16161" width="2.85546875" style="211" customWidth="1"/>
    <col min="16162" max="16162" width="3" style="211" customWidth="1"/>
    <col min="16163" max="16163" width="2.7109375" style="211" customWidth="1"/>
    <col min="16164" max="16384" width="9.140625" style="211"/>
  </cols>
  <sheetData>
    <row r="3" spans="2:35" x14ac:dyDescent="0.2">
      <c r="F3" s="212"/>
      <c r="P3" s="213"/>
      <c r="AA3" s="214"/>
    </row>
    <row r="4" spans="2:35" ht="6.75" customHeight="1" x14ac:dyDescent="0.2">
      <c r="F4" s="212"/>
      <c r="P4" s="213"/>
      <c r="AA4" s="214"/>
    </row>
    <row r="5" spans="2:35" x14ac:dyDescent="0.2">
      <c r="F5" s="212"/>
      <c r="P5" s="213"/>
      <c r="AA5" s="214"/>
    </row>
    <row r="6" spans="2:35" x14ac:dyDescent="0.2">
      <c r="P6" s="213"/>
      <c r="AA6" s="214"/>
    </row>
    <row r="7" spans="2:35" ht="8.25" customHeight="1" x14ac:dyDescent="0.2">
      <c r="F7" s="215"/>
      <c r="P7" s="213"/>
      <c r="AA7" s="214"/>
    </row>
    <row r="8" spans="2:35" ht="4.5" customHeight="1" x14ac:dyDescent="0.2">
      <c r="P8" s="213"/>
      <c r="AA8" s="214"/>
    </row>
    <row r="9" spans="2:35" ht="6" customHeight="1" x14ac:dyDescent="0.2">
      <c r="P9" s="213"/>
      <c r="AA9" s="214"/>
    </row>
    <row r="10" spans="2:35" ht="9.75" customHeight="1" x14ac:dyDescent="0.2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2:35" ht="15" x14ac:dyDescent="0.2">
      <c r="B11" s="219" t="s">
        <v>118</v>
      </c>
      <c r="C11" s="220"/>
      <c r="D11" s="220"/>
      <c r="E11" s="220"/>
      <c r="G11" s="220" t="s">
        <v>119</v>
      </c>
      <c r="H11" s="221">
        <f>'LBR1'!H11</f>
        <v>0</v>
      </c>
      <c r="I11" s="221">
        <f>'LBR1'!I11</f>
        <v>0</v>
      </c>
      <c r="J11" s="222" t="s">
        <v>120</v>
      </c>
      <c r="K11" s="221">
        <f>'LBR1'!K11</f>
        <v>1</v>
      </c>
      <c r="L11" s="221">
        <f>'LBR1'!L11</f>
        <v>8</v>
      </c>
      <c r="M11" s="221">
        <f>'LBR1'!M11</f>
        <v>0</v>
      </c>
      <c r="N11" s="222" t="s">
        <v>120</v>
      </c>
      <c r="O11" s="221">
        <f>'LBR1'!O11</f>
        <v>3</v>
      </c>
      <c r="P11" s="221">
        <f>'LBR1'!P11</f>
        <v>0</v>
      </c>
      <c r="Q11" s="221">
        <f>'LBR1'!Q11</f>
        <v>6</v>
      </c>
      <c r="R11" s="222" t="s">
        <v>120</v>
      </c>
      <c r="S11" s="221">
        <f>'LBR1'!S11</f>
        <v>3</v>
      </c>
      <c r="T11" s="222" t="s">
        <v>121</v>
      </c>
      <c r="U11" s="221">
        <f>'LBR1'!U11</f>
        <v>1</v>
      </c>
      <c r="V11" s="221">
        <f>'LBR1'!V11</f>
        <v>0</v>
      </c>
      <c r="W11" s="221">
        <f>'LBR1'!W11</f>
        <v>6</v>
      </c>
      <c r="X11" s="222" t="s">
        <v>120</v>
      </c>
      <c r="Y11" s="221">
        <f>'LBR1'!Y11</f>
        <v>0</v>
      </c>
      <c r="Z11" s="221">
        <f>'LBR1'!Z11</f>
        <v>0</v>
      </c>
      <c r="AA11" s="221">
        <f>'LBR1'!AA11</f>
        <v>0</v>
      </c>
      <c r="AE11" s="223"/>
      <c r="AI11" s="214"/>
    </row>
    <row r="12" spans="2:35" x14ac:dyDescent="0.2">
      <c r="B12" s="224" t="s">
        <v>122</v>
      </c>
      <c r="C12" s="225"/>
      <c r="D12" s="225"/>
      <c r="E12" s="225"/>
      <c r="AI12" s="214"/>
    </row>
    <row r="13" spans="2:35" ht="15.75" x14ac:dyDescent="0.25">
      <c r="B13" s="219" t="s">
        <v>123</v>
      </c>
      <c r="C13" s="220"/>
      <c r="D13" s="220"/>
      <c r="E13" s="220"/>
      <c r="G13" s="220" t="s">
        <v>119</v>
      </c>
      <c r="H13" s="226" t="str">
        <f>'LBR1'!H13</f>
        <v>Kantor Kementerian Agama Kab. Aceh Barat Daya</v>
      </c>
      <c r="I13" s="226"/>
      <c r="J13" s="226"/>
      <c r="K13" s="226"/>
      <c r="L13" s="226"/>
      <c r="M13" s="226"/>
      <c r="N13" s="226"/>
      <c r="O13" s="226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8"/>
      <c r="AE13" s="228"/>
      <c r="AF13" s="228"/>
      <c r="AG13" s="228"/>
      <c r="AI13" s="214"/>
    </row>
    <row r="14" spans="2:35" ht="15.75" x14ac:dyDescent="0.25">
      <c r="B14" s="219" t="s">
        <v>124</v>
      </c>
      <c r="C14" s="220"/>
      <c r="D14" s="220"/>
      <c r="E14" s="220"/>
      <c r="G14" s="220" t="s">
        <v>119</v>
      </c>
      <c r="H14" s="226" t="str">
        <f>'LBR1'!H14</f>
        <v>Jln. Bukit Hijau Komplek Perkantoran Pemkab Abdya</v>
      </c>
      <c r="I14" s="226"/>
      <c r="J14" s="226"/>
      <c r="K14" s="226"/>
      <c r="L14" s="226"/>
      <c r="M14" s="226"/>
      <c r="N14" s="226"/>
      <c r="O14" s="226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8"/>
      <c r="AE14" s="228"/>
      <c r="AF14" s="228"/>
      <c r="AG14" s="228"/>
      <c r="AI14" s="214"/>
    </row>
    <row r="15" spans="2:35" ht="15.75" x14ac:dyDescent="0.25">
      <c r="B15" s="229"/>
      <c r="C15" s="220"/>
      <c r="D15" s="220"/>
      <c r="E15" s="220"/>
      <c r="G15" s="220"/>
      <c r="H15" s="230" t="str">
        <f>'LBR1'!H15</f>
        <v>Blangpidie 23764</v>
      </c>
      <c r="I15" s="230"/>
      <c r="J15" s="230"/>
      <c r="K15" s="230"/>
      <c r="L15" s="230"/>
      <c r="M15" s="230"/>
      <c r="N15" s="230"/>
      <c r="O15" s="230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28"/>
      <c r="AE15" s="228"/>
      <c r="AF15" s="228"/>
      <c r="AG15" s="228"/>
      <c r="AI15" s="214"/>
    </row>
    <row r="16" spans="2:35" ht="5.25" customHeight="1" x14ac:dyDescent="0.2">
      <c r="B16" s="213"/>
      <c r="AI16" s="214"/>
    </row>
    <row r="17" spans="2:38" ht="23.25" customHeight="1" x14ac:dyDescent="0.2">
      <c r="B17" s="216"/>
      <c r="C17" s="232" t="s">
        <v>125</v>
      </c>
      <c r="D17" s="232"/>
      <c r="E17" s="232"/>
      <c r="F17" s="232"/>
      <c r="G17" s="232"/>
      <c r="H17" s="232"/>
      <c r="I17" s="232"/>
      <c r="J17" s="232" t="s">
        <v>126</v>
      </c>
      <c r="K17" s="232"/>
      <c r="L17" s="233"/>
      <c r="M17" s="217"/>
      <c r="N17" s="217"/>
      <c r="O17" s="217"/>
      <c r="P17" s="367" t="s">
        <v>127</v>
      </c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218"/>
    </row>
    <row r="18" spans="2:38" ht="13.5" customHeight="1" x14ac:dyDescent="0.2">
      <c r="B18" s="213"/>
      <c r="P18" s="213"/>
      <c r="Q18" s="375" t="str">
        <f>'LBR1'!Q18:AH21</f>
        <v>PPh Pasal 21 Tunjangan Kinerja PNS Bulan Maret 2021</v>
      </c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234"/>
      <c r="AJ18" s="235"/>
      <c r="AK18" s="235"/>
      <c r="AL18" s="235"/>
    </row>
    <row r="19" spans="2:38" ht="13.5" x14ac:dyDescent="0.25">
      <c r="B19" s="213"/>
      <c r="C19" s="236">
        <f>'LBR1'!C19</f>
        <v>4</v>
      </c>
      <c r="D19" s="236" t="str">
        <f>'LBR1'!D19</f>
        <v>1</v>
      </c>
      <c r="E19" s="236">
        <f>'LBR1'!E19</f>
        <v>1</v>
      </c>
      <c r="F19" s="236">
        <f>'LBR1'!F19</f>
        <v>1</v>
      </c>
      <c r="G19" s="236" t="str">
        <f>'LBR1'!G19</f>
        <v>2</v>
      </c>
      <c r="H19" s="236">
        <f>'LBR1'!H19</f>
        <v>1</v>
      </c>
      <c r="I19" s="240"/>
      <c r="J19" s="228"/>
      <c r="K19" s="238" t="str">
        <f>'LBR1'!K19</f>
        <v>1</v>
      </c>
      <c r="L19" s="238">
        <f>'LBR1'!L19</f>
        <v>0</v>
      </c>
      <c r="M19" s="238">
        <f>'LBR1'!M19</f>
        <v>0</v>
      </c>
      <c r="P19" s="213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234"/>
      <c r="AJ19" s="235"/>
      <c r="AK19" s="235"/>
      <c r="AL19" s="235"/>
    </row>
    <row r="20" spans="2:38" ht="12.75" customHeight="1" x14ac:dyDescent="0.2">
      <c r="B20" s="213"/>
      <c r="P20" s="213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214"/>
    </row>
    <row r="21" spans="2:38" ht="13.5" customHeight="1" x14ac:dyDescent="0.2">
      <c r="B21" s="213"/>
      <c r="C21" s="377" t="str">
        <f>'LBR1'!C21:E21</f>
        <v>Maret</v>
      </c>
      <c r="D21" s="377"/>
      <c r="E21" s="377"/>
      <c r="F21" s="241"/>
      <c r="G21" s="377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7"/>
      <c r="N21" s="242"/>
      <c r="P21" s="213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214"/>
    </row>
    <row r="22" spans="2:38" ht="5.25" customHeight="1" x14ac:dyDescent="0.2">
      <c r="B22" s="243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3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6"/>
    </row>
    <row r="23" spans="2:38" ht="16.5" customHeight="1" x14ac:dyDescent="0.2">
      <c r="B23" s="378" t="s">
        <v>131</v>
      </c>
      <c r="C23" s="374"/>
      <c r="D23" s="374" t="s">
        <v>132</v>
      </c>
      <c r="E23" s="374"/>
      <c r="F23" s="374" t="s">
        <v>133</v>
      </c>
      <c r="G23" s="374"/>
      <c r="H23" s="374" t="s">
        <v>134</v>
      </c>
      <c r="I23" s="374"/>
      <c r="J23" s="374" t="s">
        <v>135</v>
      </c>
      <c r="K23" s="374"/>
      <c r="L23" s="374" t="s">
        <v>136</v>
      </c>
      <c r="M23" s="374"/>
      <c r="N23" s="374" t="s">
        <v>137</v>
      </c>
      <c r="O23" s="374"/>
      <c r="P23" s="374" t="s">
        <v>138</v>
      </c>
      <c r="Q23" s="374"/>
      <c r="R23" s="374" t="s">
        <v>139</v>
      </c>
      <c r="S23" s="374"/>
      <c r="T23" s="374" t="s">
        <v>140</v>
      </c>
      <c r="U23" s="374"/>
      <c r="V23" s="374" t="s">
        <v>141</v>
      </c>
      <c r="W23" s="374"/>
      <c r="X23" s="374" t="s">
        <v>142</v>
      </c>
      <c r="Y23" s="374"/>
      <c r="Z23" s="367" t="s">
        <v>130</v>
      </c>
      <c r="AA23" s="368"/>
      <c r="AB23" s="368"/>
      <c r="AC23" s="368"/>
      <c r="AD23" s="368"/>
      <c r="AE23" s="368"/>
      <c r="AF23" s="368"/>
      <c r="AG23" s="368"/>
      <c r="AH23" s="368"/>
      <c r="AI23" s="369"/>
    </row>
    <row r="24" spans="2:38" ht="14.25" customHeight="1" x14ac:dyDescent="0.2">
      <c r="B24" s="370" t="str">
        <f>IF($G$21=B23,"X"," ")</f>
        <v xml:space="preserve"> </v>
      </c>
      <c r="C24" s="371"/>
      <c r="D24" s="355" t="str">
        <f>IF($G$21=D23,"X"," ")</f>
        <v xml:space="preserve"> </v>
      </c>
      <c r="E24" s="356"/>
      <c r="F24" s="355" t="str">
        <f>IF($G$21=F23,"X"," ")</f>
        <v>X</v>
      </c>
      <c r="G24" s="356"/>
      <c r="H24" s="355" t="str">
        <f>IF($G$21=H23,"X"," ")</f>
        <v xml:space="preserve"> </v>
      </c>
      <c r="I24" s="356"/>
      <c r="J24" s="355" t="str">
        <f>IF($G$21=J23,"X"," ")</f>
        <v xml:space="preserve"> </v>
      </c>
      <c r="K24" s="356"/>
      <c r="L24" s="355" t="str">
        <f>IF($G$21=L23,"X"," ")</f>
        <v xml:space="preserve"> </v>
      </c>
      <c r="M24" s="356"/>
      <c r="N24" s="355" t="str">
        <f>IF($G$21=N23,"X"," ")</f>
        <v xml:space="preserve"> </v>
      </c>
      <c r="O24" s="356"/>
      <c r="P24" s="355" t="str">
        <f>IF($G$21=P23,"X"," ")</f>
        <v xml:space="preserve"> </v>
      </c>
      <c r="Q24" s="356"/>
      <c r="R24" s="355" t="str">
        <f>IF($G$21=R23,"X"," ")</f>
        <v xml:space="preserve"> </v>
      </c>
      <c r="S24" s="356"/>
      <c r="T24" s="355" t="str">
        <f>IF($G$21=T23,"X"," ")</f>
        <v xml:space="preserve"> </v>
      </c>
      <c r="U24" s="356"/>
      <c r="V24" s="355" t="str">
        <f>IF($G$21=V23,"X"," ")</f>
        <v xml:space="preserve"> </v>
      </c>
      <c r="W24" s="356"/>
      <c r="X24" s="355" t="str">
        <f>IF($G$21=X23,"X"," ")</f>
        <v xml:space="preserve"> </v>
      </c>
      <c r="Y24" s="356"/>
      <c r="Z24" s="213"/>
      <c r="AC24" s="247">
        <f>'LBR1'!AC24</f>
        <v>2</v>
      </c>
      <c r="AD24" s="247">
        <f>'LBR1'!AD24</f>
        <v>0</v>
      </c>
      <c r="AE24" s="247">
        <f>'LBR1'!AE24</f>
        <v>2</v>
      </c>
      <c r="AF24" s="247">
        <f>'LBR1'!AF24</f>
        <v>1</v>
      </c>
      <c r="AI24" s="214"/>
    </row>
    <row r="25" spans="2:38" ht="9.75" customHeight="1" x14ac:dyDescent="0.2">
      <c r="B25" s="372"/>
      <c r="C25" s="373"/>
      <c r="D25" s="357"/>
      <c r="E25" s="358"/>
      <c r="F25" s="357"/>
      <c r="G25" s="358"/>
      <c r="H25" s="357"/>
      <c r="I25" s="358"/>
      <c r="J25" s="357"/>
      <c r="K25" s="358"/>
      <c r="L25" s="357"/>
      <c r="M25" s="358"/>
      <c r="N25" s="357"/>
      <c r="O25" s="358"/>
      <c r="P25" s="357"/>
      <c r="Q25" s="358"/>
      <c r="R25" s="357"/>
      <c r="S25" s="358"/>
      <c r="T25" s="357"/>
      <c r="U25" s="358"/>
      <c r="V25" s="357"/>
      <c r="W25" s="358"/>
      <c r="X25" s="357"/>
      <c r="Y25" s="358"/>
      <c r="Z25" s="213"/>
      <c r="AB25" s="248"/>
      <c r="AC25" s="235"/>
      <c r="AD25" s="235"/>
      <c r="AE25" s="235"/>
      <c r="AF25" s="235"/>
      <c r="AG25" s="235"/>
      <c r="AH25" s="235"/>
      <c r="AI25" s="214"/>
    </row>
    <row r="26" spans="2:38" ht="3.75" customHeight="1" x14ac:dyDescent="0.2">
      <c r="B26" s="359" t="s">
        <v>173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249"/>
      <c r="V26" s="249"/>
      <c r="W26" s="249"/>
      <c r="X26" s="249"/>
      <c r="Y26" s="249"/>
      <c r="Z26" s="213"/>
      <c r="AB26" s="235"/>
      <c r="AC26" s="235"/>
      <c r="AD26" s="235"/>
      <c r="AE26" s="235"/>
      <c r="AF26" s="235"/>
      <c r="AG26" s="235"/>
      <c r="AH26" s="235"/>
      <c r="AI26" s="214"/>
    </row>
    <row r="27" spans="2:38" ht="12" customHeight="1" x14ac:dyDescent="0.2">
      <c r="B27" s="361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Z27" s="213"/>
      <c r="AB27" s="250"/>
      <c r="AC27" s="250"/>
      <c r="AD27" s="250"/>
      <c r="AE27" s="250"/>
      <c r="AF27" s="250"/>
      <c r="AG27" s="250"/>
      <c r="AH27" s="250"/>
      <c r="AI27" s="214"/>
    </row>
    <row r="28" spans="2:38" x14ac:dyDescent="0.2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8"/>
    </row>
    <row r="29" spans="2:38" ht="3.75" customHeight="1" x14ac:dyDescent="0.2">
      <c r="B29" s="213"/>
      <c r="J29" s="223"/>
      <c r="K29" s="223"/>
      <c r="L29" s="223"/>
      <c r="M29" s="223"/>
      <c r="O29" s="223"/>
      <c r="P29" s="223"/>
      <c r="Q29" s="223"/>
      <c r="T29" s="223"/>
      <c r="U29" s="223"/>
      <c r="W29" s="223"/>
      <c r="X29" s="223"/>
      <c r="Y29" s="223"/>
      <c r="AB29" s="223"/>
      <c r="AI29" s="214"/>
    </row>
    <row r="30" spans="2:38" x14ac:dyDescent="0.2">
      <c r="B30" s="219" t="s">
        <v>143</v>
      </c>
      <c r="I30" s="251"/>
      <c r="J30" s="251"/>
      <c r="K30" s="251"/>
      <c r="L30" s="251"/>
      <c r="M30" s="251"/>
      <c r="N30" s="252"/>
      <c r="O30" s="251"/>
      <c r="P30" s="251"/>
      <c r="Q30" s="251"/>
      <c r="R30" s="252"/>
      <c r="S30" s="251"/>
      <c r="T30" s="251"/>
      <c r="U30" s="252"/>
      <c r="V30" s="251"/>
      <c r="W30" s="251"/>
      <c r="X30" s="251"/>
      <c r="Y30" s="252"/>
      <c r="Z30" s="251"/>
      <c r="AA30" s="251"/>
      <c r="AB30" s="253"/>
      <c r="AI30" s="214"/>
    </row>
    <row r="31" spans="2:38" ht="3" customHeight="1" x14ac:dyDescent="0.2">
      <c r="B31" s="213"/>
      <c r="J31" s="223"/>
      <c r="K31" s="223"/>
      <c r="L31" s="223"/>
      <c r="M31" s="223"/>
      <c r="O31" s="223"/>
      <c r="P31" s="223"/>
      <c r="Q31" s="223"/>
      <c r="T31" s="223"/>
      <c r="U31" s="223"/>
      <c r="W31" s="223"/>
      <c r="X31" s="223"/>
      <c r="Y31" s="223"/>
      <c r="AB31" s="223"/>
      <c r="AI31" s="214"/>
    </row>
    <row r="32" spans="2:38" ht="12.75" customHeight="1" x14ac:dyDescent="0.2">
      <c r="B32" s="254" t="s">
        <v>144</v>
      </c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6"/>
    </row>
    <row r="33" spans="2:35" ht="22.5" customHeight="1" x14ac:dyDescent="0.2">
      <c r="B33" s="219" t="s">
        <v>145</v>
      </c>
      <c r="K33" s="218"/>
      <c r="M33" s="255" t="s">
        <v>146</v>
      </c>
      <c r="Q33" s="363" t="str">
        <f>'LBR1'!Q33:AH34</f>
        <v>Seratus sembilan puluh ribu empat ratus empat puluh enam rupiah</v>
      </c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214"/>
    </row>
    <row r="34" spans="2:35" x14ac:dyDescent="0.2">
      <c r="B34" s="224" t="s">
        <v>147</v>
      </c>
      <c r="K34" s="214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214"/>
    </row>
    <row r="35" spans="2:35" ht="13.5" x14ac:dyDescent="0.25">
      <c r="B35" s="213"/>
      <c r="K35" s="214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14"/>
    </row>
    <row r="36" spans="2:35" ht="13.5" x14ac:dyDescent="0.25">
      <c r="B36" s="257" t="s">
        <v>148</v>
      </c>
      <c r="D36" s="366">
        <f>'LBR1'!D36:H36</f>
        <v>190446</v>
      </c>
      <c r="E36" s="366"/>
      <c r="F36" s="366"/>
      <c r="G36" s="366"/>
      <c r="H36" s="366"/>
      <c r="I36" s="258"/>
      <c r="K36" s="214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14"/>
    </row>
    <row r="37" spans="2:35" ht="5.25" customHeight="1" x14ac:dyDescent="0.2">
      <c r="B37" s="213"/>
      <c r="K37" s="246"/>
      <c r="AI37" s="214"/>
    </row>
    <row r="38" spans="2:35" ht="6.75" customHeight="1" x14ac:dyDescent="0.2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6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8"/>
    </row>
    <row r="39" spans="2:35" x14ac:dyDescent="0.2">
      <c r="B39" s="348" t="s">
        <v>149</v>
      </c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8" t="s">
        <v>150</v>
      </c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350"/>
    </row>
    <row r="40" spans="2:35" ht="13.5" x14ac:dyDescent="0.25">
      <c r="B40" s="257"/>
      <c r="C40" s="255"/>
      <c r="D40" s="255"/>
      <c r="E40" s="255"/>
      <c r="F40" s="259" t="s">
        <v>151</v>
      </c>
      <c r="G40" s="255"/>
      <c r="H40" s="255"/>
      <c r="I40" s="260"/>
      <c r="J40" s="260"/>
      <c r="K40" s="260"/>
      <c r="L40" s="260"/>
      <c r="M40" s="260"/>
      <c r="N40" s="260"/>
      <c r="O40" s="255"/>
      <c r="P40" s="255"/>
      <c r="Q40" s="255"/>
      <c r="R40" s="255"/>
      <c r="S40" s="213"/>
      <c r="W40" s="226" t="str">
        <f>'LBR1'!W40</f>
        <v>Blangpidie</v>
      </c>
      <c r="X40" s="261"/>
      <c r="Y40" s="261"/>
      <c r="Z40" s="261"/>
      <c r="AA40" s="227"/>
      <c r="AB40" s="259" t="s">
        <v>153</v>
      </c>
      <c r="AC40" s="351" t="str">
        <f>'LBR1'!AC40:AH40</f>
        <v>2 April 2021</v>
      </c>
      <c r="AD40" s="351"/>
      <c r="AE40" s="351"/>
      <c r="AF40" s="351"/>
      <c r="AG40" s="351"/>
      <c r="AH40" s="351"/>
      <c r="AI40" s="214"/>
    </row>
    <row r="41" spans="2:35" x14ac:dyDescent="0.2">
      <c r="B41" s="352" t="s">
        <v>154</v>
      </c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2" t="s">
        <v>154</v>
      </c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4"/>
    </row>
    <row r="42" spans="2:35" x14ac:dyDescent="0.2">
      <c r="B42" s="213"/>
      <c r="S42" s="213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I42" s="214"/>
    </row>
    <row r="43" spans="2:35" x14ac:dyDescent="0.2">
      <c r="B43" s="213"/>
      <c r="S43" s="213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I43" s="214"/>
    </row>
    <row r="44" spans="2:35" x14ac:dyDescent="0.2">
      <c r="B44" s="213"/>
      <c r="S44" s="213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I44" s="214"/>
    </row>
    <row r="45" spans="2:35" ht="15" x14ac:dyDescent="0.3">
      <c r="B45" s="213"/>
      <c r="C45" s="255" t="s">
        <v>155</v>
      </c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S45" s="213"/>
      <c r="T45" s="255" t="s">
        <v>155</v>
      </c>
      <c r="W45" s="255"/>
      <c r="X45" s="255"/>
      <c r="Y45" s="263" t="str">
        <f>'LBR1'!Y45</f>
        <v>Agussalim, S.I.P</v>
      </c>
      <c r="Z45" s="261"/>
      <c r="AA45" s="261"/>
      <c r="AB45" s="261"/>
      <c r="AC45" s="261"/>
      <c r="AD45" s="261"/>
      <c r="AE45" s="261"/>
      <c r="AF45" s="261"/>
      <c r="AG45" s="261"/>
      <c r="AH45" s="261"/>
      <c r="AI45" s="214"/>
    </row>
    <row r="46" spans="2:35" ht="5.25" customHeight="1" x14ac:dyDescent="0.2"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3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6"/>
    </row>
    <row r="47" spans="2:35" ht="5.25" customHeight="1" x14ac:dyDescent="0.2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8"/>
    </row>
    <row r="48" spans="2:35" x14ac:dyDescent="0.2">
      <c r="B48" s="219" t="s">
        <v>157</v>
      </c>
      <c r="AI48" s="214"/>
    </row>
    <row r="49" spans="1:35" x14ac:dyDescent="0.2">
      <c r="B49" s="213"/>
      <c r="AI49" s="214"/>
    </row>
    <row r="50" spans="1:35" x14ac:dyDescent="0.2">
      <c r="B50" s="213"/>
      <c r="AI50" s="214"/>
    </row>
    <row r="51" spans="1:35" x14ac:dyDescent="0.2">
      <c r="B51" s="213"/>
      <c r="AI51" s="214"/>
    </row>
    <row r="52" spans="1:35" x14ac:dyDescent="0.2">
      <c r="B52" s="213"/>
      <c r="AI52" s="214"/>
    </row>
    <row r="53" spans="1:35" x14ac:dyDescent="0.2">
      <c r="B53" s="213"/>
      <c r="AI53" s="214"/>
    </row>
    <row r="54" spans="1:35" x14ac:dyDescent="0.2">
      <c r="B54" s="243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6"/>
    </row>
    <row r="55" spans="1:35" x14ac:dyDescent="0.2">
      <c r="B55" s="264" t="s">
        <v>158</v>
      </c>
    </row>
    <row r="57" spans="1:35" x14ac:dyDescent="0.2">
      <c r="B57" s="255" t="s">
        <v>159</v>
      </c>
    </row>
    <row r="59" spans="1:35" x14ac:dyDescent="0.2">
      <c r="A59" s="347" t="s">
        <v>174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</row>
    <row r="60" spans="1:35" ht="18" customHeight="1" x14ac:dyDescent="0.2">
      <c r="A60" s="345" t="str">
        <f>'LBR1'!A60:AH60</f>
        <v>Nomor : 1 Tanggal 2 April 2021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</row>
    <row r="61" spans="1:35" x14ac:dyDescent="0.2">
      <c r="A61" s="345" t="s">
        <v>175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</row>
    <row r="62" spans="1:35" x14ac:dyDescent="0.2"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</row>
    <row r="65" spans="1:34" x14ac:dyDescent="0.2">
      <c r="A65" s="346" t="str">
        <f>'LBR1'!A65:AH65</f>
        <v>KHAIRUL HUDA, SHI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</row>
    <row r="66" spans="1:34" x14ac:dyDescent="0.2">
      <c r="A66" s="347" t="str">
        <f>'LBR1'!A66:AH66</f>
        <v>NIP. 198105252005011008</v>
      </c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7"/>
      <c r="AC66" s="347"/>
      <c r="AD66" s="347"/>
      <c r="AE66" s="347"/>
      <c r="AF66" s="347"/>
      <c r="AG66" s="347"/>
      <c r="AH66" s="347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</vt:lpstr>
      <vt:lpstr>Daftar Potongan</vt:lpstr>
      <vt:lpstr>DaftarNominatif</vt:lpstr>
      <vt:lpstr>Rekap(R2)</vt:lpstr>
      <vt:lpstr>Daftar Penerima</vt:lpstr>
      <vt:lpstr>LBR1</vt:lpstr>
      <vt:lpstr>LBR2</vt:lpstr>
      <vt:lpstr>LBR3</vt:lpstr>
      <vt:lpstr>LBR4</vt:lpstr>
      <vt:lpstr>'LBR1'!Print_Area</vt:lpstr>
      <vt:lpstr>'LBR2'!Print_Area</vt:lpstr>
      <vt:lpstr>'LBR3'!Print_Area</vt:lpstr>
      <vt:lpstr>'LBR4'!Print_Area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RAHMAT HIDAYAT</cp:lastModifiedBy>
  <cp:lastPrinted>2021-03-04T10:55:39Z</cp:lastPrinted>
  <dcterms:created xsi:type="dcterms:W3CDTF">2020-03-02T11:16:34Z</dcterms:created>
  <dcterms:modified xsi:type="dcterms:W3CDTF">2021-03-07T08:18:32Z</dcterms:modified>
</cp:coreProperties>
</file>