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MAT HIDAYAT\Documents\KEMENAG\TUKIN\3_Maret\"/>
    </mc:Choice>
  </mc:AlternateContent>
  <xr:revisionPtr revIDLastSave="0" documentId="13_ncr:1_{45650446-F640-4E68-9782-B0471B7D813D}" xr6:coauthVersionLast="46" xr6:coauthVersionMax="46" xr10:uidLastSave="{00000000-0000-0000-0000-000000000000}"/>
  <bookViews>
    <workbookView xWindow="-120" yWindow="-120" windowWidth="19440" windowHeight="11640" tabRatio="920" firstSheet="1" activeTab="3" xr2:uid="{00000000-000D-0000-FFFF-FFFF00000000}"/>
  </bookViews>
  <sheets>
    <sheet name="Data" sheetId="1" state="hidden" r:id="rId1"/>
    <sheet name="Daftar Potongan" sheetId="2" r:id="rId2"/>
    <sheet name="DaftarNominatif" sheetId="3" r:id="rId3"/>
    <sheet name="Rekap(R2)" sheetId="4" r:id="rId4"/>
    <sheet name="Daftar Penerima" sheetId="5" r:id="rId5"/>
    <sheet name="LBR1" sheetId="16" r:id="rId6"/>
    <sheet name="LBR2" sheetId="17" r:id="rId7"/>
    <sheet name="LBR3" sheetId="18" r:id="rId8"/>
    <sheet name="LBR4" sheetId="19" r:id="rId9"/>
  </sheets>
  <externalReferences>
    <externalReference r:id="rId10"/>
    <externalReference r:id="rId11"/>
  </externalReferences>
  <definedNames>
    <definedName name="BULAN">#REF!</definedName>
    <definedName name="pos">#REF!</definedName>
    <definedName name="_xlnm.Print_Area" localSheetId="5">'LBR1'!$A$3:$AI$67</definedName>
    <definedName name="_xlnm.Print_Area" localSheetId="6">'LBR2'!$A$3:$AI$67</definedName>
    <definedName name="_xlnm.Print_Area" localSheetId="7">'LBR3'!$A$3:$AI$67</definedName>
    <definedName name="_xlnm.Print_Area" localSheetId="8">'LBR4'!$A$3:$AI$67</definedName>
  </definedNames>
  <calcPr calcId="181029"/>
</workbook>
</file>

<file path=xl/calcChain.xml><?xml version="1.0" encoding="utf-8"?>
<calcChain xmlns="http://schemas.openxmlformats.org/spreadsheetml/2006/main">
  <c r="K6" i="5" l="1"/>
  <c r="A5" i="4"/>
  <c r="AC20" i="2"/>
  <c r="D4" i="2"/>
  <c r="D36" i="16" l="1"/>
  <c r="A66" i="19"/>
  <c r="A65" i="19"/>
  <c r="Y45" i="19"/>
  <c r="W40" i="19"/>
  <c r="AF24" i="19"/>
  <c r="AE24" i="19"/>
  <c r="AD24" i="19"/>
  <c r="AC24" i="19"/>
  <c r="M19" i="19"/>
  <c r="L19" i="19"/>
  <c r="K19" i="19"/>
  <c r="H19" i="19"/>
  <c r="G19" i="19"/>
  <c r="F19" i="19"/>
  <c r="E19" i="19"/>
  <c r="D19" i="19"/>
  <c r="C19" i="19"/>
  <c r="H15" i="19"/>
  <c r="H14" i="19"/>
  <c r="H13" i="19"/>
  <c r="AA11" i="19"/>
  <c r="Z11" i="19"/>
  <c r="Y11" i="19"/>
  <c r="W11" i="19"/>
  <c r="V11" i="19"/>
  <c r="U11" i="19"/>
  <c r="S11" i="19"/>
  <c r="Q11" i="19"/>
  <c r="P11" i="19"/>
  <c r="O11" i="19"/>
  <c r="M11" i="19"/>
  <c r="L11" i="19"/>
  <c r="K11" i="19"/>
  <c r="I11" i="19"/>
  <c r="H11" i="19"/>
  <c r="A66" i="18"/>
  <c r="A65" i="18"/>
  <c r="Y45" i="18"/>
  <c r="W40" i="18"/>
  <c r="AF24" i="18"/>
  <c r="AE24" i="18"/>
  <c r="AD24" i="18"/>
  <c r="AC24" i="18"/>
  <c r="M19" i="18"/>
  <c r="L19" i="18"/>
  <c r="K19" i="18"/>
  <c r="H19" i="18"/>
  <c r="G19" i="18"/>
  <c r="F19" i="18"/>
  <c r="E19" i="18"/>
  <c r="D19" i="18"/>
  <c r="C19" i="18"/>
  <c r="H15" i="18"/>
  <c r="H14" i="18"/>
  <c r="H13" i="18"/>
  <c r="AA11" i="18"/>
  <c r="Z11" i="18"/>
  <c r="Y11" i="18"/>
  <c r="W11" i="18"/>
  <c r="V11" i="18"/>
  <c r="U11" i="18"/>
  <c r="S11" i="18"/>
  <c r="Q11" i="18"/>
  <c r="P11" i="18"/>
  <c r="O11" i="18"/>
  <c r="M11" i="18"/>
  <c r="L11" i="18"/>
  <c r="K11" i="18"/>
  <c r="I11" i="18"/>
  <c r="H11" i="18"/>
  <c r="A66" i="17"/>
  <c r="A65" i="17"/>
  <c r="Y45" i="17"/>
  <c r="W40" i="17"/>
  <c r="AF24" i="17"/>
  <c r="AE24" i="17"/>
  <c r="AD24" i="17"/>
  <c r="AC24" i="17"/>
  <c r="M19" i="17"/>
  <c r="L19" i="17"/>
  <c r="K19" i="17"/>
  <c r="H19" i="17"/>
  <c r="G19" i="17"/>
  <c r="F19" i="17"/>
  <c r="E19" i="17"/>
  <c r="D19" i="17"/>
  <c r="C19" i="17"/>
  <c r="H15" i="17"/>
  <c r="H14" i="17"/>
  <c r="H13" i="17"/>
  <c r="AA11" i="17"/>
  <c r="Z11" i="17"/>
  <c r="Y11" i="17"/>
  <c r="W11" i="17"/>
  <c r="V11" i="17"/>
  <c r="U11" i="17"/>
  <c r="S11" i="17"/>
  <c r="Q11" i="17"/>
  <c r="P11" i="17"/>
  <c r="O11" i="17"/>
  <c r="M11" i="17"/>
  <c r="L11" i="17"/>
  <c r="K11" i="17"/>
  <c r="I11" i="17"/>
  <c r="H11" i="17"/>
  <c r="AC40" i="16"/>
  <c r="AC40" i="19" s="1"/>
  <c r="D36" i="18"/>
  <c r="C21" i="16"/>
  <c r="C21" i="19" s="1"/>
  <c r="G21" i="19" s="1"/>
  <c r="Q33" i="16"/>
  <c r="Q18" i="16" l="1"/>
  <c r="Q18" i="18" s="1"/>
  <c r="Q33" i="18"/>
  <c r="X24" i="19"/>
  <c r="P24" i="19"/>
  <c r="H24" i="19"/>
  <c r="V24" i="19"/>
  <c r="N24" i="19"/>
  <c r="F24" i="19"/>
  <c r="T24" i="19"/>
  <c r="L24" i="19"/>
  <c r="D24" i="19"/>
  <c r="R24" i="19"/>
  <c r="J24" i="19"/>
  <c r="B24" i="19"/>
  <c r="Q33" i="19"/>
  <c r="Q18" i="17"/>
  <c r="Q33" i="17"/>
  <c r="C21" i="18"/>
  <c r="G21" i="18" s="1"/>
  <c r="Q18" i="19"/>
  <c r="G21" i="16"/>
  <c r="A60" i="16"/>
  <c r="D36" i="17"/>
  <c r="AC40" i="18"/>
  <c r="D36" i="19"/>
  <c r="C21" i="17"/>
  <c r="G21" i="17" s="1"/>
  <c r="AC40" i="17"/>
  <c r="T24" i="18" l="1"/>
  <c r="L24" i="18"/>
  <c r="D24" i="18"/>
  <c r="R24" i="18"/>
  <c r="J24" i="18"/>
  <c r="B24" i="18"/>
  <c r="X24" i="18"/>
  <c r="P24" i="18"/>
  <c r="H24" i="18"/>
  <c r="V24" i="18"/>
  <c r="N24" i="18"/>
  <c r="F24" i="18"/>
  <c r="A60" i="18"/>
  <c r="A60" i="19"/>
  <c r="A60" i="17"/>
  <c r="X24" i="17"/>
  <c r="P24" i="17"/>
  <c r="H24" i="17"/>
  <c r="V24" i="17"/>
  <c r="N24" i="17"/>
  <c r="F24" i="17"/>
  <c r="T24" i="17"/>
  <c r="L24" i="17"/>
  <c r="D24" i="17"/>
  <c r="R24" i="17"/>
  <c r="J24" i="17"/>
  <c r="B24" i="17"/>
  <c r="R24" i="16"/>
  <c r="J24" i="16"/>
  <c r="B24" i="16"/>
  <c r="X24" i="16"/>
  <c r="P24" i="16"/>
  <c r="H24" i="16"/>
  <c r="V24" i="16"/>
  <c r="N24" i="16"/>
  <c r="F24" i="16"/>
  <c r="T24" i="16"/>
  <c r="L24" i="16"/>
  <c r="D24" i="16"/>
  <c r="R7" i="1" l="1"/>
  <c r="L7" i="1"/>
  <c r="O7" i="1" s="1"/>
  <c r="K20" i="5" l="1"/>
  <c r="K16" i="3" l="1"/>
  <c r="P36" i="1"/>
  <c r="P37" i="1"/>
  <c r="P38" i="1"/>
  <c r="D10" i="4"/>
  <c r="P34" i="1"/>
  <c r="C22" i="4"/>
  <c r="P35" i="1"/>
  <c r="B16" i="3"/>
  <c r="C16" i="3"/>
  <c r="D16" i="3"/>
  <c r="E16" i="3"/>
  <c r="F16" i="3"/>
  <c r="G16" i="3"/>
  <c r="H16" i="3"/>
  <c r="I16" i="3"/>
  <c r="J16" i="3"/>
  <c r="N16" i="3"/>
  <c r="W16" i="3"/>
  <c r="B16" i="5"/>
  <c r="C16" i="5"/>
  <c r="D16" i="5"/>
  <c r="E16" i="5"/>
  <c r="F16" i="5"/>
  <c r="G16" i="5"/>
  <c r="H16" i="5"/>
  <c r="I16" i="5"/>
  <c r="C39" i="1"/>
  <c r="D39" i="1"/>
  <c r="E39" i="1"/>
  <c r="C40" i="1"/>
  <c r="D40" i="1"/>
  <c r="E40" i="1"/>
  <c r="P33" i="1" l="1"/>
  <c r="P39" i="1"/>
  <c r="P40" i="1"/>
  <c r="M16" i="3"/>
  <c r="F39" i="1"/>
  <c r="F40" i="1"/>
  <c r="J16" i="5"/>
  <c r="K16" i="5" s="1"/>
  <c r="L16" i="5" s="1"/>
  <c r="Q16" i="3"/>
  <c r="K15" i="3"/>
  <c r="B16" i="2"/>
  <c r="B15" i="5" s="1"/>
  <c r="F38" i="1"/>
  <c r="A11" i="2"/>
  <c r="A12" i="2" s="1"/>
  <c r="A13" i="2" s="1"/>
  <c r="A14" i="2" s="1"/>
  <c r="A15" i="2" s="1"/>
  <c r="A16" i="2" s="1"/>
  <c r="A10" i="2"/>
  <c r="A10" i="3"/>
  <c r="A11" i="3" s="1"/>
  <c r="A12" i="3" s="1"/>
  <c r="A13" i="3" s="1"/>
  <c r="A14" i="3" s="1"/>
  <c r="A15" i="3" s="1"/>
  <c r="A16" i="3" s="1"/>
  <c r="E38" i="1"/>
  <c r="B15" i="3"/>
  <c r="C15" i="3"/>
  <c r="D15" i="3"/>
  <c r="E15" i="3"/>
  <c r="F15" i="3"/>
  <c r="G15" i="3"/>
  <c r="N15" i="3" s="1"/>
  <c r="H15" i="3"/>
  <c r="I15" i="3"/>
  <c r="J15" i="3"/>
  <c r="W15" i="3"/>
  <c r="C16" i="2"/>
  <c r="C15" i="5" s="1"/>
  <c r="D16" i="2"/>
  <c r="D15" i="5" s="1"/>
  <c r="E16" i="2"/>
  <c r="E15" i="5" s="1"/>
  <c r="F16" i="2"/>
  <c r="F15" i="5" s="1"/>
  <c r="G16" i="2"/>
  <c r="G15" i="5" s="1"/>
  <c r="H16" i="2"/>
  <c r="H15" i="5" s="1"/>
  <c r="I16" i="2"/>
  <c r="I15" i="5" s="1"/>
  <c r="L16" i="2"/>
  <c r="N16" i="2"/>
  <c r="P16" i="2"/>
  <c r="R16" i="2"/>
  <c r="T16" i="2"/>
  <c r="V16" i="2"/>
  <c r="X16" i="2"/>
  <c r="Z16" i="2"/>
  <c r="AB16" i="2"/>
  <c r="AG16" i="2"/>
  <c r="F27" i="4"/>
  <c r="T20" i="3"/>
  <c r="R16" i="3" l="1"/>
  <c r="F32" i="1"/>
  <c r="P32" i="1"/>
  <c r="O16" i="3"/>
  <c r="I40" i="1" s="1"/>
  <c r="J16" i="2"/>
  <c r="J15" i="5" s="1"/>
  <c r="K15" i="5" s="1"/>
  <c r="L15" i="5" s="1"/>
  <c r="M15" i="3"/>
  <c r="AH16" i="2"/>
  <c r="J10" i="2"/>
  <c r="J9" i="5" s="1"/>
  <c r="H40" i="1" l="1"/>
  <c r="K40" i="1" s="1"/>
  <c r="L40" i="1"/>
  <c r="O15" i="3"/>
  <c r="AI16" i="2"/>
  <c r="AJ16" i="2" s="1"/>
  <c r="Q15" i="3"/>
  <c r="R15" i="3" s="1"/>
  <c r="K9" i="5"/>
  <c r="L9" i="5" s="1"/>
  <c r="U17" i="3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R57" i="1"/>
  <c r="Q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57" i="1"/>
  <c r="M57" i="1"/>
  <c r="L58" i="1"/>
  <c r="M58" i="1"/>
  <c r="K59" i="1"/>
  <c r="L59" i="1"/>
  <c r="K60" i="1"/>
  <c r="L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L57" i="1"/>
  <c r="J61" i="1"/>
  <c r="J62" i="1"/>
  <c r="I64" i="1"/>
  <c r="I65" i="1"/>
  <c r="J65" i="1"/>
  <c r="I57" i="1"/>
  <c r="H57" i="1"/>
  <c r="H58" i="1"/>
  <c r="H59" i="1"/>
  <c r="H60" i="1"/>
  <c r="G57" i="1"/>
  <c r="G58" i="1"/>
  <c r="G59" i="1"/>
  <c r="G60" i="1"/>
  <c r="G61" i="1"/>
  <c r="G62" i="1"/>
  <c r="G63" i="1"/>
  <c r="G64" i="1"/>
  <c r="G65" i="1"/>
  <c r="F57" i="1"/>
  <c r="F58" i="1"/>
  <c r="F59" i="1"/>
  <c r="F60" i="1"/>
  <c r="F61" i="1"/>
  <c r="F62" i="1"/>
  <c r="F63" i="1"/>
  <c r="F64" i="1"/>
  <c r="F65" i="1"/>
  <c r="E58" i="1"/>
  <c r="E59" i="1"/>
  <c r="E60" i="1"/>
  <c r="E61" i="1"/>
  <c r="E62" i="1"/>
  <c r="E63" i="1"/>
  <c r="E64" i="1"/>
  <c r="E65" i="1"/>
  <c r="E57" i="1"/>
  <c r="D57" i="1"/>
  <c r="D58" i="1"/>
  <c r="D59" i="1"/>
  <c r="D60" i="1"/>
  <c r="D61" i="1"/>
  <c r="D62" i="1"/>
  <c r="D63" i="1"/>
  <c r="D64" i="1"/>
  <c r="D65" i="1"/>
  <c r="C57" i="1"/>
  <c r="C58" i="1"/>
  <c r="C59" i="1"/>
  <c r="C60" i="1"/>
  <c r="C61" i="1"/>
  <c r="C62" i="1"/>
  <c r="C63" i="1"/>
  <c r="C64" i="1"/>
  <c r="C65" i="1"/>
  <c r="L46" i="1"/>
  <c r="M46" i="1"/>
  <c r="N46" i="1"/>
  <c r="O46" i="1"/>
  <c r="P46" i="1"/>
  <c r="Q46" i="1"/>
  <c r="R46" i="1"/>
  <c r="S46" i="1"/>
  <c r="L47" i="1"/>
  <c r="M47" i="1"/>
  <c r="N47" i="1"/>
  <c r="O47" i="1"/>
  <c r="P47" i="1"/>
  <c r="Q47" i="1"/>
  <c r="R47" i="1"/>
  <c r="S47" i="1"/>
  <c r="L48" i="1"/>
  <c r="M48" i="1"/>
  <c r="N48" i="1"/>
  <c r="O48" i="1"/>
  <c r="P48" i="1"/>
  <c r="Q48" i="1"/>
  <c r="R48" i="1"/>
  <c r="S48" i="1"/>
  <c r="L49" i="1"/>
  <c r="M49" i="1"/>
  <c r="N49" i="1"/>
  <c r="O49" i="1"/>
  <c r="P49" i="1"/>
  <c r="Q49" i="1"/>
  <c r="R49" i="1"/>
  <c r="S49" i="1"/>
  <c r="L50" i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L53" i="1"/>
  <c r="M53" i="1"/>
  <c r="N53" i="1"/>
  <c r="O53" i="1"/>
  <c r="P53" i="1"/>
  <c r="Q53" i="1"/>
  <c r="R53" i="1"/>
  <c r="S53" i="1"/>
  <c r="R45" i="1"/>
  <c r="Q45" i="1"/>
  <c r="P45" i="1"/>
  <c r="N45" i="1"/>
  <c r="M45" i="1"/>
  <c r="L45" i="1"/>
  <c r="K47" i="1"/>
  <c r="K48" i="1"/>
  <c r="J49" i="1"/>
  <c r="K49" i="1"/>
  <c r="J50" i="1"/>
  <c r="K50" i="1"/>
  <c r="K51" i="1"/>
  <c r="K52" i="1"/>
  <c r="J53" i="1"/>
  <c r="K53" i="1"/>
  <c r="I45" i="1"/>
  <c r="I52" i="1"/>
  <c r="I53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G45" i="1"/>
  <c r="F45" i="1"/>
  <c r="E45" i="1"/>
  <c r="D45" i="1"/>
  <c r="C45" i="1"/>
  <c r="H53" i="1"/>
  <c r="I47" i="1"/>
  <c r="M36" i="1"/>
  <c r="I49" i="1" s="1"/>
  <c r="M37" i="1"/>
  <c r="I50" i="1" s="1"/>
  <c r="H9" i="3"/>
  <c r="H10" i="3"/>
  <c r="H11" i="3"/>
  <c r="H12" i="3"/>
  <c r="H13" i="3"/>
  <c r="H14" i="3"/>
  <c r="H8" i="3"/>
  <c r="L8" i="3"/>
  <c r="L17" i="3" s="1"/>
  <c r="F33" i="1"/>
  <c r="F34" i="1"/>
  <c r="F35" i="1"/>
  <c r="F36" i="1"/>
  <c r="F37" i="1"/>
  <c r="E33" i="1"/>
  <c r="E34" i="1"/>
  <c r="E35" i="1"/>
  <c r="E36" i="1"/>
  <c r="E37" i="1"/>
  <c r="E32" i="1"/>
  <c r="H64" i="1"/>
  <c r="H65" i="1"/>
  <c r="C33" i="1"/>
  <c r="K58" i="1" s="1"/>
  <c r="D33" i="1"/>
  <c r="C34" i="1"/>
  <c r="I59" i="1" s="1"/>
  <c r="D34" i="1"/>
  <c r="C35" i="1"/>
  <c r="I60" i="1" s="1"/>
  <c r="D35" i="1"/>
  <c r="C36" i="1"/>
  <c r="I61" i="1" s="1"/>
  <c r="D36" i="1"/>
  <c r="C37" i="1"/>
  <c r="I62" i="1" s="1"/>
  <c r="D37" i="1"/>
  <c r="C38" i="1"/>
  <c r="H63" i="1" s="1"/>
  <c r="D38" i="1"/>
  <c r="D32" i="1"/>
  <c r="C32" i="1"/>
  <c r="S57" i="1" s="1"/>
  <c r="W9" i="3"/>
  <c r="W10" i="3"/>
  <c r="W11" i="3"/>
  <c r="W12" i="3"/>
  <c r="W13" i="3"/>
  <c r="W14" i="3"/>
  <c r="W8" i="3"/>
  <c r="F9" i="3"/>
  <c r="G9" i="3"/>
  <c r="N9" i="3" s="1"/>
  <c r="I9" i="3"/>
  <c r="J9" i="3"/>
  <c r="K9" i="3"/>
  <c r="F10" i="3"/>
  <c r="G10" i="3"/>
  <c r="N10" i="3" s="1"/>
  <c r="I10" i="3"/>
  <c r="J10" i="3"/>
  <c r="K10" i="3"/>
  <c r="F11" i="3"/>
  <c r="G11" i="3"/>
  <c r="N11" i="3" s="1"/>
  <c r="I11" i="3"/>
  <c r="J11" i="3"/>
  <c r="K11" i="3"/>
  <c r="F12" i="3"/>
  <c r="G12" i="3"/>
  <c r="N12" i="3" s="1"/>
  <c r="I12" i="3"/>
  <c r="J12" i="3"/>
  <c r="K12" i="3"/>
  <c r="F13" i="3"/>
  <c r="G13" i="3"/>
  <c r="N13" i="3" s="1"/>
  <c r="I13" i="3"/>
  <c r="J13" i="3"/>
  <c r="K13" i="3"/>
  <c r="F14" i="3"/>
  <c r="G14" i="3"/>
  <c r="N14" i="3" s="1"/>
  <c r="I14" i="3"/>
  <c r="J14" i="3"/>
  <c r="G8" i="3"/>
  <c r="N8" i="3" s="1"/>
  <c r="I8" i="3"/>
  <c r="J8" i="3"/>
  <c r="F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C8" i="3"/>
  <c r="D8" i="3"/>
  <c r="E8" i="3"/>
  <c r="B8" i="3"/>
  <c r="N9" i="2"/>
  <c r="AG10" i="2"/>
  <c r="AG11" i="2"/>
  <c r="AG12" i="2"/>
  <c r="AG13" i="2"/>
  <c r="AG14" i="2"/>
  <c r="AG15" i="2"/>
  <c r="AG9" i="2"/>
  <c r="AB10" i="2"/>
  <c r="AB11" i="2"/>
  <c r="AB12" i="2"/>
  <c r="AB13" i="2"/>
  <c r="AB14" i="2"/>
  <c r="AB15" i="2"/>
  <c r="AB9" i="2"/>
  <c r="Z10" i="2"/>
  <c r="Z11" i="2"/>
  <c r="Z12" i="2"/>
  <c r="Z13" i="2"/>
  <c r="Z14" i="2"/>
  <c r="Z15" i="2"/>
  <c r="Z9" i="2"/>
  <c r="X10" i="2"/>
  <c r="X11" i="2"/>
  <c r="X12" i="2"/>
  <c r="X13" i="2"/>
  <c r="X14" i="2"/>
  <c r="X15" i="2"/>
  <c r="X9" i="2"/>
  <c r="V10" i="2"/>
  <c r="V11" i="2"/>
  <c r="V12" i="2"/>
  <c r="V13" i="2"/>
  <c r="V14" i="2"/>
  <c r="V15" i="2"/>
  <c r="V9" i="2"/>
  <c r="T10" i="2"/>
  <c r="T11" i="2"/>
  <c r="T12" i="2"/>
  <c r="T13" i="2"/>
  <c r="T14" i="2"/>
  <c r="T15" i="2"/>
  <c r="T9" i="2"/>
  <c r="R10" i="2"/>
  <c r="R11" i="2"/>
  <c r="R12" i="2"/>
  <c r="R13" i="2"/>
  <c r="R14" i="2"/>
  <c r="R15" i="2"/>
  <c r="R9" i="2"/>
  <c r="I10" i="2"/>
  <c r="I9" i="5" s="1"/>
  <c r="I11" i="2"/>
  <c r="I10" i="5" s="1"/>
  <c r="J11" i="2"/>
  <c r="J10" i="5" s="1"/>
  <c r="K10" i="5" s="1"/>
  <c r="L10" i="5" s="1"/>
  <c r="I12" i="2"/>
  <c r="I11" i="5" s="1"/>
  <c r="J12" i="2"/>
  <c r="J11" i="5" s="1"/>
  <c r="K11" i="5" s="1"/>
  <c r="L11" i="5" s="1"/>
  <c r="I13" i="2"/>
  <c r="I12" i="5" s="1"/>
  <c r="J13" i="2"/>
  <c r="J12" i="5" s="1"/>
  <c r="K12" i="5" s="1"/>
  <c r="L12" i="5" s="1"/>
  <c r="I14" i="2"/>
  <c r="I13" i="5" s="1"/>
  <c r="J14" i="2"/>
  <c r="J13" i="5" s="1"/>
  <c r="I15" i="2"/>
  <c r="I14" i="5" s="1"/>
  <c r="P10" i="2"/>
  <c r="P11" i="2"/>
  <c r="P12" i="2"/>
  <c r="P13" i="2"/>
  <c r="P14" i="2"/>
  <c r="P15" i="2"/>
  <c r="P9" i="2"/>
  <c r="L10" i="2"/>
  <c r="L11" i="2"/>
  <c r="L12" i="2"/>
  <c r="L13" i="2"/>
  <c r="L14" i="2"/>
  <c r="L15" i="2"/>
  <c r="N10" i="2"/>
  <c r="N11" i="2"/>
  <c r="N12" i="2"/>
  <c r="N13" i="2"/>
  <c r="N14" i="2"/>
  <c r="N15" i="2"/>
  <c r="L9" i="2"/>
  <c r="B10" i="2"/>
  <c r="B9" i="5" s="1"/>
  <c r="C10" i="2"/>
  <c r="C9" i="5" s="1"/>
  <c r="D10" i="2"/>
  <c r="D9" i="5" s="1"/>
  <c r="E10" i="2"/>
  <c r="E9" i="5" s="1"/>
  <c r="F10" i="2"/>
  <c r="F9" i="5" s="1"/>
  <c r="G10" i="2"/>
  <c r="G9" i="5" s="1"/>
  <c r="H10" i="2"/>
  <c r="H9" i="5" s="1"/>
  <c r="B11" i="2"/>
  <c r="B10" i="5" s="1"/>
  <c r="C11" i="2"/>
  <c r="C10" i="5" s="1"/>
  <c r="D11" i="2"/>
  <c r="D10" i="5" s="1"/>
  <c r="E11" i="2"/>
  <c r="E10" i="5" s="1"/>
  <c r="F11" i="2"/>
  <c r="F10" i="5" s="1"/>
  <c r="G11" i="2"/>
  <c r="G10" i="5" s="1"/>
  <c r="H11" i="2"/>
  <c r="H10" i="5" s="1"/>
  <c r="B12" i="2"/>
  <c r="B11" i="5" s="1"/>
  <c r="C12" i="2"/>
  <c r="C11" i="5" s="1"/>
  <c r="D12" i="2"/>
  <c r="D11" i="5" s="1"/>
  <c r="E12" i="2"/>
  <c r="E11" i="5" s="1"/>
  <c r="F12" i="2"/>
  <c r="F11" i="5" s="1"/>
  <c r="G12" i="2"/>
  <c r="G11" i="5" s="1"/>
  <c r="H12" i="2"/>
  <c r="H11" i="5" s="1"/>
  <c r="B13" i="2"/>
  <c r="B12" i="5" s="1"/>
  <c r="C13" i="2"/>
  <c r="C12" i="5" s="1"/>
  <c r="D13" i="2"/>
  <c r="D12" i="5" s="1"/>
  <c r="E13" i="2"/>
  <c r="E12" i="5" s="1"/>
  <c r="F13" i="2"/>
  <c r="F12" i="5" s="1"/>
  <c r="G13" i="2"/>
  <c r="G12" i="5" s="1"/>
  <c r="H13" i="2"/>
  <c r="H12" i="5" s="1"/>
  <c r="B14" i="2"/>
  <c r="B13" i="5" s="1"/>
  <c r="C14" i="2"/>
  <c r="C13" i="5" s="1"/>
  <c r="D14" i="2"/>
  <c r="D13" i="5" s="1"/>
  <c r="E14" i="2"/>
  <c r="E13" i="5" s="1"/>
  <c r="F14" i="2"/>
  <c r="F13" i="5" s="1"/>
  <c r="G14" i="2"/>
  <c r="G13" i="5" s="1"/>
  <c r="H14" i="2"/>
  <c r="H13" i="5" s="1"/>
  <c r="B15" i="2"/>
  <c r="B14" i="5" s="1"/>
  <c r="C15" i="2"/>
  <c r="C14" i="5" s="1"/>
  <c r="D15" i="2"/>
  <c r="D14" i="5" s="1"/>
  <c r="E15" i="2"/>
  <c r="E14" i="5" s="1"/>
  <c r="F15" i="2"/>
  <c r="F14" i="5" s="1"/>
  <c r="G15" i="2"/>
  <c r="G14" i="5" s="1"/>
  <c r="H15" i="2"/>
  <c r="H14" i="5" s="1"/>
  <c r="C9" i="2"/>
  <c r="C8" i="5" s="1"/>
  <c r="D9" i="2"/>
  <c r="D8" i="5" s="1"/>
  <c r="E9" i="2"/>
  <c r="E8" i="5" s="1"/>
  <c r="F9" i="2"/>
  <c r="F8" i="5" s="1"/>
  <c r="G9" i="2"/>
  <c r="G8" i="5" s="1"/>
  <c r="H9" i="2"/>
  <c r="H8" i="5" s="1"/>
  <c r="I9" i="2"/>
  <c r="I8" i="5" s="1"/>
  <c r="B9" i="2"/>
  <c r="B8" i="5" s="1"/>
  <c r="K14" i="3"/>
  <c r="J57" i="1" l="1"/>
  <c r="O57" i="1"/>
  <c r="P16" i="3"/>
  <c r="S16" i="3" s="1"/>
  <c r="N40" i="1"/>
  <c r="J60" i="1"/>
  <c r="J59" i="1"/>
  <c r="J58" i="1"/>
  <c r="M40" i="1"/>
  <c r="L39" i="1"/>
  <c r="I39" i="1"/>
  <c r="H39" i="1"/>
  <c r="K39" i="1" s="1"/>
  <c r="J64" i="1"/>
  <c r="M60" i="1"/>
  <c r="I46" i="1"/>
  <c r="J63" i="1"/>
  <c r="K57" i="1"/>
  <c r="M59" i="1"/>
  <c r="H61" i="1"/>
  <c r="I58" i="1"/>
  <c r="H49" i="1"/>
  <c r="M10" i="3"/>
  <c r="H50" i="1"/>
  <c r="H62" i="1"/>
  <c r="K8" i="3"/>
  <c r="M8" i="3" s="1"/>
  <c r="J9" i="2"/>
  <c r="J8" i="5" s="1"/>
  <c r="S45" i="1"/>
  <c r="K13" i="5"/>
  <c r="L13" i="5" s="1"/>
  <c r="J15" i="2"/>
  <c r="J14" i="5" s="1"/>
  <c r="K14" i="5" s="1"/>
  <c r="L14" i="5" s="1"/>
  <c r="I63" i="1"/>
  <c r="N17" i="3"/>
  <c r="M14" i="3"/>
  <c r="M13" i="3"/>
  <c r="M9" i="3"/>
  <c r="M12" i="3"/>
  <c r="M11" i="3"/>
  <c r="AH15" i="2"/>
  <c r="AH13" i="2"/>
  <c r="AH12" i="2"/>
  <c r="AH11" i="2"/>
  <c r="AH14" i="2"/>
  <c r="AH10" i="2"/>
  <c r="AH9" i="2"/>
  <c r="J17" i="5" l="1"/>
  <c r="K8" i="5"/>
  <c r="M17" i="3"/>
  <c r="O11" i="3"/>
  <c r="I35" i="1" s="1"/>
  <c r="O12" i="3"/>
  <c r="I36" i="1" s="1"/>
  <c r="O13" i="3"/>
  <c r="I37" i="1" s="1"/>
  <c r="O9" i="3"/>
  <c r="I33" i="1" s="1"/>
  <c r="O10" i="3"/>
  <c r="H34" i="1" s="1"/>
  <c r="K34" i="1" s="1"/>
  <c r="O14" i="3"/>
  <c r="AI9" i="2"/>
  <c r="AJ9" i="2" s="1"/>
  <c r="Q8" i="3"/>
  <c r="O8" i="3"/>
  <c r="AI15" i="2"/>
  <c r="AJ15" i="2" s="1"/>
  <c r="Q14" i="3"/>
  <c r="R14" i="3" s="1"/>
  <c r="AI12" i="2"/>
  <c r="AJ12" i="2" s="1"/>
  <c r="Q11" i="3"/>
  <c r="R11" i="3" s="1"/>
  <c r="AI14" i="2"/>
  <c r="AJ14" i="2" s="1"/>
  <c r="Q13" i="3"/>
  <c r="R13" i="3" s="1"/>
  <c r="AI13" i="2"/>
  <c r="AJ13" i="2" s="1"/>
  <c r="Q12" i="3"/>
  <c r="R12" i="3" s="1"/>
  <c r="AI11" i="2"/>
  <c r="AJ11" i="2" s="1"/>
  <c r="Q10" i="3"/>
  <c r="R10" i="3" s="1"/>
  <c r="AI10" i="2"/>
  <c r="AJ10" i="2" s="1"/>
  <c r="Q9" i="3"/>
  <c r="R9" i="3" s="1"/>
  <c r="H33" i="1" l="1"/>
  <c r="K33" i="1" s="1"/>
  <c r="K17" i="5"/>
  <c r="L8" i="5"/>
  <c r="H37" i="1"/>
  <c r="K37" i="1" s="1"/>
  <c r="H36" i="1"/>
  <c r="K36" i="1" s="1"/>
  <c r="H32" i="1"/>
  <c r="K32" i="1" s="1"/>
  <c r="I32" i="1"/>
  <c r="H35" i="1"/>
  <c r="K35" i="1" s="1"/>
  <c r="I34" i="1"/>
  <c r="L34" i="1"/>
  <c r="L35" i="1"/>
  <c r="L37" i="1"/>
  <c r="P13" i="3" s="1"/>
  <c r="L33" i="1"/>
  <c r="L36" i="1"/>
  <c r="H38" i="1"/>
  <c r="K38" i="1" s="1"/>
  <c r="I38" i="1"/>
  <c r="P15" i="3"/>
  <c r="R8" i="3"/>
  <c r="R17" i="3" s="1"/>
  <c r="Q17" i="3"/>
  <c r="L38" i="1"/>
  <c r="O17" i="3"/>
  <c r="L32" i="1"/>
  <c r="N35" i="1"/>
  <c r="P9" i="3" l="1"/>
  <c r="P12" i="3"/>
  <c r="P10" i="3"/>
  <c r="M34" i="1" s="1"/>
  <c r="J47" i="1" s="1"/>
  <c r="P11" i="3"/>
  <c r="S11" i="3" s="1"/>
  <c r="P8" i="3"/>
  <c r="N39" i="1"/>
  <c r="S13" i="3"/>
  <c r="M35" i="1"/>
  <c r="M33" i="1"/>
  <c r="S9" i="3"/>
  <c r="M39" i="1"/>
  <c r="S15" i="3"/>
  <c r="O40" i="1"/>
  <c r="T16" i="3" s="1"/>
  <c r="V16" i="3" s="1"/>
  <c r="N37" i="1"/>
  <c r="O37" i="1" s="1"/>
  <c r="P14" i="3"/>
  <c r="N36" i="1"/>
  <c r="O36" i="1" s="1"/>
  <c r="N34" i="1"/>
  <c r="N33" i="1"/>
  <c r="O33" i="1" l="1"/>
  <c r="T9" i="3" s="1"/>
  <c r="V9" i="3" s="1"/>
  <c r="S10" i="3"/>
  <c r="T13" i="3"/>
  <c r="V13" i="3" s="1"/>
  <c r="O39" i="1"/>
  <c r="T15" i="3" s="1"/>
  <c r="V15" i="3" s="1"/>
  <c r="F11" i="4"/>
  <c r="H10" i="4" s="1"/>
  <c r="M32" i="1"/>
  <c r="J45" i="1" s="1"/>
  <c r="S8" i="3"/>
  <c r="S12" i="3"/>
  <c r="T12" i="3" s="1"/>
  <c r="V12" i="3" s="1"/>
  <c r="O34" i="1"/>
  <c r="T10" i="3" s="1"/>
  <c r="V10" i="3" s="1"/>
  <c r="S14" i="3"/>
  <c r="I48" i="1"/>
  <c r="J48" i="1"/>
  <c r="O35" i="1"/>
  <c r="T11" i="3" s="1"/>
  <c r="V11" i="3" s="1"/>
  <c r="K46" i="1"/>
  <c r="J46" i="1"/>
  <c r="H52" i="1"/>
  <c r="J52" i="1"/>
  <c r="M38" i="1"/>
  <c r="I51" i="1" s="1"/>
  <c r="N32" i="1"/>
  <c r="N38" i="1"/>
  <c r="P17" i="3"/>
  <c r="O45" i="1" l="1"/>
  <c r="K45" i="1"/>
  <c r="O32" i="1"/>
  <c r="T8" i="3" s="1"/>
  <c r="V8" i="3" s="1"/>
  <c r="F23" i="4"/>
  <c r="H22" i="4" s="1"/>
  <c r="S17" i="3"/>
  <c r="O38" i="1"/>
  <c r="H51" i="1"/>
  <c r="J51" i="1"/>
  <c r="F10" i="4" l="1"/>
  <c r="T14" i="3"/>
  <c r="V14" i="3" s="1"/>
  <c r="V17" i="3" l="1"/>
  <c r="F12" i="4"/>
  <c r="F22" i="4"/>
  <c r="F24" i="4" s="1"/>
  <c r="H23" i="4" s="1"/>
  <c r="H11" i="4"/>
  <c r="T17" i="3"/>
  <c r="L17" i="5" l="1"/>
  <c r="A3" i="5" l="1"/>
  <c r="C3" i="3"/>
</calcChain>
</file>

<file path=xl/sharedStrings.xml><?xml version="1.0" encoding="utf-8"?>
<sst xmlns="http://schemas.openxmlformats.org/spreadsheetml/2006/main" count="408" uniqueCount="183">
  <si>
    <t>No.</t>
  </si>
  <si>
    <t>Nama</t>
  </si>
  <si>
    <t>Pangkat/ Gol</t>
  </si>
  <si>
    <t>NIP</t>
  </si>
  <si>
    <t>NPWP</t>
  </si>
  <si>
    <t>Status Pegawai</t>
  </si>
  <si>
    <t>Status Wajib Pajak</t>
  </si>
  <si>
    <t>Uraian Kelas Jabatan</t>
  </si>
  <si>
    <t>Nilai Kelas Jabatan</t>
  </si>
  <si>
    <t>Tunjangan Kinerja Per Kelas Jabatan</t>
  </si>
  <si>
    <t>Tunjangan Pajak</t>
  </si>
  <si>
    <t>Gaji Bersih</t>
  </si>
  <si>
    <t>PNS</t>
  </si>
  <si>
    <t>K/2</t>
  </si>
  <si>
    <t>Nomor Rekening</t>
  </si>
  <si>
    <t>Pemotongan Karena Terlambat</t>
  </si>
  <si>
    <t>Pemotongan Karena Pulang Sebelum Waktunya</t>
  </si>
  <si>
    <t>Pemotongan</t>
  </si>
  <si>
    <t>Total Pemotongan</t>
  </si>
  <si>
    <t>Jumlah diterima</t>
  </si>
  <si>
    <t>TL.1</t>
  </si>
  <si>
    <t>TL.2</t>
  </si>
  <si>
    <t>TL.3</t>
  </si>
  <si>
    <t>TL.4</t>
  </si>
  <si>
    <t>PSW.1</t>
  </si>
  <si>
    <t>PSW.2</t>
  </si>
  <si>
    <t>PSW.3</t>
  </si>
  <si>
    <t>PSW.4</t>
  </si>
  <si>
    <t>Tdk Masuk Kerja</t>
  </si>
  <si>
    <t>Hukuman Disiplin</t>
  </si>
  <si>
    <t>Sakit &gt; 3 Hari Tanpa Keterangan</t>
  </si>
  <si>
    <t>Jml Hr</t>
  </si>
  <si>
    <t>Ringan</t>
  </si>
  <si>
    <t>Sedang</t>
  </si>
  <si>
    <t>Berat</t>
  </si>
  <si>
    <t>%</t>
  </si>
  <si>
    <t>Rupiah</t>
  </si>
  <si>
    <t>DAFTAR PEMOTONGAN / PENGURANGAN TUNJANGAN KINERJA PEGAWAI PER BULAN</t>
  </si>
  <si>
    <t>SATKER / UNIT KERJA</t>
  </si>
  <si>
    <t>BULAN</t>
  </si>
  <si>
    <t>: KANTOR KEMENTERIAN AGAMA KAB. ACEH BARAT DAYA / SEKRETARIAT JENDERAL</t>
  </si>
  <si>
    <t>PPK Sekretariat</t>
  </si>
  <si>
    <t>Ridha Fahlefi. A</t>
  </si>
  <si>
    <t>NIP. 197804162007011028</t>
  </si>
  <si>
    <t>Tunjangan Pajak Gaji</t>
  </si>
  <si>
    <t>PTKP per Tahun</t>
  </si>
  <si>
    <t xml:space="preserve">PKP per Tahun </t>
  </si>
  <si>
    <t>Total Tunjangan Pajak</t>
  </si>
  <si>
    <t>Potongan Tunjangan Kinerja (%)</t>
  </si>
  <si>
    <t>Potongan Tunjangan Kinerja (Rp)</t>
  </si>
  <si>
    <t>Tunjangan Kinerja Bruto</t>
  </si>
  <si>
    <t>Tunjangan Kinerja Netto</t>
  </si>
  <si>
    <t>Potongan Tunjangan Fungsional Tertentu</t>
  </si>
  <si>
    <t>Tunjangan Kinerja diterima</t>
  </si>
  <si>
    <t>Jumlah CPNS</t>
  </si>
  <si>
    <t>Jumlah PNS</t>
  </si>
  <si>
    <t>Gaji Disetahunkan</t>
  </si>
  <si>
    <t>Tukin Disetahunkan</t>
  </si>
  <si>
    <t>PKP (50.000.000)</t>
  </si>
  <si>
    <t>Pajak 5%</t>
  </si>
  <si>
    <t>Selisih PKP 250.000.000</t>
  </si>
  <si>
    <t>PKP (&gt;50.000.000)</t>
  </si>
  <si>
    <t>Pajak 15%</t>
  </si>
  <si>
    <t>Tunjangan Pajak (CPNS)</t>
  </si>
  <si>
    <t>Tunjangan Pajak (PNS)</t>
  </si>
  <si>
    <t>Tunjangan Pajak Tunjangan Kinerja (Rp)</t>
  </si>
  <si>
    <t>Tunjangan Kinerja</t>
  </si>
  <si>
    <t>Pajak 25%</t>
  </si>
  <si>
    <t>KELAS JABATAN 1</t>
  </si>
  <si>
    <t>KELAS JABATAN 2</t>
  </si>
  <si>
    <t>KELAS JABATAN 3</t>
  </si>
  <si>
    <t>KELAS JABATAN 4</t>
  </si>
  <si>
    <t>KELAS JABATAN 5</t>
  </si>
  <si>
    <t>KELAS JABATAN 6</t>
  </si>
  <si>
    <t>KELAS JABATAN 7</t>
  </si>
  <si>
    <t>KELAS JABATAN 8</t>
  </si>
  <si>
    <t>KELAS JABATAN 9</t>
  </si>
  <si>
    <t>KELAS JABATAN 10</t>
  </si>
  <si>
    <t>KELAS JABATAN 11</t>
  </si>
  <si>
    <t>KELAS JABATAN 12</t>
  </si>
  <si>
    <t>KELAS JABATAN 13</t>
  </si>
  <si>
    <t>KELAS JABATAN 14</t>
  </si>
  <si>
    <t>KELAS JABATAN 15</t>
  </si>
  <si>
    <t>KELAS JABATAN 16</t>
  </si>
  <si>
    <t>KELAS JABATAN 17</t>
  </si>
  <si>
    <t>JML</t>
  </si>
  <si>
    <t>No</t>
  </si>
  <si>
    <t>Kelas Jabatan</t>
  </si>
  <si>
    <t>Jumlah Penerima</t>
  </si>
  <si>
    <t>1.</t>
  </si>
  <si>
    <t>Jumlah Tunjangan</t>
  </si>
  <si>
    <t>Potongan Pajak</t>
  </si>
  <si>
    <t>2.</t>
  </si>
  <si>
    <t>Pajak</t>
  </si>
  <si>
    <t>Jumlah Netto</t>
  </si>
  <si>
    <t>3.</t>
  </si>
  <si>
    <t>Jumlah</t>
  </si>
  <si>
    <t xml:space="preserve">KEMENTERIAN NEGARA/LEMBAGA </t>
  </si>
  <si>
    <t>: KEMENTERIAN AGAMA</t>
  </si>
  <si>
    <t>UNIT ORGANISASI</t>
  </si>
  <si>
    <t>: SEKRETARIAT JENDERAL KANTOR KEMENTERIAN AGAMA KAB. ACEH BARAT DAYA</t>
  </si>
  <si>
    <t xml:space="preserve"> REKAPITULASI DAFTAR PEMBAYARAN TUNJANGAN KINERJA PEGAWAI</t>
  </si>
  <si>
    <t>DAFTAR NOMINATIF PENGHITUNGAN TUNJANGAN KINERJA PEGAWAI PER BULAN</t>
  </si>
  <si>
    <t>SATKER / UNIT</t>
  </si>
  <si>
    <t>Pejabat Pembuat Komitmen</t>
  </si>
  <si>
    <t>Bendahara Pengeluaran</t>
  </si>
  <si>
    <t>Sekretariat Jenderal Kankemenag Abdya</t>
  </si>
  <si>
    <t>Agussalim, S. Ip</t>
  </si>
  <si>
    <t>NIP. 197406072005011006</t>
  </si>
  <si>
    <t>REKAPITULASI DAFTAR PENERIMAAN TUNJANGAN KINERJA PEGAWAI</t>
  </si>
  <si>
    <t>SATKER SEKRETARIAT JENDERAL KANTOR KEMENTERIAN AGAMA KAB. ACEH BARAT DAYA</t>
  </si>
  <si>
    <t>BULAN BAYAR</t>
  </si>
  <si>
    <t>TANDA TANGAN</t>
  </si>
  <si>
    <t>JLH DITERIMA</t>
  </si>
  <si>
    <t>Pejabat Pembuat Komitmen Sekretariat Jenderal</t>
  </si>
  <si>
    <t>Kantor Kemenag Kab. Aceh Barat Daya</t>
  </si>
  <si>
    <t xml:space="preserve">  NPWP</t>
  </si>
  <si>
    <t>:</t>
  </si>
  <si>
    <t>.</t>
  </si>
  <si>
    <t>-</t>
  </si>
  <si>
    <t xml:space="preserve">  Diisi sesuai dengan Nomor Pokok Wajib Pajak yang dimiliki</t>
  </si>
  <si>
    <t xml:space="preserve">  NAMA WP</t>
  </si>
  <si>
    <t xml:space="preserve">  ALAMAT</t>
  </si>
  <si>
    <t>MAP/Kode Jenis Pajak</t>
  </si>
  <si>
    <t>Kode Jenis Setoran</t>
  </si>
  <si>
    <t>Uraian Pembayaran</t>
  </si>
  <si>
    <t>1</t>
  </si>
  <si>
    <t>2</t>
  </si>
  <si>
    <t>Tahun</t>
  </si>
  <si>
    <t>Jan</t>
  </si>
  <si>
    <t>Feb</t>
  </si>
  <si>
    <t>Mar</t>
  </si>
  <si>
    <t>Apr</t>
  </si>
  <si>
    <t>Mei</t>
  </si>
  <si>
    <t>Jun</t>
  </si>
  <si>
    <t>Jul</t>
  </si>
  <si>
    <t>Agt</t>
  </si>
  <si>
    <t>Sep</t>
  </si>
  <si>
    <t>Okt</t>
  </si>
  <si>
    <t>Nov</t>
  </si>
  <si>
    <t>Des</t>
  </si>
  <si>
    <t xml:space="preserve">  Nomor Ketetapan</t>
  </si>
  <si>
    <t xml:space="preserve">  Diisi sesuai Nomor Ketetapan : STP, SKPKB, SKPKBT</t>
  </si>
  <si>
    <t xml:space="preserve">  Jumlah Pembayaran</t>
  </si>
  <si>
    <t>Terbilang :</t>
  </si>
  <si>
    <t xml:space="preserve">  Diisi dengan rupiah penuh</t>
  </si>
  <si>
    <t xml:space="preserve">  Rp</t>
  </si>
  <si>
    <t>Diterima oleh Kantor Penerima Pembayaran</t>
  </si>
  <si>
    <t>Wajib Pajak/Penyetor</t>
  </si>
  <si>
    <t>Tanggal</t>
  </si>
  <si>
    <t>Blangpidie</t>
  </si>
  <si>
    <t>tgl</t>
  </si>
  <si>
    <t>Cap dan tanda tangan</t>
  </si>
  <si>
    <t>Nama Jelas :</t>
  </si>
  <si>
    <t>Agussalim, S.I.P</t>
  </si>
  <si>
    <t xml:space="preserve">  Ruang Validasi Kantor Penerima Pembayaran</t>
  </si>
  <si>
    <t>Diisi sesuai buku petunjuk pengisian</t>
  </si>
  <si>
    <t>F.2.0.32.01</t>
  </si>
  <si>
    <t>1. .........................</t>
  </si>
  <si>
    <t>2. .........................</t>
  </si>
  <si>
    <t>3. .........................</t>
  </si>
  <si>
    <t>4. .........................</t>
  </si>
  <si>
    <t>5. .........................</t>
  </si>
  <si>
    <t>6. .........................</t>
  </si>
  <si>
    <t>7. .........................</t>
  </si>
  <si>
    <t>9. .........................</t>
  </si>
  <si>
    <t>KHAIRUL HUDA, SHI</t>
  </si>
  <si>
    <t>NIP. 198105252005011008</t>
  </si>
  <si>
    <t>8. .........................</t>
  </si>
  <si>
    <t>Kantor Kementerian Agama Kab. Aceh Barat Daya</t>
  </si>
  <si>
    <t>Jln. Bukit Hijau Komplek Perkantoran Pemkab Abdya</t>
  </si>
  <si>
    <t xml:space="preserve">  Beri tanda silang pada salah satu kolom untuk masa yang berkenaan</t>
  </si>
  <si>
    <t>Telah dipotong/diperhitungkan pada SPM</t>
  </si>
  <si>
    <t>Pejabat Penanda Tangan SPM</t>
  </si>
  <si>
    <t>FITRIANSYAH RAMADHAN</t>
  </si>
  <si>
    <t>III.a</t>
  </si>
  <si>
    <t>198605232019031003</t>
  </si>
  <si>
    <t>880067293101000</t>
  </si>
  <si>
    <t>7001765978</t>
  </si>
  <si>
    <t>BARJAS</t>
  </si>
  <si>
    <t>TK/2= Tidak Kawin Tanpa Tanggungan</t>
  </si>
  <si>
    <t>Kelas Jabatan 8</t>
  </si>
  <si>
    <t>Blangpidie 23764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</si>
</sst>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421]dd\ mmmm\ yyyy;@"/>
  </numFmts>
  <fonts count="4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Bookman Old Style"/>
      <family val="1"/>
    </font>
    <font>
      <sz val="8"/>
      <color theme="1"/>
      <name val="Calibri"/>
      <family val="2"/>
      <charset val="1"/>
      <scheme val="minor"/>
    </font>
    <font>
      <b/>
      <sz val="12"/>
      <color theme="1"/>
      <name val="Bookman Old Style"/>
      <family val="1"/>
    </font>
    <font>
      <b/>
      <sz val="12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8"/>
      <color theme="0"/>
      <name val="Calibri"/>
      <family val="2"/>
      <charset val="1"/>
      <scheme val="minor"/>
    </font>
    <font>
      <b/>
      <sz val="8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1"/>
      <color theme="1"/>
      <name val="Tahoma"/>
      <family val="2"/>
    </font>
    <font>
      <sz val="10"/>
      <name val="Tahoma"/>
      <family val="2"/>
    </font>
    <font>
      <sz val="5"/>
      <name val="Tahoma"/>
      <family val="2"/>
    </font>
    <font>
      <b/>
      <sz val="10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10"/>
      <name val="Verdana"/>
      <family val="2"/>
    </font>
    <font>
      <b/>
      <sz val="10"/>
      <name val="Verdana"/>
      <family val="2"/>
    </font>
    <font>
      <b/>
      <sz val="11"/>
      <color theme="1"/>
      <name val="Times New Roman"/>
      <family val="1"/>
    </font>
    <font>
      <b/>
      <sz val="11"/>
      <color theme="1"/>
      <name val="Bookman Old Style"/>
      <family val="1"/>
    </font>
    <font>
      <sz val="10"/>
      <name val="Arial"/>
      <family val="2"/>
    </font>
    <font>
      <sz val="8"/>
      <name val="Verdana"/>
      <family val="2"/>
    </font>
    <font>
      <b/>
      <sz val="9"/>
      <name val="Verdana"/>
      <family val="2"/>
    </font>
    <font>
      <b/>
      <sz val="12"/>
      <name val="Verdana"/>
      <family val="2"/>
    </font>
    <font>
      <i/>
      <sz val="8"/>
      <name val="Verdana"/>
      <family val="2"/>
    </font>
    <font>
      <sz val="10"/>
      <name val="Book Antiqua"/>
      <family val="1"/>
    </font>
    <font>
      <sz val="9"/>
      <name val="Verdana"/>
      <family val="2"/>
    </font>
    <font>
      <i/>
      <sz val="6"/>
      <color indexed="9"/>
      <name val="Verdana"/>
      <family val="2"/>
    </font>
    <font>
      <sz val="9"/>
      <color indexed="9"/>
      <name val="Verdana"/>
      <family val="2"/>
    </font>
    <font>
      <sz val="20"/>
      <name val="Verdana"/>
      <family val="2"/>
    </font>
    <font>
      <sz val="11"/>
      <name val="Book Antiqua"/>
      <family val="1"/>
    </font>
    <font>
      <b/>
      <sz val="10"/>
      <name val="Book Antiqua"/>
      <family val="1"/>
    </font>
    <font>
      <b/>
      <i/>
      <sz val="8"/>
      <name val="Verdana"/>
      <family val="2"/>
    </font>
    <font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auto="1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32" fillId="0" borderId="0"/>
    <xf numFmtId="0" fontId="5" fillId="0" borderId="0"/>
  </cellStyleXfs>
  <cellXfs count="376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vertical="center"/>
    </xf>
    <xf numFmtId="3" fontId="0" fillId="2" borderId="0" xfId="0" applyNumberFormat="1" applyFont="1" applyFill="1" applyAlignment="1">
      <alignment vertical="center"/>
    </xf>
    <xf numFmtId="164" fontId="0" fillId="0" borderId="0" xfId="2" applyFont="1"/>
    <xf numFmtId="0" fontId="0" fillId="0" borderId="0" xfId="0" applyAlignment="1">
      <alignment vertical="center"/>
    </xf>
    <xf numFmtId="0" fontId="7" fillId="0" borderId="1" xfId="0" quotePrefix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quotePrefix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3" fontId="0" fillId="0" borderId="13" xfId="0" applyNumberFormat="1" applyBorder="1" applyAlignment="1">
      <alignment vertical="center"/>
    </xf>
    <xf numFmtId="3" fontId="0" fillId="0" borderId="16" xfId="0" applyNumberFormat="1" applyBorder="1" applyAlignment="1">
      <alignment vertical="center"/>
    </xf>
    <xf numFmtId="164" fontId="0" fillId="0" borderId="0" xfId="0" applyNumberFormat="1"/>
    <xf numFmtId="0" fontId="0" fillId="0" borderId="5" xfId="0" applyBorder="1" applyAlignment="1">
      <alignment vertical="center"/>
    </xf>
    <xf numFmtId="0" fontId="9" fillId="2" borderId="23" xfId="0" applyFont="1" applyFill="1" applyBorder="1" applyAlignment="1">
      <alignment horizontal="center" vertical="center" wrapText="1"/>
    </xf>
    <xf numFmtId="10" fontId="9" fillId="2" borderId="15" xfId="0" applyNumberFormat="1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9" fontId="9" fillId="2" borderId="15" xfId="0" applyNumberFormat="1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164" fontId="10" fillId="0" borderId="27" xfId="2" applyFont="1" applyBorder="1" applyAlignment="1">
      <alignment vertical="center"/>
    </xf>
    <xf numFmtId="164" fontId="10" fillId="0" borderId="28" xfId="0" applyNumberFormat="1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164" fontId="10" fillId="0" borderId="30" xfId="2" applyFont="1" applyBorder="1" applyAlignment="1">
      <alignment vertical="center"/>
    </xf>
    <xf numFmtId="164" fontId="10" fillId="0" borderId="31" xfId="0" applyNumberFormat="1" applyFont="1" applyBorder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3" borderId="30" xfId="0" applyFont="1" applyFill="1" applyBorder="1" applyAlignment="1">
      <alignment horizontal="center" vertical="center"/>
    </xf>
    <xf numFmtId="2" fontId="10" fillId="0" borderId="27" xfId="0" applyNumberFormat="1" applyFont="1" applyBorder="1" applyAlignment="1">
      <alignment horizontal="center" vertical="center"/>
    </xf>
    <xf numFmtId="2" fontId="10" fillId="0" borderId="3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2" xfId="0" applyFont="1" applyFill="1" applyBorder="1" applyAlignment="1">
      <alignment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13" fillId="0" borderId="0" xfId="0" applyFont="1"/>
    <xf numFmtId="0" fontId="10" fillId="0" borderId="0" xfId="0" applyFont="1"/>
    <xf numFmtId="0" fontId="14" fillId="2" borderId="33" xfId="0" applyFont="1" applyFill="1" applyBorder="1" applyAlignment="1" applyProtection="1">
      <alignment horizontal="center" vertical="center" wrapText="1"/>
    </xf>
    <xf numFmtId="3" fontId="14" fillId="2" borderId="33" xfId="0" applyNumberFormat="1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164" fontId="0" fillId="0" borderId="0" xfId="2" applyFont="1" applyAlignment="1">
      <alignment horizontal="center"/>
    </xf>
    <xf numFmtId="0" fontId="0" fillId="0" borderId="0" xfId="0" applyFont="1"/>
    <xf numFmtId="0" fontId="17" fillId="0" borderId="0" xfId="0" applyFont="1"/>
    <xf numFmtId="0" fontId="18" fillId="2" borderId="0" xfId="0" applyFont="1" applyFill="1" applyBorder="1" applyAlignment="1">
      <alignment horizontal="center" vertical="center" wrapText="1"/>
    </xf>
    <xf numFmtId="3" fontId="17" fillId="2" borderId="0" xfId="0" applyNumberFormat="1" applyFont="1" applyFill="1" applyBorder="1" applyAlignment="1" applyProtection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8" fillId="2" borderId="0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10" fillId="0" borderId="38" xfId="0" applyFont="1" applyBorder="1" applyAlignment="1">
      <alignment horizontal="center" vertical="center"/>
    </xf>
    <xf numFmtId="3" fontId="10" fillId="0" borderId="38" xfId="0" applyNumberFormat="1" applyFont="1" applyBorder="1" applyAlignment="1">
      <alignment vertical="center"/>
    </xf>
    <xf numFmtId="0" fontId="10" fillId="0" borderId="38" xfId="0" applyFont="1" applyBorder="1" applyAlignment="1">
      <alignment horizontal="center" vertical="center" wrapText="1"/>
    </xf>
    <xf numFmtId="164" fontId="10" fillId="0" borderId="38" xfId="2" applyFont="1" applyBorder="1" applyAlignment="1">
      <alignment vertical="center"/>
    </xf>
    <xf numFmtId="164" fontId="10" fillId="0" borderId="38" xfId="0" applyNumberFormat="1" applyFont="1" applyBorder="1" applyAlignment="1">
      <alignment vertical="center"/>
    </xf>
    <xf numFmtId="2" fontId="10" fillId="0" borderId="38" xfId="0" applyNumberFormat="1" applyFont="1" applyBorder="1" applyAlignment="1">
      <alignment vertical="center"/>
    </xf>
    <xf numFmtId="166" fontId="10" fillId="0" borderId="38" xfId="0" applyNumberFormat="1" applyFont="1" applyBorder="1" applyAlignment="1">
      <alignment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vertical="center"/>
    </xf>
    <xf numFmtId="0" fontId="10" fillId="0" borderId="44" xfId="0" applyFont="1" applyBorder="1" applyAlignment="1">
      <alignment horizontal="center" vertical="center"/>
    </xf>
    <xf numFmtId="3" fontId="10" fillId="0" borderId="44" xfId="0" applyNumberFormat="1" applyFont="1" applyBorder="1" applyAlignment="1">
      <alignment vertical="center"/>
    </xf>
    <xf numFmtId="0" fontId="10" fillId="0" borderId="44" xfId="0" applyFont="1" applyBorder="1" applyAlignment="1">
      <alignment horizontal="center" vertical="center" wrapText="1"/>
    </xf>
    <xf numFmtId="164" fontId="10" fillId="0" borderId="44" xfId="2" applyFont="1" applyBorder="1" applyAlignment="1">
      <alignment vertical="center"/>
    </xf>
    <xf numFmtId="164" fontId="10" fillId="0" borderId="44" xfId="0" applyNumberFormat="1" applyFont="1" applyBorder="1" applyAlignment="1">
      <alignment vertical="center"/>
    </xf>
    <xf numFmtId="2" fontId="10" fillId="0" borderId="44" xfId="0" applyNumberFormat="1" applyFont="1" applyBorder="1" applyAlignment="1">
      <alignment vertical="center"/>
    </xf>
    <xf numFmtId="166" fontId="10" fillId="0" borderId="44" xfId="0" applyNumberFormat="1" applyFont="1" applyBorder="1" applyAlignment="1">
      <alignment vertical="center"/>
    </xf>
    <xf numFmtId="0" fontId="8" fillId="0" borderId="41" xfId="0" applyFont="1" applyFill="1" applyBorder="1" applyAlignment="1">
      <alignment horizontal="center" vertical="center" wrapText="1"/>
    </xf>
    <xf numFmtId="164" fontId="10" fillId="0" borderId="46" xfId="0" applyNumberFormat="1" applyFont="1" applyBorder="1" applyAlignment="1">
      <alignment horizontal="center" vertical="center"/>
    </xf>
    <xf numFmtId="2" fontId="10" fillId="0" borderId="46" xfId="0" applyNumberFormat="1" applyFont="1" applyBorder="1" applyAlignment="1">
      <alignment horizontal="center" vertical="center"/>
    </xf>
    <xf numFmtId="166" fontId="10" fillId="0" borderId="46" xfId="0" applyNumberFormat="1" applyFont="1" applyBorder="1" applyAlignment="1">
      <alignment horizontal="center" vertical="center"/>
    </xf>
    <xf numFmtId="3" fontId="19" fillId="2" borderId="50" xfId="0" applyNumberFormat="1" applyFont="1" applyFill="1" applyBorder="1" applyAlignment="1">
      <alignment vertical="center" wrapText="1"/>
    </xf>
    <xf numFmtId="3" fontId="19" fillId="2" borderId="51" xfId="0" applyNumberFormat="1" applyFont="1" applyFill="1" applyBorder="1" applyAlignment="1">
      <alignment vertical="center" wrapText="1"/>
    </xf>
    <xf numFmtId="3" fontId="19" fillId="2" borderId="17" xfId="0" applyNumberFormat="1" applyFont="1" applyFill="1" applyBorder="1" applyAlignment="1">
      <alignment horizontal="left" vertical="center" wrapText="1"/>
    </xf>
    <xf numFmtId="3" fontId="19" fillId="2" borderId="54" xfId="0" applyNumberFormat="1" applyFont="1" applyFill="1" applyBorder="1" applyAlignment="1">
      <alignment horizontal="left" vertical="center" wrapText="1"/>
    </xf>
    <xf numFmtId="3" fontId="19" fillId="2" borderId="18" xfId="0" applyNumberFormat="1" applyFont="1" applyFill="1" applyBorder="1" applyAlignment="1"/>
    <xf numFmtId="3" fontId="19" fillId="2" borderId="57" xfId="0" applyNumberFormat="1" applyFon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3" fontId="0" fillId="0" borderId="5" xfId="0" applyNumberFormat="1" applyBorder="1" applyAlignment="1">
      <alignment vertical="center"/>
    </xf>
    <xf numFmtId="0" fontId="0" fillId="0" borderId="59" xfId="0" applyBorder="1" applyAlignment="1">
      <alignment vertical="center"/>
    </xf>
    <xf numFmtId="3" fontId="0" fillId="0" borderId="59" xfId="0" applyNumberFormat="1" applyBorder="1" applyAlignment="1">
      <alignment horizontal="center" vertical="center"/>
    </xf>
    <xf numFmtId="0" fontId="0" fillId="0" borderId="58" xfId="0" applyBorder="1" applyAlignment="1">
      <alignment vertical="top"/>
    </xf>
    <xf numFmtId="3" fontId="0" fillId="0" borderId="58" xfId="0" applyNumberFormat="1" applyBorder="1" applyAlignment="1">
      <alignment horizontal="center" vertical="top"/>
    </xf>
    <xf numFmtId="3" fontId="0" fillId="0" borderId="58" xfId="0" applyNumberFormat="1" applyBorder="1" applyAlignment="1">
      <alignment vertical="top"/>
    </xf>
    <xf numFmtId="0" fontId="19" fillId="0" borderId="0" xfId="0" applyFont="1"/>
    <xf numFmtId="0" fontId="0" fillId="0" borderId="52" xfId="0" applyBorder="1"/>
    <xf numFmtId="0" fontId="0" fillId="0" borderId="60" xfId="0" applyBorder="1"/>
    <xf numFmtId="0" fontId="0" fillId="0" borderId="5" xfId="0" applyBorder="1" applyAlignment="1">
      <alignment vertical="top"/>
    </xf>
    <xf numFmtId="3" fontId="0" fillId="0" borderId="5" xfId="0" applyNumberFormat="1" applyBorder="1" applyAlignment="1">
      <alignment horizontal="center" vertical="top"/>
    </xf>
    <xf numFmtId="3" fontId="0" fillId="0" borderId="5" xfId="0" applyNumberFormat="1" applyBorder="1" applyAlignment="1">
      <alignment vertical="top"/>
    </xf>
    <xf numFmtId="0" fontId="19" fillId="0" borderId="5" xfId="0" applyFont="1" applyBorder="1" applyAlignment="1">
      <alignment vertical="center"/>
    </xf>
    <xf numFmtId="0" fontId="0" fillId="0" borderId="55" xfId="0" applyBorder="1"/>
    <xf numFmtId="0" fontId="19" fillId="0" borderId="3" xfId="0" applyFont="1" applyBorder="1" applyAlignment="1">
      <alignment vertical="center"/>
    </xf>
    <xf numFmtId="0" fontId="19" fillId="0" borderId="61" xfId="0" applyFont="1" applyBorder="1" applyAlignment="1">
      <alignment vertical="center"/>
    </xf>
    <xf numFmtId="0" fontId="0" fillId="0" borderId="62" xfId="0" applyBorder="1"/>
    <xf numFmtId="0" fontId="0" fillId="0" borderId="64" xfId="0" applyBorder="1"/>
    <xf numFmtId="0" fontId="0" fillId="0" borderId="65" xfId="0" applyBorder="1"/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horizontal="center" vertical="top"/>
    </xf>
    <xf numFmtId="3" fontId="0" fillId="0" borderId="3" xfId="0" applyNumberFormat="1" applyBorder="1" applyAlignment="1">
      <alignment vertical="top"/>
    </xf>
    <xf numFmtId="0" fontId="0" fillId="0" borderId="61" xfId="0" applyBorder="1"/>
    <xf numFmtId="164" fontId="0" fillId="0" borderId="5" xfId="0" applyNumberFormat="1" applyBorder="1"/>
    <xf numFmtId="164" fontId="0" fillId="0" borderId="59" xfId="0" applyNumberFormat="1" applyBorder="1"/>
    <xf numFmtId="164" fontId="0" fillId="0" borderId="58" xfId="0" applyNumberFormat="1" applyBorder="1"/>
    <xf numFmtId="164" fontId="0" fillId="0" borderId="60" xfId="0" applyNumberFormat="1" applyBorder="1"/>
    <xf numFmtId="164" fontId="0" fillId="0" borderId="63" xfId="0" applyNumberFormat="1" applyBorder="1"/>
    <xf numFmtId="164" fontId="19" fillId="0" borderId="5" xfId="0" applyNumberFormat="1" applyFont="1" applyBorder="1" applyAlignment="1">
      <alignment vertical="center"/>
    </xf>
    <xf numFmtId="164" fontId="19" fillId="0" borderId="3" xfId="0" applyNumberFormat="1" applyFont="1" applyBorder="1" applyAlignment="1">
      <alignment vertical="center"/>
    </xf>
    <xf numFmtId="164" fontId="0" fillId="0" borderId="3" xfId="0" applyNumberFormat="1" applyBorder="1"/>
    <xf numFmtId="164" fontId="0" fillId="0" borderId="63" xfId="2" applyFont="1" applyBorder="1"/>
    <xf numFmtId="0" fontId="20" fillId="0" borderId="0" xfId="3" applyFont="1" applyAlignment="1">
      <alignment vertical="center"/>
    </xf>
    <xf numFmtId="0" fontId="21" fillId="0" borderId="0" xfId="0" applyFont="1"/>
    <xf numFmtId="0" fontId="22" fillId="0" borderId="0" xfId="3" applyFont="1" applyAlignment="1">
      <alignment horizontal="center"/>
    </xf>
    <xf numFmtId="0" fontId="23" fillId="0" borderId="0" xfId="3" applyFont="1" applyAlignment="1">
      <alignment horizontal="left"/>
    </xf>
    <xf numFmtId="0" fontId="22" fillId="0" borderId="0" xfId="3" applyFont="1" applyAlignment="1">
      <alignment vertical="center"/>
    </xf>
    <xf numFmtId="0" fontId="22" fillId="0" borderId="0" xfId="3" applyFont="1" applyAlignment="1"/>
    <xf numFmtId="0" fontId="25" fillId="0" borderId="0" xfId="0" applyFont="1" applyAlignment="1" applyProtection="1">
      <alignment vertical="center"/>
      <protection locked="0"/>
    </xf>
    <xf numFmtId="0" fontId="26" fillId="0" borderId="0" xfId="0" applyFont="1"/>
    <xf numFmtId="0" fontId="26" fillId="0" borderId="0" xfId="0" applyFont="1" applyAlignment="1">
      <alignment horizontal="center"/>
    </xf>
    <xf numFmtId="0" fontId="10" fillId="0" borderId="45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>
      <alignment vertical="center"/>
    </xf>
    <xf numFmtId="3" fontId="0" fillId="0" borderId="0" xfId="0" applyNumberFormat="1" applyProtection="1">
      <protection locked="0"/>
    </xf>
    <xf numFmtId="0" fontId="7" fillId="0" borderId="0" xfId="0" applyFont="1"/>
    <xf numFmtId="0" fontId="23" fillId="0" borderId="0" xfId="3" applyFont="1" applyAlignment="1">
      <alignment horizontal="center"/>
    </xf>
    <xf numFmtId="3" fontId="19" fillId="2" borderId="49" xfId="0" applyNumberFormat="1" applyFont="1" applyFill="1" applyBorder="1" applyAlignment="1">
      <alignment horizontal="center" vertical="center" wrapText="1"/>
    </xf>
    <xf numFmtId="3" fontId="19" fillId="2" borderId="53" xfId="0" applyNumberFormat="1" applyFont="1" applyFill="1" applyBorder="1" applyAlignment="1">
      <alignment horizontal="center" vertical="center" wrapText="1"/>
    </xf>
    <xf numFmtId="3" fontId="19" fillId="2" borderId="56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3" xfId="0" applyBorder="1" applyAlignment="1">
      <alignment horizontal="center"/>
    </xf>
    <xf numFmtId="0" fontId="19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3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0" fontId="13" fillId="0" borderId="0" xfId="0" applyFont="1" applyAlignment="1">
      <alignment horizontal="center"/>
    </xf>
    <xf numFmtId="3" fontId="13" fillId="0" borderId="0" xfId="0" applyNumberFormat="1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center"/>
      <protection locked="0"/>
    </xf>
    <xf numFmtId="0" fontId="4" fillId="0" borderId="22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10" fillId="0" borderId="75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left" vertical="center"/>
    </xf>
    <xf numFmtId="0" fontId="10" fillId="0" borderId="70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 wrapText="1"/>
    </xf>
    <xf numFmtId="0" fontId="10" fillId="0" borderId="32" xfId="0" applyFont="1" applyBorder="1"/>
    <xf numFmtId="0" fontId="10" fillId="0" borderId="46" xfId="0" applyFont="1" applyBorder="1"/>
    <xf numFmtId="0" fontId="10" fillId="0" borderId="46" xfId="0" applyFont="1" applyBorder="1" applyAlignment="1">
      <alignment horizontal="center"/>
    </xf>
    <xf numFmtId="164" fontId="10" fillId="0" borderId="46" xfId="2" applyFont="1" applyBorder="1" applyAlignment="1">
      <alignment horizontal="center" vertical="center"/>
    </xf>
    <xf numFmtId="0" fontId="10" fillId="0" borderId="47" xfId="0" applyFont="1" applyBorder="1"/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3" fontId="0" fillId="0" borderId="11" xfId="0" applyNumberFormat="1" applyBorder="1" applyAlignment="1">
      <alignment vertical="center"/>
    </xf>
    <xf numFmtId="3" fontId="13" fillId="0" borderId="0" xfId="0" applyNumberFormat="1" applyFont="1" applyAlignment="1" applyProtection="1">
      <protection locked="0"/>
    </xf>
    <xf numFmtId="0" fontId="11" fillId="0" borderId="0" xfId="0" applyFont="1" applyAlignment="1">
      <alignment horizontal="left"/>
    </xf>
    <xf numFmtId="164" fontId="19" fillId="0" borderId="60" xfId="0" applyNumberFormat="1" applyFont="1" applyBorder="1" applyAlignment="1">
      <alignment vertical="center"/>
    </xf>
    <xf numFmtId="3" fontId="0" fillId="0" borderId="4" xfId="0" applyNumberFormat="1" applyBorder="1" applyAlignment="1">
      <alignment horizontal="center" vertical="center"/>
    </xf>
    <xf numFmtId="37" fontId="0" fillId="0" borderId="0" xfId="2" applyNumberFormat="1" applyFont="1" applyAlignment="1">
      <alignment horizontal="center" vertical="center"/>
    </xf>
    <xf numFmtId="3" fontId="0" fillId="0" borderId="59" xfId="0" applyNumberFormat="1" applyBorder="1" applyAlignment="1">
      <alignment horizontal="right" vertical="center"/>
    </xf>
    <xf numFmtId="0" fontId="10" fillId="0" borderId="32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0" fillId="0" borderId="86" xfId="0" applyFont="1" applyBorder="1" applyAlignment="1">
      <alignment horizontal="center" vertical="center"/>
    </xf>
    <xf numFmtId="0" fontId="10" fillId="0" borderId="87" xfId="0" applyFont="1" applyBorder="1" applyAlignment="1">
      <alignment vertical="center"/>
    </xf>
    <xf numFmtId="0" fontId="10" fillId="0" borderId="87" xfId="0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 wrapText="1"/>
    </xf>
    <xf numFmtId="0" fontId="10" fillId="3" borderId="87" xfId="0" applyFont="1" applyFill="1" applyBorder="1" applyAlignment="1">
      <alignment horizontal="center" vertical="center"/>
    </xf>
    <xf numFmtId="2" fontId="10" fillId="0" borderId="87" xfId="0" applyNumberFormat="1" applyFont="1" applyBorder="1" applyAlignment="1">
      <alignment horizontal="center" vertical="center"/>
    </xf>
    <xf numFmtId="164" fontId="10" fillId="0" borderId="87" xfId="2" applyFont="1" applyBorder="1" applyAlignment="1">
      <alignment vertical="center"/>
    </xf>
    <xf numFmtId="164" fontId="10" fillId="0" borderId="88" xfId="0" applyNumberFormat="1" applyFont="1" applyBorder="1" applyAlignment="1">
      <alignment vertical="center"/>
    </xf>
    <xf numFmtId="3" fontId="0" fillId="0" borderId="15" xfId="0" applyNumberFormat="1" applyBorder="1" applyAlignment="1">
      <alignment horizontal="center" vertical="center"/>
    </xf>
    <xf numFmtId="3" fontId="10" fillId="0" borderId="27" xfId="0" quotePrefix="1" applyNumberFormat="1" applyFont="1" applyBorder="1" applyAlignment="1">
      <alignment horizontal="center" vertical="center"/>
    </xf>
    <xf numFmtId="3" fontId="10" fillId="0" borderId="30" xfId="0" applyNumberFormat="1" applyFont="1" applyBorder="1" applyAlignment="1">
      <alignment horizontal="center" vertical="center"/>
    </xf>
    <xf numFmtId="3" fontId="10" fillId="0" borderId="87" xfId="0" applyNumberFormat="1" applyFont="1" applyBorder="1" applyAlignment="1">
      <alignment horizontal="center" vertical="center"/>
    </xf>
    <xf numFmtId="3" fontId="10" fillId="0" borderId="70" xfId="0" applyNumberFormat="1" applyFont="1" applyBorder="1" applyAlignment="1">
      <alignment horizontal="center" vertical="center"/>
    </xf>
    <xf numFmtId="3" fontId="16" fillId="0" borderId="70" xfId="0" applyNumberFormat="1" applyFont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0" xfId="0" applyBorder="1" applyAlignment="1">
      <alignment vertical="center" wrapText="1"/>
    </xf>
    <xf numFmtId="0" fontId="0" fillId="0" borderId="80" xfId="0" applyBorder="1" applyAlignment="1">
      <alignment vertical="center"/>
    </xf>
    <xf numFmtId="164" fontId="0" fillId="0" borderId="13" xfId="2" applyFont="1" applyBorder="1" applyAlignment="1">
      <alignment vertical="center"/>
    </xf>
    <xf numFmtId="164" fontId="0" fillId="0" borderId="0" xfId="2" applyFont="1" applyAlignment="1">
      <alignment horizontal="center" vertical="center"/>
    </xf>
    <xf numFmtId="164" fontId="0" fillId="0" borderId="0" xfId="2" applyFont="1" applyAlignment="1">
      <alignment vertical="center"/>
    </xf>
    <xf numFmtId="0" fontId="28" fillId="0" borderId="0" xfId="5" applyFont="1" applyProtection="1">
      <protection locked="0"/>
    </xf>
    <xf numFmtId="0" fontId="33" fillId="0" borderId="0" xfId="5" applyFont="1" applyProtection="1">
      <protection locked="0"/>
    </xf>
    <xf numFmtId="0" fontId="28" fillId="0" borderId="76" xfId="5" applyFont="1" applyBorder="1" applyProtection="1">
      <protection locked="0"/>
    </xf>
    <xf numFmtId="0" fontId="28" fillId="0" borderId="89" xfId="5" applyFont="1" applyBorder="1" applyProtection="1">
      <protection locked="0"/>
    </xf>
    <xf numFmtId="0" fontId="28" fillId="0" borderId="0" xfId="5" applyFont="1" applyProtection="1">
      <protection hidden="1"/>
    </xf>
    <xf numFmtId="0" fontId="28" fillId="0" borderId="83" xfId="5" applyFont="1" applyBorder="1" applyProtection="1">
      <protection locked="0"/>
    </xf>
    <xf numFmtId="0" fontId="28" fillId="0" borderId="82" xfId="5" applyFont="1" applyBorder="1" applyProtection="1">
      <protection locked="0"/>
    </xf>
    <xf numFmtId="0" fontId="28" fillId="0" borderId="84" xfId="5" applyFont="1" applyBorder="1" applyProtection="1">
      <protection locked="0"/>
    </xf>
    <xf numFmtId="0" fontId="34" fillId="0" borderId="76" xfId="5" applyFont="1" applyBorder="1" applyProtection="1">
      <protection locked="0"/>
    </xf>
    <xf numFmtId="0" fontId="35" fillId="0" borderId="0" xfId="5" applyFont="1" applyProtection="1">
      <protection locked="0"/>
    </xf>
    <xf numFmtId="0" fontId="27" fillId="0" borderId="80" xfId="5" applyFont="1" applyBorder="1" applyAlignment="1" applyProtection="1">
      <alignment horizontal="center" vertical="center"/>
      <protection hidden="1"/>
    </xf>
    <xf numFmtId="0" fontId="27" fillId="0" borderId="0" xfId="5" applyFont="1" applyAlignment="1" applyProtection="1">
      <alignment horizontal="center" vertical="center"/>
      <protection hidden="1"/>
    </xf>
    <xf numFmtId="0" fontId="28" fillId="0" borderId="0" xfId="5" applyFont="1" applyAlignment="1" applyProtection="1">
      <alignment horizontal="center"/>
      <protection locked="0"/>
    </xf>
    <xf numFmtId="0" fontId="36" fillId="0" borderId="76" xfId="5" applyFont="1" applyBorder="1" applyProtection="1">
      <protection locked="0"/>
    </xf>
    <xf numFmtId="0" fontId="36" fillId="0" borderId="0" xfId="5" applyFont="1" applyProtection="1">
      <protection locked="0"/>
    </xf>
    <xf numFmtId="0" fontId="37" fillId="0" borderId="85" xfId="5" applyFont="1" applyBorder="1" applyProtection="1">
      <protection hidden="1"/>
    </xf>
    <xf numFmtId="0" fontId="27" fillId="0" borderId="85" xfId="5" applyFont="1" applyBorder="1" applyProtection="1">
      <protection locked="0"/>
    </xf>
    <xf numFmtId="0" fontId="27" fillId="0" borderId="0" xfId="5" applyFont="1" applyProtection="1">
      <protection locked="0"/>
    </xf>
    <xf numFmtId="0" fontId="35" fillId="0" borderId="76" xfId="5" applyFont="1" applyBorder="1" applyProtection="1">
      <protection locked="0"/>
    </xf>
    <xf numFmtId="0" fontId="37" fillId="0" borderId="81" xfId="5" applyFont="1" applyBorder="1" applyProtection="1">
      <protection hidden="1"/>
    </xf>
    <xf numFmtId="0" fontId="27" fillId="0" borderId="81" xfId="5" applyFont="1" applyBorder="1" applyProtection="1">
      <protection locked="0"/>
    </xf>
    <xf numFmtId="0" fontId="38" fillId="0" borderId="82" xfId="5" applyFont="1" applyBorder="1" applyProtection="1">
      <protection locked="0"/>
    </xf>
    <xf numFmtId="0" fontId="33" fillId="0" borderId="82" xfId="5" applyFont="1" applyBorder="1" applyProtection="1">
      <protection locked="0"/>
    </xf>
    <xf numFmtId="0" fontId="5" fillId="0" borderId="89" xfId="5" applyBorder="1"/>
    <xf numFmtId="0" fontId="5" fillId="0" borderId="0" xfId="5"/>
    <xf numFmtId="0" fontId="37" fillId="0" borderId="80" xfId="5" applyFont="1" applyBorder="1" applyAlignment="1" applyProtection="1">
      <alignment horizontal="center"/>
      <protection locked="0"/>
    </xf>
    <xf numFmtId="49" fontId="37" fillId="0" borderId="79" xfId="5" applyNumberFormat="1" applyFont="1" applyBorder="1" applyAlignment="1" applyProtection="1">
      <alignment horizontal="center"/>
      <protection hidden="1"/>
    </xf>
    <xf numFmtId="49" fontId="37" fillId="0" borderId="80" xfId="5" applyNumberFormat="1" applyFont="1" applyBorder="1" applyAlignment="1" applyProtection="1">
      <alignment horizontal="center"/>
      <protection hidden="1"/>
    </xf>
    <xf numFmtId="49" fontId="37" fillId="0" borderId="77" xfId="5" applyNumberFormat="1" applyFont="1" applyBorder="1" applyAlignment="1" applyProtection="1">
      <alignment horizontal="center"/>
      <protection hidden="1"/>
    </xf>
    <xf numFmtId="0" fontId="37" fillId="0" borderId="0" xfId="5" applyFont="1" applyProtection="1">
      <protection locked="0"/>
    </xf>
    <xf numFmtId="0" fontId="45" fillId="0" borderId="0" xfId="5" applyFont="1" applyProtection="1">
      <protection hidden="1"/>
    </xf>
    <xf numFmtId="0" fontId="39" fillId="0" borderId="0" xfId="5" applyFont="1" applyAlignment="1" applyProtection="1">
      <alignment horizontal="right"/>
      <protection locked="0"/>
    </xf>
    <xf numFmtId="0" fontId="28" fillId="0" borderId="77" xfId="5" applyFont="1" applyBorder="1" applyProtection="1">
      <protection locked="0"/>
    </xf>
    <xf numFmtId="0" fontId="28" fillId="0" borderId="78" xfId="5" applyFont="1" applyBorder="1" applyProtection="1">
      <protection locked="0"/>
    </xf>
    <xf numFmtId="0" fontId="27" fillId="0" borderId="78" xfId="5" applyFont="1" applyBorder="1" applyProtection="1">
      <protection locked="0"/>
    </xf>
    <xf numFmtId="0" fontId="28" fillId="0" borderId="79" xfId="5" applyFont="1" applyBorder="1" applyProtection="1">
      <protection locked="0"/>
    </xf>
    <xf numFmtId="0" fontId="37" fillId="0" borderId="80" xfId="5" applyFont="1" applyBorder="1" applyAlignment="1" applyProtection="1">
      <alignment horizontal="center" vertical="center"/>
      <protection hidden="1"/>
    </xf>
    <xf numFmtId="0" fontId="36" fillId="0" borderId="0" xfId="5" applyFont="1" applyAlignment="1" applyProtection="1">
      <alignment vertical="center" wrapText="1"/>
      <protection locked="0"/>
    </xf>
    <xf numFmtId="0" fontId="35" fillId="0" borderId="0" xfId="5" applyFont="1" applyAlignment="1" applyProtection="1">
      <alignment horizontal="center" vertical="center" wrapText="1"/>
      <protection locked="0"/>
    </xf>
    <xf numFmtId="0" fontId="5" fillId="0" borderId="78" xfId="5" applyBorder="1"/>
    <xf numFmtId="49" fontId="27" fillId="0" borderId="80" xfId="5" applyNumberFormat="1" applyFont="1" applyBorder="1" applyAlignment="1" applyProtection="1">
      <alignment horizontal="center" vertical="center"/>
      <protection hidden="1"/>
    </xf>
    <xf numFmtId="0" fontId="27" fillId="0" borderId="0" xfId="5" quotePrefix="1" applyFont="1" applyAlignment="1" applyProtection="1">
      <alignment horizontal="center"/>
      <protection hidden="1"/>
    </xf>
    <xf numFmtId="49" fontId="28" fillId="0" borderId="76" xfId="5" applyNumberFormat="1" applyFont="1" applyBorder="1" applyAlignment="1" applyProtection="1">
      <alignment horizontal="center"/>
      <protection hidden="1"/>
    </xf>
    <xf numFmtId="0" fontId="36" fillId="0" borderId="77" xfId="5" applyFont="1" applyBorder="1" applyProtection="1">
      <protection locked="0"/>
    </xf>
    <xf numFmtId="0" fontId="38" fillId="0" borderId="0" xfId="5" applyFont="1" applyProtection="1">
      <protection locked="0"/>
    </xf>
    <xf numFmtId="0" fontId="37" fillId="0" borderId="81" xfId="5" applyFont="1" applyBorder="1" applyProtection="1">
      <protection locked="0"/>
    </xf>
    <xf numFmtId="0" fontId="38" fillId="0" borderId="76" xfId="5" applyFont="1" applyBorder="1" applyProtection="1">
      <protection locked="0"/>
    </xf>
    <xf numFmtId="39" fontId="27" fillId="0" borderId="0" xfId="5" applyNumberFormat="1" applyFont="1" applyProtection="1">
      <protection hidden="1"/>
    </xf>
    <xf numFmtId="0" fontId="34" fillId="0" borderId="0" xfId="5" applyFont="1" applyProtection="1">
      <protection locked="0"/>
    </xf>
    <xf numFmtId="0" fontId="38" fillId="0" borderId="85" xfId="5" applyFont="1" applyBorder="1" applyProtection="1">
      <protection locked="0"/>
    </xf>
    <xf numFmtId="0" fontId="37" fillId="0" borderId="85" xfId="5" applyFont="1" applyBorder="1" applyProtection="1">
      <protection locked="0"/>
    </xf>
    <xf numFmtId="0" fontId="28" fillId="0" borderId="85" xfId="5" applyFont="1" applyBorder="1" applyProtection="1">
      <protection locked="0"/>
    </xf>
    <xf numFmtId="49" fontId="43" fillId="0" borderId="85" xfId="5" applyNumberFormat="1" applyFont="1" applyBorder="1" applyProtection="1">
      <protection hidden="1"/>
    </xf>
    <xf numFmtId="0" fontId="44" fillId="0" borderId="0" xfId="5" applyFont="1" applyProtection="1">
      <protection locked="0"/>
    </xf>
    <xf numFmtId="0" fontId="28" fillId="0" borderId="0" xfId="5" applyFont="1" applyAlignment="1" applyProtection="1">
      <alignment vertical="center"/>
      <protection locked="0"/>
    </xf>
    <xf numFmtId="166" fontId="30" fillId="0" borderId="9" xfId="1" applyNumberFormat="1" applyFont="1" applyBorder="1" applyAlignment="1">
      <alignment horizontal="center" vertical="center"/>
    </xf>
    <xf numFmtId="166" fontId="30" fillId="0" borderId="11" xfId="1" applyNumberFormat="1" applyFont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30" fillId="0" borderId="7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 vertical="center" wrapText="1"/>
    </xf>
    <xf numFmtId="166" fontId="30" fillId="0" borderId="7" xfId="1" applyNumberFormat="1" applyFont="1" applyBorder="1" applyAlignment="1">
      <alignment horizontal="center" vertical="center" wrapText="1"/>
    </xf>
    <xf numFmtId="166" fontId="30" fillId="0" borderId="4" xfId="1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3" fontId="13" fillId="0" borderId="0" xfId="0" applyNumberFormat="1" applyFont="1" applyAlignment="1" applyProtection="1">
      <alignment horizontal="left"/>
      <protection locked="0"/>
    </xf>
    <xf numFmtId="0" fontId="15" fillId="0" borderId="35" xfId="0" applyFont="1" applyFill="1" applyBorder="1" applyAlignment="1">
      <alignment horizontal="center" vertical="center" wrapText="1"/>
    </xf>
    <xf numFmtId="0" fontId="15" fillId="0" borderId="38" xfId="0" applyFont="1" applyFill="1" applyBorder="1" applyAlignment="1">
      <alignment horizontal="center" vertical="center" wrapText="1"/>
    </xf>
    <xf numFmtId="0" fontId="15" fillId="0" borderId="41" xfId="0" applyFont="1" applyFill="1" applyBorder="1" applyAlignment="1">
      <alignment horizontal="center" vertical="center" wrapText="1"/>
    </xf>
    <xf numFmtId="0" fontId="15" fillId="0" borderId="35" xfId="0" applyFont="1" applyFill="1" applyBorder="1" applyAlignment="1" applyProtection="1">
      <alignment horizontal="center" vertical="center" wrapText="1"/>
      <protection locked="0"/>
    </xf>
    <xf numFmtId="0" fontId="15" fillId="0" borderId="38" xfId="0" applyFont="1" applyFill="1" applyBorder="1" applyAlignment="1" applyProtection="1">
      <alignment horizontal="center" vertical="center" wrapText="1"/>
      <protection locked="0"/>
    </xf>
    <xf numFmtId="0" fontId="15" fillId="0" borderId="41" xfId="0" applyFont="1" applyFill="1" applyBorder="1" applyAlignment="1" applyProtection="1">
      <alignment horizontal="center" vertical="center" wrapText="1"/>
      <protection locked="0"/>
    </xf>
    <xf numFmtId="0" fontId="15" fillId="0" borderId="36" xfId="0" applyFont="1" applyFill="1" applyBorder="1" applyAlignment="1">
      <alignment horizontal="center" vertical="center" wrapText="1"/>
    </xf>
    <xf numFmtId="0" fontId="15" fillId="0" borderId="39" xfId="0" applyFont="1" applyFill="1" applyBorder="1" applyAlignment="1">
      <alignment horizontal="center" vertical="center" wrapText="1"/>
    </xf>
    <xf numFmtId="0" fontId="15" fillId="0" borderId="42" xfId="0" applyFont="1" applyFill="1" applyBorder="1" applyAlignment="1">
      <alignment horizontal="center" vertical="center" wrapText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>
      <alignment horizontal="left"/>
    </xf>
    <xf numFmtId="3" fontId="15" fillId="0" borderId="35" xfId="0" applyNumberFormat="1" applyFont="1" applyFill="1" applyBorder="1" applyAlignment="1">
      <alignment horizontal="center" vertical="center" wrapText="1"/>
    </xf>
    <xf numFmtId="3" fontId="15" fillId="0" borderId="38" xfId="0" applyNumberFormat="1" applyFont="1" applyFill="1" applyBorder="1" applyAlignment="1">
      <alignment horizontal="center" vertical="center" wrapText="1"/>
    </xf>
    <xf numFmtId="3" fontId="15" fillId="0" borderId="41" xfId="0" applyNumberFormat="1" applyFont="1" applyFill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 applyProtection="1">
      <alignment horizontal="center" vertical="center"/>
      <protection locked="0"/>
    </xf>
    <xf numFmtId="0" fontId="24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 wrapText="1"/>
    </xf>
    <xf numFmtId="3" fontId="13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>
      <alignment horizontal="center" vertical="center"/>
    </xf>
    <xf numFmtId="0" fontId="19" fillId="2" borderId="48" xfId="0" applyFont="1" applyFill="1" applyBorder="1" applyAlignment="1">
      <alignment horizontal="center" vertical="center"/>
    </xf>
    <xf numFmtId="0" fontId="19" fillId="2" borderId="52" xfId="0" applyFont="1" applyFill="1" applyBorder="1" applyAlignment="1">
      <alignment horizontal="center" vertical="center"/>
    </xf>
    <xf numFmtId="0" fontId="19" fillId="2" borderId="55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3" fontId="19" fillId="0" borderId="5" xfId="0" applyNumberFormat="1" applyFont="1" applyBorder="1" applyAlignment="1">
      <alignment horizontal="center" vertical="center"/>
    </xf>
    <xf numFmtId="3" fontId="19" fillId="0" borderId="3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8" fillId="2" borderId="70" xfId="0" applyFont="1" applyFill="1" applyBorder="1" applyAlignment="1">
      <alignment horizontal="center" vertical="center" wrapText="1"/>
    </xf>
    <xf numFmtId="0" fontId="8" fillId="2" borderId="73" xfId="0" applyFont="1" applyFill="1" applyBorder="1" applyAlignment="1">
      <alignment horizontal="center" vertical="center" wrapText="1"/>
    </xf>
    <xf numFmtId="0" fontId="13" fillId="0" borderId="0" xfId="0" applyFont="1" applyAlignment="1" applyProtection="1">
      <alignment horizontal="center"/>
      <protection locked="0"/>
    </xf>
    <xf numFmtId="0" fontId="13" fillId="0" borderId="0" xfId="0" applyFont="1" applyAlignment="1">
      <alignment horizontal="center"/>
    </xf>
    <xf numFmtId="3" fontId="13" fillId="0" borderId="0" xfId="0" applyNumberFormat="1" applyFont="1" applyAlignment="1" applyProtection="1">
      <alignment horizontal="center" vertical="center"/>
      <protection locked="0"/>
    </xf>
    <xf numFmtId="0" fontId="31" fillId="0" borderId="0" xfId="0" applyFont="1" applyAlignment="1">
      <alignment horizontal="center"/>
    </xf>
    <xf numFmtId="0" fontId="31" fillId="0" borderId="0" xfId="0" applyFont="1" applyBorder="1" applyAlignment="1">
      <alignment horizontal="center" vertical="center"/>
    </xf>
    <xf numFmtId="0" fontId="8" fillId="2" borderId="66" xfId="0" applyFont="1" applyFill="1" applyBorder="1" applyAlignment="1">
      <alignment horizontal="center" vertical="center" wrapText="1"/>
    </xf>
    <xf numFmtId="0" fontId="8" fillId="2" borderId="69" xfId="0" applyFont="1" applyFill="1" applyBorder="1" applyAlignment="1">
      <alignment horizontal="center" vertical="center" wrapText="1"/>
    </xf>
    <xf numFmtId="0" fontId="8" fillId="2" borderId="72" xfId="0" applyFont="1" applyFill="1" applyBorder="1" applyAlignment="1">
      <alignment horizontal="center" vertical="center" wrapText="1"/>
    </xf>
    <xf numFmtId="0" fontId="8" fillId="2" borderId="67" xfId="0" applyFont="1" applyFill="1" applyBorder="1" applyAlignment="1">
      <alignment horizontal="center" vertical="center" wrapText="1"/>
    </xf>
    <xf numFmtId="0" fontId="8" fillId="2" borderId="67" xfId="0" applyFont="1" applyFill="1" applyBorder="1" applyAlignment="1">
      <alignment horizontal="center" vertical="center"/>
    </xf>
    <xf numFmtId="0" fontId="8" fillId="2" borderId="68" xfId="0" applyFont="1" applyFill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 wrapText="1"/>
    </xf>
    <xf numFmtId="0" fontId="8" fillId="2" borderId="74" xfId="0" applyFont="1" applyFill="1" applyBorder="1" applyAlignment="1">
      <alignment horizontal="center" vertical="center" wrapText="1"/>
    </xf>
    <xf numFmtId="0" fontId="8" fillId="2" borderId="70" xfId="0" quotePrefix="1" applyFont="1" applyFill="1" applyBorder="1" applyAlignment="1">
      <alignment horizontal="center" vertical="center" wrapText="1"/>
    </xf>
    <xf numFmtId="0" fontId="28" fillId="0" borderId="0" xfId="5" applyFont="1" applyAlignment="1" applyProtection="1">
      <alignment horizontal="center" vertical="center"/>
      <protection locked="0"/>
    </xf>
    <xf numFmtId="0" fontId="29" fillId="0" borderId="0" xfId="5" applyFont="1" applyAlignment="1" applyProtection="1">
      <alignment horizontal="center"/>
      <protection locked="0"/>
    </xf>
    <xf numFmtId="0" fontId="28" fillId="0" borderId="0" xfId="5" applyFont="1" applyAlignment="1" applyProtection="1">
      <alignment horizontal="center"/>
      <protection locked="0"/>
    </xf>
    <xf numFmtId="0" fontId="34" fillId="0" borderId="76" xfId="5" applyFont="1" applyBorder="1" applyAlignment="1" applyProtection="1">
      <alignment horizontal="center"/>
      <protection locked="0"/>
    </xf>
    <xf numFmtId="0" fontId="34" fillId="0" borderId="0" xfId="5" applyFont="1" applyAlignment="1" applyProtection="1">
      <alignment horizontal="center"/>
      <protection locked="0"/>
    </xf>
    <xf numFmtId="0" fontId="34" fillId="0" borderId="89" xfId="5" applyFont="1" applyBorder="1" applyAlignment="1" applyProtection="1">
      <alignment horizontal="center"/>
      <protection locked="0"/>
    </xf>
    <xf numFmtId="167" fontId="37" fillId="0" borderId="85" xfId="5" applyNumberFormat="1" applyFont="1" applyBorder="1" applyAlignment="1" applyProtection="1">
      <alignment horizontal="center"/>
      <protection hidden="1"/>
    </xf>
    <xf numFmtId="0" fontId="36" fillId="0" borderId="76" xfId="5" applyFont="1" applyBorder="1" applyAlignment="1" applyProtection="1">
      <alignment horizontal="center"/>
      <protection locked="0"/>
    </xf>
    <xf numFmtId="0" fontId="36" fillId="0" borderId="0" xfId="5" applyFont="1" applyAlignment="1" applyProtection="1">
      <alignment horizontal="center"/>
      <protection locked="0"/>
    </xf>
    <xf numFmtId="0" fontId="36" fillId="0" borderId="89" xfId="5" applyFont="1" applyBorder="1" applyAlignment="1" applyProtection="1">
      <alignment horizontal="center"/>
      <protection locked="0"/>
    </xf>
    <xf numFmtId="0" fontId="41" fillId="0" borderId="83" xfId="5" applyFont="1" applyBorder="1" applyAlignment="1" applyProtection="1">
      <alignment horizontal="center"/>
      <protection locked="0"/>
    </xf>
    <xf numFmtId="0" fontId="41" fillId="0" borderId="84" xfId="5" applyFont="1" applyBorder="1" applyAlignment="1" applyProtection="1">
      <alignment horizontal="center"/>
      <protection locked="0"/>
    </xf>
    <xf numFmtId="0" fontId="41" fillId="0" borderId="77" xfId="5" applyFont="1" applyBorder="1" applyAlignment="1" applyProtection="1">
      <alignment horizontal="center"/>
      <protection locked="0"/>
    </xf>
    <xf numFmtId="0" fontId="41" fillId="0" borderId="79" xfId="5" applyFont="1" applyBorder="1" applyAlignment="1" applyProtection="1">
      <alignment horizontal="center"/>
      <protection locked="0"/>
    </xf>
    <xf numFmtId="0" fontId="36" fillId="0" borderId="83" xfId="5" applyFont="1" applyBorder="1" applyAlignment="1" applyProtection="1">
      <alignment horizontal="left" vertical="center"/>
      <protection locked="0"/>
    </xf>
    <xf numFmtId="0" fontId="36" fillId="0" borderId="82" xfId="5" applyFont="1" applyBorder="1" applyAlignment="1" applyProtection="1">
      <alignment horizontal="left" vertical="center"/>
      <protection locked="0"/>
    </xf>
    <xf numFmtId="0" fontId="36" fillId="0" borderId="77" xfId="5" applyFont="1" applyBorder="1" applyAlignment="1" applyProtection="1">
      <alignment horizontal="left" vertical="center"/>
      <protection locked="0"/>
    </xf>
    <xf numFmtId="0" fontId="36" fillId="0" borderId="78" xfId="5" applyFont="1" applyBorder="1" applyAlignment="1" applyProtection="1">
      <alignment horizontal="left" vertical="center"/>
      <protection locked="0"/>
    </xf>
    <xf numFmtId="37" fontId="42" fillId="0" borderId="0" xfId="5" applyNumberFormat="1" applyFont="1" applyAlignment="1" applyProtection="1">
      <alignment vertical="center" wrapText="1"/>
      <protection locked="0"/>
    </xf>
    <xf numFmtId="0" fontId="37" fillId="0" borderId="0" xfId="5" applyFont="1" applyAlignment="1">
      <alignment vertical="center" wrapText="1"/>
    </xf>
    <xf numFmtId="0" fontId="37" fillId="0" borderId="85" xfId="5" applyFont="1" applyBorder="1" applyAlignment="1">
      <alignment vertical="center" wrapText="1"/>
    </xf>
    <xf numFmtId="37" fontId="37" fillId="0" borderId="85" xfId="5" applyNumberFormat="1" applyFont="1" applyBorder="1" applyAlignment="1" applyProtection="1">
      <alignment horizontal="right"/>
      <protection hidden="1"/>
    </xf>
    <xf numFmtId="0" fontId="38" fillId="0" borderId="83" xfId="5" applyFont="1" applyBorder="1" applyAlignment="1" applyProtection="1">
      <alignment horizontal="center"/>
      <protection locked="0"/>
    </xf>
    <xf numFmtId="0" fontId="38" fillId="0" borderId="82" xfId="5" applyFont="1" applyBorder="1" applyAlignment="1" applyProtection="1">
      <alignment horizontal="center"/>
      <protection locked="0"/>
    </xf>
    <xf numFmtId="0" fontId="38" fillId="0" borderId="84" xfId="5" applyFont="1" applyBorder="1" applyAlignment="1" applyProtection="1">
      <alignment horizontal="center"/>
      <protection locked="0"/>
    </xf>
    <xf numFmtId="0" fontId="41" fillId="0" borderId="83" xfId="5" applyFont="1" applyBorder="1" applyAlignment="1" applyProtection="1">
      <alignment horizontal="center" vertical="center" wrapText="1"/>
      <protection hidden="1"/>
    </xf>
    <xf numFmtId="0" fontId="41" fillId="0" borderId="84" xfId="5" applyFont="1" applyBorder="1" applyAlignment="1" applyProtection="1">
      <alignment horizontal="center" vertical="center" wrapText="1"/>
      <protection hidden="1"/>
    </xf>
    <xf numFmtId="0" fontId="41" fillId="0" borderId="77" xfId="5" applyFont="1" applyBorder="1" applyAlignment="1" applyProtection="1">
      <alignment horizontal="center" vertical="center" wrapText="1"/>
      <protection hidden="1"/>
    </xf>
    <xf numFmtId="0" fontId="41" fillId="0" borderId="79" xfId="5" applyFont="1" applyBorder="1" applyAlignment="1" applyProtection="1">
      <alignment horizontal="center" vertical="center" wrapText="1"/>
      <protection hidden="1"/>
    </xf>
    <xf numFmtId="0" fontId="40" fillId="0" borderId="78" xfId="5" applyFont="1" applyBorder="1" applyAlignment="1" applyProtection="1">
      <alignment horizontal="center"/>
      <protection locked="0"/>
    </xf>
    <xf numFmtId="0" fontId="37" fillId="0" borderId="0" xfId="5" applyFont="1" applyAlignment="1" applyProtection="1">
      <alignment horizontal="left" vertical="top" wrapText="1"/>
      <protection hidden="1"/>
    </xf>
    <xf numFmtId="0" fontId="37" fillId="0" borderId="85" xfId="5" applyFont="1" applyBorder="1" applyAlignment="1" applyProtection="1">
      <alignment horizontal="left" vertical="top" wrapText="1"/>
      <protection hidden="1"/>
    </xf>
    <xf numFmtId="0" fontId="45" fillId="0" borderId="0" xfId="5" applyFont="1" applyAlignment="1" applyProtection="1">
      <alignment horizontal="center"/>
      <protection hidden="1"/>
    </xf>
    <xf numFmtId="0" fontId="40" fillId="0" borderId="77" xfId="5" applyFont="1" applyBorder="1" applyAlignment="1" applyProtection="1">
      <alignment horizontal="center"/>
      <protection locked="0"/>
    </xf>
  </cellXfs>
  <cellStyles count="6">
    <cellStyle name="Comma" xfId="1" builtinId="3"/>
    <cellStyle name="Comma [0]" xfId="2" builtinId="6"/>
    <cellStyle name="Normal" xfId="0" builtinId="0"/>
    <cellStyle name="Normal 2" xfId="3" xr:uid="{00000000-0005-0000-0000-000003000000}"/>
    <cellStyle name="Normal 3" xfId="4" xr:uid="{00000000-0005-0000-0000-000004000000}"/>
    <cellStyle name="Normal 3 2" xfId="5" xr:uid="{BFFAF630-8993-4FBB-B04B-D0DF0661B8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2</xdr:row>
      <xdr:rowOff>19050</xdr:rowOff>
    </xdr:from>
    <xdr:to>
      <xdr:col>26</xdr:col>
      <xdr:colOff>123825</xdr:colOff>
      <xdr:row>3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3030757-AB25-4136-BDE0-65D60AD3F5DB}"/>
            </a:ext>
          </a:extLst>
        </xdr:cNvPr>
        <xdr:cNvSpPr>
          <a:spLocks noChangeArrowheads="1"/>
        </xdr:cNvSpPr>
      </xdr:nvSpPr>
      <xdr:spPr bwMode="auto">
        <a:xfrm>
          <a:off x="3133725" y="342900"/>
          <a:ext cx="21717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id-ID" sz="1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SURAT SETORAN PAJAK</a:t>
          </a:r>
        </a:p>
      </xdr:txBody>
    </xdr:sp>
    <xdr:clientData/>
  </xdr:twoCellAnchor>
  <xdr:twoCellAnchor>
    <xdr:from>
      <xdr:col>17</xdr:col>
      <xdr:colOff>190500</xdr:colOff>
      <xdr:row>3</xdr:row>
      <xdr:rowOff>66675</xdr:rowOff>
    </xdr:from>
    <xdr:to>
      <xdr:col>24</xdr:col>
      <xdr:colOff>114300</xdr:colOff>
      <xdr:row>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9368766-F5D2-4F6A-9500-A4D209BA6038}"/>
            </a:ext>
          </a:extLst>
        </xdr:cNvPr>
        <xdr:cNvSpPr>
          <a:spLocks noChangeArrowheads="1"/>
        </xdr:cNvSpPr>
      </xdr:nvSpPr>
      <xdr:spPr bwMode="auto">
        <a:xfrm>
          <a:off x="3562350" y="552450"/>
          <a:ext cx="13335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(SSP)</a:t>
          </a:r>
        </a:p>
      </xdr:txBody>
    </xdr:sp>
    <xdr:clientData/>
  </xdr:twoCellAnchor>
  <xdr:twoCellAnchor>
    <xdr:from>
      <xdr:col>28</xdr:col>
      <xdr:colOff>95250</xdr:colOff>
      <xdr:row>3</xdr:row>
      <xdr:rowOff>0</xdr:rowOff>
    </xdr:from>
    <xdr:to>
      <xdr:col>32</xdr:col>
      <xdr:colOff>57150</xdr:colOff>
      <xdr:row>4</xdr:row>
      <xdr:rowOff>123825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266B9F0-4D08-4194-9673-0D4A3ED9E9A9}"/>
            </a:ext>
          </a:extLst>
        </xdr:cNvPr>
        <xdr:cNvSpPr>
          <a:spLocks noChangeArrowheads="1"/>
        </xdr:cNvSpPr>
      </xdr:nvSpPr>
      <xdr:spPr bwMode="auto">
        <a:xfrm>
          <a:off x="5676900" y="485775"/>
          <a:ext cx="838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LEMBAR</a:t>
          </a:r>
        </a:p>
      </xdr:txBody>
    </xdr:sp>
    <xdr:clientData/>
  </xdr:twoCellAnchor>
  <xdr:twoCellAnchor>
    <xdr:from>
      <xdr:col>28</xdr:col>
      <xdr:colOff>104775</xdr:colOff>
      <xdr:row>5</xdr:row>
      <xdr:rowOff>38100</xdr:rowOff>
    </xdr:from>
    <xdr:to>
      <xdr:col>33</xdr:col>
      <xdr:colOff>114300</xdr:colOff>
      <xdr:row>6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31CAACE-6A26-404D-B35E-3DECD805EC00}"/>
            </a:ext>
          </a:extLst>
        </xdr:cNvPr>
        <xdr:cNvSpPr>
          <a:spLocks noChangeArrowheads="1"/>
        </xdr:cNvSpPr>
      </xdr:nvSpPr>
      <xdr:spPr bwMode="auto">
        <a:xfrm>
          <a:off x="5686425" y="771525"/>
          <a:ext cx="107632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Untuk Arsip WP</a:t>
          </a:r>
          <a:endParaRPr lang="id-ID" sz="1200" b="1" i="0" strike="noStrike">
            <a:solidFill>
              <a:srgbClr val="000000"/>
            </a:solidFill>
            <a:latin typeface="Book Antiqua"/>
          </a:endParaRPr>
        </a:p>
        <a:p>
          <a:pPr algn="l" rtl="0">
            <a:defRPr sz="1000"/>
          </a:pPr>
          <a:endParaRPr lang="id-ID" sz="1200" b="1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31</xdr:col>
      <xdr:colOff>28575</xdr:colOff>
      <xdr:row>2</xdr:row>
      <xdr:rowOff>28575</xdr:rowOff>
    </xdr:from>
    <xdr:to>
      <xdr:col>32</xdr:col>
      <xdr:colOff>142875</xdr:colOff>
      <xdr:row>5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3372CAC-0549-4941-BCE7-E2B40FC10FCF}"/>
            </a:ext>
          </a:extLst>
        </xdr:cNvPr>
        <xdr:cNvSpPr>
          <a:spLocks noChangeArrowheads="1"/>
        </xdr:cNvSpPr>
      </xdr:nvSpPr>
      <xdr:spPr bwMode="auto">
        <a:xfrm>
          <a:off x="6267450" y="352425"/>
          <a:ext cx="333375" cy="381000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1</a:t>
          </a:r>
        </a:p>
      </xdr:txBody>
    </xdr:sp>
    <xdr:clientData/>
  </xdr:twoCellAnchor>
  <xdr:twoCellAnchor>
    <xdr:from>
      <xdr:col>1</xdr:col>
      <xdr:colOff>85725</xdr:colOff>
      <xdr:row>2</xdr:row>
      <xdr:rowOff>19050</xdr:rowOff>
    </xdr:from>
    <xdr:to>
      <xdr:col>4</xdr:col>
      <xdr:colOff>180975</xdr:colOff>
      <xdr:row>8</xdr:row>
      <xdr:rowOff>57150</xdr:rowOff>
    </xdr:to>
    <xdr:pic>
      <xdr:nvPicPr>
        <xdr:cNvPr id="7" name="Picture 9" descr="logo">
          <a:extLst>
            <a:ext uri="{FF2B5EF4-FFF2-40B4-BE49-F238E27FC236}">
              <a16:creationId xmlns:a16="http://schemas.microsoft.com/office/drawing/2014/main" id="{AE37E90D-28EF-4EE5-8559-981AE4619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72" t="5331" r="21666" b="30695"/>
        <a:stretch>
          <a:fillRect/>
        </a:stretch>
      </xdr:blipFill>
      <xdr:spPr bwMode="auto">
        <a:xfrm>
          <a:off x="247650" y="342900"/>
          <a:ext cx="6381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190500</xdr:colOff>
      <xdr:row>22</xdr:row>
      <xdr:rowOff>28575</xdr:rowOff>
    </xdr:from>
    <xdr:to>
      <xdr:col>15</xdr:col>
      <xdr:colOff>114300</xdr:colOff>
      <xdr:row>23</xdr:row>
      <xdr:rowOff>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0CE93B7F-C088-4870-BE1D-7EC368B00A5C}"/>
            </a:ext>
          </a:extLst>
        </xdr:cNvPr>
        <xdr:cNvSpPr txBox="1">
          <a:spLocks noChangeArrowheads="1"/>
        </xdr:cNvSpPr>
      </xdr:nvSpPr>
      <xdr:spPr bwMode="auto">
        <a:xfrm>
          <a:off x="2095500" y="3343275"/>
          <a:ext cx="971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1">
            <a:defRPr sz="1000"/>
          </a:pPr>
          <a:r>
            <a:rPr lang="id-ID" sz="9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Masa Pajak</a:t>
          </a:r>
        </a:p>
      </xdr:txBody>
    </xdr:sp>
    <xdr:clientData/>
  </xdr:twoCellAnchor>
  <xdr:twoCellAnchor>
    <xdr:from>
      <xdr:col>1</xdr:col>
      <xdr:colOff>47625</xdr:colOff>
      <xdr:row>23</xdr:row>
      <xdr:rowOff>47625</xdr:rowOff>
    </xdr:from>
    <xdr:to>
      <xdr:col>24</xdr:col>
      <xdr:colOff>190500</xdr:colOff>
      <xdr:row>26</xdr:row>
      <xdr:rowOff>85725</xdr:rowOff>
    </xdr:to>
    <xdr:grpSp>
      <xdr:nvGrpSpPr>
        <xdr:cNvPr id="9" name="Group 12">
          <a:extLst>
            <a:ext uri="{FF2B5EF4-FFF2-40B4-BE49-F238E27FC236}">
              <a16:creationId xmlns:a16="http://schemas.microsoft.com/office/drawing/2014/main" id="{45DE007D-1E98-4A06-B15C-0A95256D8C06}"/>
            </a:ext>
          </a:extLst>
        </xdr:cNvPr>
        <xdr:cNvGrpSpPr>
          <a:grpSpLocks/>
        </xdr:cNvGrpSpPr>
      </xdr:nvGrpSpPr>
      <xdr:grpSpPr bwMode="auto">
        <a:xfrm>
          <a:off x="213277" y="3600864"/>
          <a:ext cx="4739723" cy="394252"/>
          <a:chOff x="67" y="418"/>
          <a:chExt cx="527" cy="46"/>
        </a:xfrm>
      </xdr:grpSpPr>
      <xdr:sp macro="" textlink="">
        <xdr:nvSpPr>
          <xdr:cNvPr id="10" name="Text Box 13">
            <a:extLst>
              <a:ext uri="{FF2B5EF4-FFF2-40B4-BE49-F238E27FC236}">
                <a16:creationId xmlns:a16="http://schemas.microsoft.com/office/drawing/2014/main" id="{610EEE56-9FC6-4B8C-8D4B-2FD505F547A4}"/>
              </a:ext>
            </a:extLst>
          </xdr:cNvPr>
          <xdr:cNvSpPr txBox="1">
            <a:spLocks noChangeArrowheads="1"/>
          </xdr:cNvSpPr>
        </xdr:nvSpPr>
        <xdr:spPr bwMode="auto">
          <a:xfrm>
            <a:off x="67" y="419"/>
            <a:ext cx="33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Jan</a:t>
            </a:r>
          </a:p>
        </xdr:txBody>
      </xdr:sp>
      <xdr:sp macro="" textlink="">
        <xdr:nvSpPr>
          <xdr:cNvPr id="11" name="Text Box 14">
            <a:extLst>
              <a:ext uri="{FF2B5EF4-FFF2-40B4-BE49-F238E27FC236}">
                <a16:creationId xmlns:a16="http://schemas.microsoft.com/office/drawing/2014/main" id="{BBA1A5BE-A5FA-4C33-883B-AFFF265A63C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8" y="420"/>
            <a:ext cx="37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Feb</a:t>
            </a:r>
          </a:p>
        </xdr:txBody>
      </xdr:sp>
      <xdr:sp macro="" textlink="">
        <xdr:nvSpPr>
          <xdr:cNvPr id="12" name="Text Box 15">
            <a:extLst>
              <a:ext uri="{FF2B5EF4-FFF2-40B4-BE49-F238E27FC236}">
                <a16:creationId xmlns:a16="http://schemas.microsoft.com/office/drawing/2014/main" id="{5873D189-256B-443D-8EE1-CF65675AF17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5" y="420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Mar</a:t>
            </a:r>
          </a:p>
        </xdr:txBody>
      </xdr:sp>
      <xdr:sp macro="" textlink="">
        <xdr:nvSpPr>
          <xdr:cNvPr id="13" name="Text Box 16">
            <a:extLst>
              <a:ext uri="{FF2B5EF4-FFF2-40B4-BE49-F238E27FC236}">
                <a16:creationId xmlns:a16="http://schemas.microsoft.com/office/drawing/2014/main" id="{CF254A7F-39D4-4A7F-9D68-B5DCEF49AD7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0" y="419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Apr</a:t>
            </a:r>
          </a:p>
        </xdr:txBody>
      </xdr:sp>
      <xdr:sp macro="" textlink="">
        <xdr:nvSpPr>
          <xdr:cNvPr id="14" name="Text Box 17">
            <a:extLst>
              <a:ext uri="{FF2B5EF4-FFF2-40B4-BE49-F238E27FC236}">
                <a16:creationId xmlns:a16="http://schemas.microsoft.com/office/drawing/2014/main" id="{EB4EC7E6-387D-4015-AD66-099EEAB3C13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Mei</a:t>
            </a:r>
          </a:p>
        </xdr:txBody>
      </xdr:sp>
      <xdr:sp macro="" textlink="">
        <xdr:nvSpPr>
          <xdr:cNvPr id="15" name="Text Box 18">
            <a:extLst>
              <a:ext uri="{FF2B5EF4-FFF2-40B4-BE49-F238E27FC236}">
                <a16:creationId xmlns:a16="http://schemas.microsoft.com/office/drawing/2014/main" id="{88A3DF53-FE1E-4685-AA1A-0F7A108B4EC2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4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Jun</a:t>
            </a:r>
          </a:p>
        </xdr:txBody>
      </xdr:sp>
      <xdr:sp macro="" textlink="">
        <xdr:nvSpPr>
          <xdr:cNvPr id="16" name="Text Box 19">
            <a:extLst>
              <a:ext uri="{FF2B5EF4-FFF2-40B4-BE49-F238E27FC236}">
                <a16:creationId xmlns:a16="http://schemas.microsoft.com/office/drawing/2014/main" id="{FBEED999-44D4-408E-8E47-EEA770B2C56E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5" y="419"/>
            <a:ext cx="35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Jul</a:t>
            </a:r>
          </a:p>
        </xdr:txBody>
      </xdr:sp>
      <xdr:sp macro="" textlink="">
        <xdr:nvSpPr>
          <xdr:cNvPr id="17" name="Text Box 20">
            <a:extLst>
              <a:ext uri="{FF2B5EF4-FFF2-40B4-BE49-F238E27FC236}">
                <a16:creationId xmlns:a16="http://schemas.microsoft.com/office/drawing/2014/main" id="{31A33397-EA4E-4CB6-842C-2C2779FB38CF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9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Agt</a:t>
            </a:r>
          </a:p>
        </xdr:txBody>
      </xdr:sp>
      <xdr:sp macro="" textlink="">
        <xdr:nvSpPr>
          <xdr:cNvPr id="18" name="Text Box 21">
            <a:extLst>
              <a:ext uri="{FF2B5EF4-FFF2-40B4-BE49-F238E27FC236}">
                <a16:creationId xmlns:a16="http://schemas.microsoft.com/office/drawing/2014/main" id="{1EA6A0F7-02BC-4243-9B3E-6BF86EE2865D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2" y="419"/>
            <a:ext cx="34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Sep</a:t>
            </a:r>
          </a:p>
        </xdr:txBody>
      </xdr:sp>
      <xdr:sp macro="" textlink="">
        <xdr:nvSpPr>
          <xdr:cNvPr id="19" name="Text Box 22">
            <a:extLst>
              <a:ext uri="{FF2B5EF4-FFF2-40B4-BE49-F238E27FC236}">
                <a16:creationId xmlns:a16="http://schemas.microsoft.com/office/drawing/2014/main" id="{C9EDFFB2-EA60-4361-87EC-08B166C398D9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8" y="420"/>
            <a:ext cx="39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Okt</a:t>
            </a:r>
          </a:p>
        </xdr:txBody>
      </xdr:sp>
      <xdr:sp macro="" textlink="">
        <xdr:nvSpPr>
          <xdr:cNvPr id="20" name="Text Box 23">
            <a:extLst>
              <a:ext uri="{FF2B5EF4-FFF2-40B4-BE49-F238E27FC236}">
                <a16:creationId xmlns:a16="http://schemas.microsoft.com/office/drawing/2014/main" id="{A4E437A1-B060-4E0A-803E-4F95F8EF4F55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2" y="420"/>
            <a:ext cx="38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Nov</a:t>
            </a:r>
          </a:p>
        </xdr:txBody>
      </xdr:sp>
      <xdr:sp macro="" textlink="">
        <xdr:nvSpPr>
          <xdr:cNvPr id="21" name="Text Box 24">
            <a:extLst>
              <a:ext uri="{FF2B5EF4-FFF2-40B4-BE49-F238E27FC236}">
                <a16:creationId xmlns:a16="http://schemas.microsoft.com/office/drawing/2014/main" id="{972DA37A-2054-4974-AD56-AC954E19A7C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6" y="418"/>
            <a:ext cx="38" cy="4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Des</a:t>
            </a:r>
          </a:p>
        </xdr:txBody>
      </xdr:sp>
    </xdr:grpSp>
    <xdr:clientData/>
  </xdr:twoCellAnchor>
  <xdr:twoCellAnchor>
    <xdr:from>
      <xdr:col>31</xdr:col>
      <xdr:colOff>66675</xdr:colOff>
      <xdr:row>2</xdr:row>
      <xdr:rowOff>0</xdr:rowOff>
    </xdr:from>
    <xdr:to>
      <xdr:col>32</xdr:col>
      <xdr:colOff>85725</xdr:colOff>
      <xdr:row>5</xdr:row>
      <xdr:rowOff>19050</xdr:rowOff>
    </xdr:to>
    <xdr:sp macro="" textlink="">
      <xdr:nvSpPr>
        <xdr:cNvPr id="22" name="Rectangle 41">
          <a:extLst>
            <a:ext uri="{FF2B5EF4-FFF2-40B4-BE49-F238E27FC236}">
              <a16:creationId xmlns:a16="http://schemas.microsoft.com/office/drawing/2014/main" id="{FFA1D186-EEBC-4E23-B58B-76EADAE5D432}"/>
            </a:ext>
          </a:extLst>
        </xdr:cNvPr>
        <xdr:cNvSpPr>
          <a:spLocks noChangeArrowheads="1"/>
        </xdr:cNvSpPr>
      </xdr:nvSpPr>
      <xdr:spPr bwMode="auto">
        <a:xfrm>
          <a:off x="6305550" y="323850"/>
          <a:ext cx="238125" cy="428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152400</xdr:colOff>
      <xdr:row>2</xdr:row>
      <xdr:rowOff>114300</xdr:rowOff>
    </xdr:from>
    <xdr:to>
      <xdr:col>14</xdr:col>
      <xdr:colOff>76200</xdr:colOff>
      <xdr:row>6</xdr:row>
      <xdr:rowOff>66675</xdr:rowOff>
    </xdr:to>
    <xdr:sp macro="" textlink="">
      <xdr:nvSpPr>
        <xdr:cNvPr id="23" name="Text Box 42">
          <a:extLst>
            <a:ext uri="{FF2B5EF4-FFF2-40B4-BE49-F238E27FC236}">
              <a16:creationId xmlns:a16="http://schemas.microsoft.com/office/drawing/2014/main" id="{3372CCF2-D218-4F54-92F2-0A56CC6F0634}"/>
            </a:ext>
          </a:extLst>
        </xdr:cNvPr>
        <xdr:cNvSpPr txBox="1">
          <a:spLocks noChangeArrowheads="1"/>
        </xdr:cNvSpPr>
      </xdr:nvSpPr>
      <xdr:spPr bwMode="auto">
        <a:xfrm>
          <a:off x="1038225" y="438150"/>
          <a:ext cx="17811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DEPARTEMEN KEUANGAN R.I. DIREKTORAT JENDERAL PAJAK</a:t>
          </a:r>
        </a:p>
      </xdr:txBody>
    </xdr:sp>
    <xdr:clientData/>
  </xdr:twoCellAnchor>
  <xdr:twoCellAnchor>
    <xdr:from>
      <xdr:col>26</xdr:col>
      <xdr:colOff>114300</xdr:colOff>
      <xdr:row>24</xdr:row>
      <xdr:rowOff>9525</xdr:rowOff>
    </xdr:from>
    <xdr:to>
      <xdr:col>33</xdr:col>
      <xdr:colOff>95250</xdr:colOff>
      <xdr:row>27</xdr:row>
      <xdr:rowOff>0</xdr:rowOff>
    </xdr:to>
    <xdr:sp macro="" textlink="">
      <xdr:nvSpPr>
        <xdr:cNvPr id="24" name="Text Box 43">
          <a:extLst>
            <a:ext uri="{FF2B5EF4-FFF2-40B4-BE49-F238E27FC236}">
              <a16:creationId xmlns:a16="http://schemas.microsoft.com/office/drawing/2014/main" id="{430F7C23-2F8B-4FDE-B8BA-AC61003E8840}"/>
            </a:ext>
          </a:extLst>
        </xdr:cNvPr>
        <xdr:cNvSpPr txBox="1">
          <a:spLocks noChangeArrowheads="1"/>
        </xdr:cNvSpPr>
      </xdr:nvSpPr>
      <xdr:spPr bwMode="auto">
        <a:xfrm>
          <a:off x="5295900" y="3714750"/>
          <a:ext cx="1447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id-ID" sz="800" b="0" i="1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Diisi tahun terutangnya pajak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2</xdr:row>
      <xdr:rowOff>19050</xdr:rowOff>
    </xdr:from>
    <xdr:to>
      <xdr:col>26</xdr:col>
      <xdr:colOff>123825</xdr:colOff>
      <xdr:row>3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44641B2-E39B-4A89-9932-39DA10932608}"/>
            </a:ext>
          </a:extLst>
        </xdr:cNvPr>
        <xdr:cNvSpPr>
          <a:spLocks noChangeArrowheads="1"/>
        </xdr:cNvSpPr>
      </xdr:nvSpPr>
      <xdr:spPr bwMode="auto">
        <a:xfrm>
          <a:off x="3133725" y="342900"/>
          <a:ext cx="21717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id-ID" sz="1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SURAT SETORAN PAJAK</a:t>
          </a:r>
        </a:p>
      </xdr:txBody>
    </xdr:sp>
    <xdr:clientData/>
  </xdr:twoCellAnchor>
  <xdr:twoCellAnchor>
    <xdr:from>
      <xdr:col>17</xdr:col>
      <xdr:colOff>190500</xdr:colOff>
      <xdr:row>3</xdr:row>
      <xdr:rowOff>66675</xdr:rowOff>
    </xdr:from>
    <xdr:to>
      <xdr:col>24</xdr:col>
      <xdr:colOff>114300</xdr:colOff>
      <xdr:row>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9FED646-23B4-4E23-8001-021CE72EA7E5}"/>
            </a:ext>
          </a:extLst>
        </xdr:cNvPr>
        <xdr:cNvSpPr>
          <a:spLocks noChangeArrowheads="1"/>
        </xdr:cNvSpPr>
      </xdr:nvSpPr>
      <xdr:spPr bwMode="auto">
        <a:xfrm>
          <a:off x="3562350" y="552450"/>
          <a:ext cx="13335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(SSP)</a:t>
          </a:r>
        </a:p>
      </xdr:txBody>
    </xdr:sp>
    <xdr:clientData/>
  </xdr:twoCellAnchor>
  <xdr:twoCellAnchor>
    <xdr:from>
      <xdr:col>28</xdr:col>
      <xdr:colOff>95250</xdr:colOff>
      <xdr:row>3</xdr:row>
      <xdr:rowOff>0</xdr:rowOff>
    </xdr:from>
    <xdr:to>
      <xdr:col>32</xdr:col>
      <xdr:colOff>57150</xdr:colOff>
      <xdr:row>4</xdr:row>
      <xdr:rowOff>123825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7A3D434-3999-420F-9F05-5E372BB7D4B7}"/>
            </a:ext>
          </a:extLst>
        </xdr:cNvPr>
        <xdr:cNvSpPr>
          <a:spLocks noChangeArrowheads="1"/>
        </xdr:cNvSpPr>
      </xdr:nvSpPr>
      <xdr:spPr bwMode="auto">
        <a:xfrm>
          <a:off x="5676900" y="485775"/>
          <a:ext cx="838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LEMBAR</a:t>
          </a:r>
        </a:p>
      </xdr:txBody>
    </xdr:sp>
    <xdr:clientData/>
  </xdr:twoCellAnchor>
  <xdr:twoCellAnchor>
    <xdr:from>
      <xdr:col>28</xdr:col>
      <xdr:colOff>104775</xdr:colOff>
      <xdr:row>5</xdr:row>
      <xdr:rowOff>38100</xdr:rowOff>
    </xdr:from>
    <xdr:to>
      <xdr:col>33</xdr:col>
      <xdr:colOff>114300</xdr:colOff>
      <xdr:row>6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C7F91FB-4606-4952-8ABF-A99805463C1B}"/>
            </a:ext>
          </a:extLst>
        </xdr:cNvPr>
        <xdr:cNvSpPr>
          <a:spLocks noChangeArrowheads="1"/>
        </xdr:cNvSpPr>
      </xdr:nvSpPr>
      <xdr:spPr bwMode="auto">
        <a:xfrm>
          <a:off x="5686425" y="771525"/>
          <a:ext cx="107632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id-ID" sz="1100" b="0" i="0">
              <a:effectLst/>
              <a:latin typeface="+mn-lt"/>
              <a:ea typeface="+mn-ea"/>
              <a:cs typeface="+mn-cs"/>
            </a:rPr>
            <a:t>Untuk  KPPN</a:t>
          </a:r>
          <a:endParaRPr lang="id-ID" sz="900">
            <a:effectLst/>
          </a:endParaRPr>
        </a:p>
        <a:p>
          <a:pPr algn="l" rtl="0">
            <a:defRPr sz="1000"/>
          </a:pPr>
          <a:endParaRPr lang="id-ID" sz="1200" b="1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31</xdr:col>
      <xdr:colOff>28575</xdr:colOff>
      <xdr:row>2</xdr:row>
      <xdr:rowOff>28575</xdr:rowOff>
    </xdr:from>
    <xdr:to>
      <xdr:col>32</xdr:col>
      <xdr:colOff>142875</xdr:colOff>
      <xdr:row>5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4EC264E-7379-4159-8BDC-94CEBC7025DE}"/>
            </a:ext>
          </a:extLst>
        </xdr:cNvPr>
        <xdr:cNvSpPr>
          <a:spLocks noChangeArrowheads="1"/>
        </xdr:cNvSpPr>
      </xdr:nvSpPr>
      <xdr:spPr bwMode="auto">
        <a:xfrm>
          <a:off x="6267450" y="352425"/>
          <a:ext cx="333375" cy="381000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2</a:t>
          </a:r>
        </a:p>
      </xdr:txBody>
    </xdr:sp>
    <xdr:clientData/>
  </xdr:twoCellAnchor>
  <xdr:twoCellAnchor>
    <xdr:from>
      <xdr:col>1</xdr:col>
      <xdr:colOff>85725</xdr:colOff>
      <xdr:row>2</xdr:row>
      <xdr:rowOff>19050</xdr:rowOff>
    </xdr:from>
    <xdr:to>
      <xdr:col>4</xdr:col>
      <xdr:colOff>180975</xdr:colOff>
      <xdr:row>8</xdr:row>
      <xdr:rowOff>57150</xdr:rowOff>
    </xdr:to>
    <xdr:pic>
      <xdr:nvPicPr>
        <xdr:cNvPr id="7" name="Picture 9" descr="logo">
          <a:extLst>
            <a:ext uri="{FF2B5EF4-FFF2-40B4-BE49-F238E27FC236}">
              <a16:creationId xmlns:a16="http://schemas.microsoft.com/office/drawing/2014/main" id="{5E57368A-12C8-4EE1-853E-464E1EA4A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72" t="5331" r="21666" b="30695"/>
        <a:stretch>
          <a:fillRect/>
        </a:stretch>
      </xdr:blipFill>
      <xdr:spPr bwMode="auto">
        <a:xfrm>
          <a:off x="247650" y="342900"/>
          <a:ext cx="6381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190500</xdr:colOff>
      <xdr:row>22</xdr:row>
      <xdr:rowOff>28575</xdr:rowOff>
    </xdr:from>
    <xdr:to>
      <xdr:col>15</xdr:col>
      <xdr:colOff>114300</xdr:colOff>
      <xdr:row>23</xdr:row>
      <xdr:rowOff>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65050FF8-B903-47F2-B465-F5BD02D834BC}"/>
            </a:ext>
          </a:extLst>
        </xdr:cNvPr>
        <xdr:cNvSpPr txBox="1">
          <a:spLocks noChangeArrowheads="1"/>
        </xdr:cNvSpPr>
      </xdr:nvSpPr>
      <xdr:spPr bwMode="auto">
        <a:xfrm>
          <a:off x="2095500" y="3343275"/>
          <a:ext cx="971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1">
            <a:defRPr sz="1000"/>
          </a:pPr>
          <a:r>
            <a:rPr lang="id-ID" sz="9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Masa Pajak</a:t>
          </a:r>
        </a:p>
      </xdr:txBody>
    </xdr:sp>
    <xdr:clientData/>
  </xdr:twoCellAnchor>
  <xdr:twoCellAnchor>
    <xdr:from>
      <xdr:col>1</xdr:col>
      <xdr:colOff>47625</xdr:colOff>
      <xdr:row>23</xdr:row>
      <xdr:rowOff>47625</xdr:rowOff>
    </xdr:from>
    <xdr:to>
      <xdr:col>24</xdr:col>
      <xdr:colOff>190500</xdr:colOff>
      <xdr:row>26</xdr:row>
      <xdr:rowOff>85725</xdr:rowOff>
    </xdr:to>
    <xdr:grpSp>
      <xdr:nvGrpSpPr>
        <xdr:cNvPr id="9" name="Group 12">
          <a:extLst>
            <a:ext uri="{FF2B5EF4-FFF2-40B4-BE49-F238E27FC236}">
              <a16:creationId xmlns:a16="http://schemas.microsoft.com/office/drawing/2014/main" id="{4B6F2596-EC67-429D-9C96-DAACB035CE64}"/>
            </a:ext>
          </a:extLst>
        </xdr:cNvPr>
        <xdr:cNvGrpSpPr>
          <a:grpSpLocks/>
        </xdr:cNvGrpSpPr>
      </xdr:nvGrpSpPr>
      <xdr:grpSpPr bwMode="auto">
        <a:xfrm>
          <a:off x="213277" y="3600864"/>
          <a:ext cx="4739723" cy="394252"/>
          <a:chOff x="67" y="418"/>
          <a:chExt cx="527" cy="46"/>
        </a:xfrm>
      </xdr:grpSpPr>
      <xdr:sp macro="" textlink="">
        <xdr:nvSpPr>
          <xdr:cNvPr id="10" name="Text Box 13">
            <a:extLst>
              <a:ext uri="{FF2B5EF4-FFF2-40B4-BE49-F238E27FC236}">
                <a16:creationId xmlns:a16="http://schemas.microsoft.com/office/drawing/2014/main" id="{FB10F4D4-467C-4090-97BD-855CFBBDDEB6}"/>
              </a:ext>
            </a:extLst>
          </xdr:cNvPr>
          <xdr:cNvSpPr txBox="1">
            <a:spLocks noChangeArrowheads="1"/>
          </xdr:cNvSpPr>
        </xdr:nvSpPr>
        <xdr:spPr bwMode="auto">
          <a:xfrm>
            <a:off x="67" y="419"/>
            <a:ext cx="33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Jan</a:t>
            </a:r>
          </a:p>
        </xdr:txBody>
      </xdr:sp>
      <xdr:sp macro="" textlink="">
        <xdr:nvSpPr>
          <xdr:cNvPr id="11" name="Text Box 14">
            <a:extLst>
              <a:ext uri="{FF2B5EF4-FFF2-40B4-BE49-F238E27FC236}">
                <a16:creationId xmlns:a16="http://schemas.microsoft.com/office/drawing/2014/main" id="{BF859ADD-CD94-4E03-8532-7E6FB9413D3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8" y="420"/>
            <a:ext cx="37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Feb</a:t>
            </a:r>
          </a:p>
        </xdr:txBody>
      </xdr:sp>
      <xdr:sp macro="" textlink="">
        <xdr:nvSpPr>
          <xdr:cNvPr id="12" name="Text Box 15">
            <a:extLst>
              <a:ext uri="{FF2B5EF4-FFF2-40B4-BE49-F238E27FC236}">
                <a16:creationId xmlns:a16="http://schemas.microsoft.com/office/drawing/2014/main" id="{7FBF4176-3ABB-4182-AD3C-102CC79B6019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5" y="420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Mar</a:t>
            </a:r>
          </a:p>
        </xdr:txBody>
      </xdr:sp>
      <xdr:sp macro="" textlink="">
        <xdr:nvSpPr>
          <xdr:cNvPr id="13" name="Text Box 16">
            <a:extLst>
              <a:ext uri="{FF2B5EF4-FFF2-40B4-BE49-F238E27FC236}">
                <a16:creationId xmlns:a16="http://schemas.microsoft.com/office/drawing/2014/main" id="{D4A1C2DD-C0CF-4F74-B7C8-6F7335A8F492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0" y="419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Apr</a:t>
            </a:r>
          </a:p>
        </xdr:txBody>
      </xdr:sp>
      <xdr:sp macro="" textlink="">
        <xdr:nvSpPr>
          <xdr:cNvPr id="14" name="Text Box 17">
            <a:extLst>
              <a:ext uri="{FF2B5EF4-FFF2-40B4-BE49-F238E27FC236}">
                <a16:creationId xmlns:a16="http://schemas.microsoft.com/office/drawing/2014/main" id="{EB5834F4-9487-40FD-9CE2-221C95A659A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Mei</a:t>
            </a:r>
          </a:p>
        </xdr:txBody>
      </xdr:sp>
      <xdr:sp macro="" textlink="">
        <xdr:nvSpPr>
          <xdr:cNvPr id="15" name="Text Box 18">
            <a:extLst>
              <a:ext uri="{FF2B5EF4-FFF2-40B4-BE49-F238E27FC236}">
                <a16:creationId xmlns:a16="http://schemas.microsoft.com/office/drawing/2014/main" id="{F27124A3-FA3D-4D3B-95DB-05682EAF444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4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Jun</a:t>
            </a:r>
          </a:p>
        </xdr:txBody>
      </xdr:sp>
      <xdr:sp macro="" textlink="">
        <xdr:nvSpPr>
          <xdr:cNvPr id="16" name="Text Box 19">
            <a:extLst>
              <a:ext uri="{FF2B5EF4-FFF2-40B4-BE49-F238E27FC236}">
                <a16:creationId xmlns:a16="http://schemas.microsoft.com/office/drawing/2014/main" id="{9D9C7002-1928-42CA-9CF5-77632E08CBA1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5" y="419"/>
            <a:ext cx="35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Jul</a:t>
            </a:r>
          </a:p>
        </xdr:txBody>
      </xdr:sp>
      <xdr:sp macro="" textlink="">
        <xdr:nvSpPr>
          <xdr:cNvPr id="17" name="Text Box 20">
            <a:extLst>
              <a:ext uri="{FF2B5EF4-FFF2-40B4-BE49-F238E27FC236}">
                <a16:creationId xmlns:a16="http://schemas.microsoft.com/office/drawing/2014/main" id="{FA082993-8E15-4F52-A4D6-12A89FE4F27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9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Agt</a:t>
            </a:r>
          </a:p>
        </xdr:txBody>
      </xdr:sp>
      <xdr:sp macro="" textlink="">
        <xdr:nvSpPr>
          <xdr:cNvPr id="18" name="Text Box 21">
            <a:extLst>
              <a:ext uri="{FF2B5EF4-FFF2-40B4-BE49-F238E27FC236}">
                <a16:creationId xmlns:a16="http://schemas.microsoft.com/office/drawing/2014/main" id="{580D6F14-5405-4FE0-898E-0B72E1962A14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2" y="419"/>
            <a:ext cx="34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Sep</a:t>
            </a:r>
          </a:p>
        </xdr:txBody>
      </xdr:sp>
      <xdr:sp macro="" textlink="">
        <xdr:nvSpPr>
          <xdr:cNvPr id="19" name="Text Box 22">
            <a:extLst>
              <a:ext uri="{FF2B5EF4-FFF2-40B4-BE49-F238E27FC236}">
                <a16:creationId xmlns:a16="http://schemas.microsoft.com/office/drawing/2014/main" id="{28FC0EE4-FBC0-409C-A2E2-09F915876F01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8" y="420"/>
            <a:ext cx="39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Okt</a:t>
            </a:r>
          </a:p>
        </xdr:txBody>
      </xdr:sp>
      <xdr:sp macro="" textlink="">
        <xdr:nvSpPr>
          <xdr:cNvPr id="20" name="Text Box 23">
            <a:extLst>
              <a:ext uri="{FF2B5EF4-FFF2-40B4-BE49-F238E27FC236}">
                <a16:creationId xmlns:a16="http://schemas.microsoft.com/office/drawing/2014/main" id="{30F14B2D-107C-4538-ACF3-66889AF9976E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2" y="420"/>
            <a:ext cx="38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Nov</a:t>
            </a:r>
          </a:p>
        </xdr:txBody>
      </xdr:sp>
      <xdr:sp macro="" textlink="">
        <xdr:nvSpPr>
          <xdr:cNvPr id="21" name="Text Box 24">
            <a:extLst>
              <a:ext uri="{FF2B5EF4-FFF2-40B4-BE49-F238E27FC236}">
                <a16:creationId xmlns:a16="http://schemas.microsoft.com/office/drawing/2014/main" id="{DF6F5220-7846-4FD7-9D1F-15FF5BD87F1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6" y="418"/>
            <a:ext cx="38" cy="4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Des</a:t>
            </a:r>
          </a:p>
        </xdr:txBody>
      </xdr:sp>
    </xdr:grpSp>
    <xdr:clientData/>
  </xdr:twoCellAnchor>
  <xdr:twoCellAnchor>
    <xdr:from>
      <xdr:col>31</xdr:col>
      <xdr:colOff>66675</xdr:colOff>
      <xdr:row>2</xdr:row>
      <xdr:rowOff>0</xdr:rowOff>
    </xdr:from>
    <xdr:to>
      <xdr:col>32</xdr:col>
      <xdr:colOff>85725</xdr:colOff>
      <xdr:row>5</xdr:row>
      <xdr:rowOff>19050</xdr:rowOff>
    </xdr:to>
    <xdr:sp macro="" textlink="">
      <xdr:nvSpPr>
        <xdr:cNvPr id="22" name="Rectangle 41">
          <a:extLst>
            <a:ext uri="{FF2B5EF4-FFF2-40B4-BE49-F238E27FC236}">
              <a16:creationId xmlns:a16="http://schemas.microsoft.com/office/drawing/2014/main" id="{655935AD-A11D-4E84-9F31-4D21BA0AA7E3}"/>
            </a:ext>
          </a:extLst>
        </xdr:cNvPr>
        <xdr:cNvSpPr>
          <a:spLocks noChangeArrowheads="1"/>
        </xdr:cNvSpPr>
      </xdr:nvSpPr>
      <xdr:spPr bwMode="auto">
        <a:xfrm>
          <a:off x="6305550" y="323850"/>
          <a:ext cx="238125" cy="428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152400</xdr:colOff>
      <xdr:row>2</xdr:row>
      <xdr:rowOff>114300</xdr:rowOff>
    </xdr:from>
    <xdr:to>
      <xdr:col>14</xdr:col>
      <xdr:colOff>76200</xdr:colOff>
      <xdr:row>6</xdr:row>
      <xdr:rowOff>66675</xdr:rowOff>
    </xdr:to>
    <xdr:sp macro="" textlink="">
      <xdr:nvSpPr>
        <xdr:cNvPr id="23" name="Text Box 42">
          <a:extLst>
            <a:ext uri="{FF2B5EF4-FFF2-40B4-BE49-F238E27FC236}">
              <a16:creationId xmlns:a16="http://schemas.microsoft.com/office/drawing/2014/main" id="{B96D0CC8-16FB-4224-9AFD-C9D6CCBF0F51}"/>
            </a:ext>
          </a:extLst>
        </xdr:cNvPr>
        <xdr:cNvSpPr txBox="1">
          <a:spLocks noChangeArrowheads="1"/>
        </xdr:cNvSpPr>
      </xdr:nvSpPr>
      <xdr:spPr bwMode="auto">
        <a:xfrm>
          <a:off x="1038225" y="438150"/>
          <a:ext cx="17811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DEPARTEMEN KEUANGAN R.I. DIREKTORAT JENDERAL PAJAK</a:t>
          </a:r>
        </a:p>
      </xdr:txBody>
    </xdr:sp>
    <xdr:clientData/>
  </xdr:twoCellAnchor>
  <xdr:twoCellAnchor>
    <xdr:from>
      <xdr:col>26</xdr:col>
      <xdr:colOff>114300</xdr:colOff>
      <xdr:row>24</xdr:row>
      <xdr:rowOff>9525</xdr:rowOff>
    </xdr:from>
    <xdr:to>
      <xdr:col>33</xdr:col>
      <xdr:colOff>95250</xdr:colOff>
      <xdr:row>27</xdr:row>
      <xdr:rowOff>0</xdr:rowOff>
    </xdr:to>
    <xdr:sp macro="" textlink="">
      <xdr:nvSpPr>
        <xdr:cNvPr id="24" name="Text Box 43">
          <a:extLst>
            <a:ext uri="{FF2B5EF4-FFF2-40B4-BE49-F238E27FC236}">
              <a16:creationId xmlns:a16="http://schemas.microsoft.com/office/drawing/2014/main" id="{BB17302C-9456-4167-B3CC-D828FC912542}"/>
            </a:ext>
          </a:extLst>
        </xdr:cNvPr>
        <xdr:cNvSpPr txBox="1">
          <a:spLocks noChangeArrowheads="1"/>
        </xdr:cNvSpPr>
      </xdr:nvSpPr>
      <xdr:spPr bwMode="auto">
        <a:xfrm>
          <a:off x="5295900" y="3714750"/>
          <a:ext cx="1447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id-ID" sz="800" b="0" i="1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Diisi tahun terutangnya pajak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2</xdr:row>
      <xdr:rowOff>19050</xdr:rowOff>
    </xdr:from>
    <xdr:to>
      <xdr:col>26</xdr:col>
      <xdr:colOff>123825</xdr:colOff>
      <xdr:row>3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2976865-B481-4970-A150-E4C21D5624B0}"/>
            </a:ext>
          </a:extLst>
        </xdr:cNvPr>
        <xdr:cNvSpPr>
          <a:spLocks noChangeArrowheads="1"/>
        </xdr:cNvSpPr>
      </xdr:nvSpPr>
      <xdr:spPr bwMode="auto">
        <a:xfrm>
          <a:off x="3133725" y="342900"/>
          <a:ext cx="21717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id-ID" sz="1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SURAT SETORAN PAJAK</a:t>
          </a:r>
        </a:p>
      </xdr:txBody>
    </xdr:sp>
    <xdr:clientData/>
  </xdr:twoCellAnchor>
  <xdr:twoCellAnchor>
    <xdr:from>
      <xdr:col>17</xdr:col>
      <xdr:colOff>190500</xdr:colOff>
      <xdr:row>3</xdr:row>
      <xdr:rowOff>66675</xdr:rowOff>
    </xdr:from>
    <xdr:to>
      <xdr:col>24</xdr:col>
      <xdr:colOff>114300</xdr:colOff>
      <xdr:row>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D8D58D9-972E-4C5D-ACDC-538B982C200F}"/>
            </a:ext>
          </a:extLst>
        </xdr:cNvPr>
        <xdr:cNvSpPr>
          <a:spLocks noChangeArrowheads="1"/>
        </xdr:cNvSpPr>
      </xdr:nvSpPr>
      <xdr:spPr bwMode="auto">
        <a:xfrm>
          <a:off x="3562350" y="552450"/>
          <a:ext cx="13335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(SSP)</a:t>
          </a:r>
        </a:p>
      </xdr:txBody>
    </xdr:sp>
    <xdr:clientData/>
  </xdr:twoCellAnchor>
  <xdr:twoCellAnchor>
    <xdr:from>
      <xdr:col>28</xdr:col>
      <xdr:colOff>95250</xdr:colOff>
      <xdr:row>3</xdr:row>
      <xdr:rowOff>0</xdr:rowOff>
    </xdr:from>
    <xdr:to>
      <xdr:col>32</xdr:col>
      <xdr:colOff>57150</xdr:colOff>
      <xdr:row>4</xdr:row>
      <xdr:rowOff>123825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10560C4-4BF6-4287-8E59-42DCABEA66C9}"/>
            </a:ext>
          </a:extLst>
        </xdr:cNvPr>
        <xdr:cNvSpPr>
          <a:spLocks noChangeArrowheads="1"/>
        </xdr:cNvSpPr>
      </xdr:nvSpPr>
      <xdr:spPr bwMode="auto">
        <a:xfrm>
          <a:off x="5676900" y="485775"/>
          <a:ext cx="838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LEMBAR</a:t>
          </a:r>
        </a:p>
      </xdr:txBody>
    </xdr:sp>
    <xdr:clientData/>
  </xdr:twoCellAnchor>
  <xdr:twoCellAnchor>
    <xdr:from>
      <xdr:col>28</xdr:col>
      <xdr:colOff>104775</xdr:colOff>
      <xdr:row>5</xdr:row>
      <xdr:rowOff>38100</xdr:rowOff>
    </xdr:from>
    <xdr:to>
      <xdr:col>33</xdr:col>
      <xdr:colOff>114300</xdr:colOff>
      <xdr:row>9</xdr:row>
      <xdr:rowOff>99391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4CFCD4E-9E0C-45DB-A4AE-58916D91154F}"/>
            </a:ext>
          </a:extLst>
        </xdr:cNvPr>
        <xdr:cNvSpPr>
          <a:spLocks noChangeArrowheads="1"/>
        </xdr:cNvSpPr>
      </xdr:nvSpPr>
      <xdr:spPr bwMode="auto">
        <a:xfrm>
          <a:off x="5686425" y="771525"/>
          <a:ext cx="1076325" cy="4613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id-ID" sz="1100" b="0" i="0">
              <a:effectLst/>
              <a:latin typeface="+mn-lt"/>
              <a:ea typeface="+mn-ea"/>
              <a:cs typeface="+mn-cs"/>
            </a:rPr>
            <a:t>Untuk dilaporkan</a:t>
          </a:r>
          <a:endParaRPr lang="id-ID">
            <a:effectLst/>
          </a:endParaRPr>
        </a:p>
        <a:p>
          <a:pPr rtl="0"/>
          <a:r>
            <a:rPr lang="id-ID" sz="1100" b="0" i="0">
              <a:effectLst/>
              <a:latin typeface="+mn-lt"/>
              <a:ea typeface="+mn-ea"/>
              <a:cs typeface="+mn-cs"/>
            </a:rPr>
            <a:t>Oleh WP ke KPP</a:t>
          </a:r>
          <a:endParaRPr lang="id-ID">
            <a:effectLst/>
          </a:endParaRPr>
        </a:p>
        <a:p>
          <a:pPr algn="l" rtl="0">
            <a:defRPr sz="1000"/>
          </a:pPr>
          <a:endParaRPr lang="id-ID" sz="1200" b="1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31</xdr:col>
      <xdr:colOff>28575</xdr:colOff>
      <xdr:row>2</xdr:row>
      <xdr:rowOff>28575</xdr:rowOff>
    </xdr:from>
    <xdr:to>
      <xdr:col>32</xdr:col>
      <xdr:colOff>142875</xdr:colOff>
      <xdr:row>5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EFAD2FA-EF5A-450B-998A-896071FE001D}"/>
            </a:ext>
          </a:extLst>
        </xdr:cNvPr>
        <xdr:cNvSpPr>
          <a:spLocks noChangeArrowheads="1"/>
        </xdr:cNvSpPr>
      </xdr:nvSpPr>
      <xdr:spPr bwMode="auto">
        <a:xfrm>
          <a:off x="6267450" y="352425"/>
          <a:ext cx="333375" cy="381000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3</a:t>
          </a:r>
        </a:p>
      </xdr:txBody>
    </xdr:sp>
    <xdr:clientData/>
  </xdr:twoCellAnchor>
  <xdr:twoCellAnchor>
    <xdr:from>
      <xdr:col>1</xdr:col>
      <xdr:colOff>85725</xdr:colOff>
      <xdr:row>2</xdr:row>
      <xdr:rowOff>19050</xdr:rowOff>
    </xdr:from>
    <xdr:to>
      <xdr:col>4</xdr:col>
      <xdr:colOff>180975</xdr:colOff>
      <xdr:row>8</xdr:row>
      <xdr:rowOff>57150</xdr:rowOff>
    </xdr:to>
    <xdr:pic>
      <xdr:nvPicPr>
        <xdr:cNvPr id="7" name="Picture 9" descr="logo">
          <a:extLst>
            <a:ext uri="{FF2B5EF4-FFF2-40B4-BE49-F238E27FC236}">
              <a16:creationId xmlns:a16="http://schemas.microsoft.com/office/drawing/2014/main" id="{E5A28639-2C95-468A-9121-2F664A337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72" t="5331" r="21666" b="30695"/>
        <a:stretch>
          <a:fillRect/>
        </a:stretch>
      </xdr:blipFill>
      <xdr:spPr bwMode="auto">
        <a:xfrm>
          <a:off x="247650" y="342900"/>
          <a:ext cx="6381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190500</xdr:colOff>
      <xdr:row>22</xdr:row>
      <xdr:rowOff>28575</xdr:rowOff>
    </xdr:from>
    <xdr:to>
      <xdr:col>15</xdr:col>
      <xdr:colOff>114300</xdr:colOff>
      <xdr:row>23</xdr:row>
      <xdr:rowOff>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4C37A9FD-0414-4DEF-AF68-8C3C3D3DC668}"/>
            </a:ext>
          </a:extLst>
        </xdr:cNvPr>
        <xdr:cNvSpPr txBox="1">
          <a:spLocks noChangeArrowheads="1"/>
        </xdr:cNvSpPr>
      </xdr:nvSpPr>
      <xdr:spPr bwMode="auto">
        <a:xfrm>
          <a:off x="2095500" y="3343275"/>
          <a:ext cx="971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1">
            <a:defRPr sz="1000"/>
          </a:pPr>
          <a:r>
            <a:rPr lang="id-ID" sz="9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Masa Pajak</a:t>
          </a:r>
        </a:p>
      </xdr:txBody>
    </xdr:sp>
    <xdr:clientData/>
  </xdr:twoCellAnchor>
  <xdr:twoCellAnchor>
    <xdr:from>
      <xdr:col>1</xdr:col>
      <xdr:colOff>47625</xdr:colOff>
      <xdr:row>23</xdr:row>
      <xdr:rowOff>47625</xdr:rowOff>
    </xdr:from>
    <xdr:to>
      <xdr:col>24</xdr:col>
      <xdr:colOff>190500</xdr:colOff>
      <xdr:row>26</xdr:row>
      <xdr:rowOff>85725</xdr:rowOff>
    </xdr:to>
    <xdr:grpSp>
      <xdr:nvGrpSpPr>
        <xdr:cNvPr id="9" name="Group 12">
          <a:extLst>
            <a:ext uri="{FF2B5EF4-FFF2-40B4-BE49-F238E27FC236}">
              <a16:creationId xmlns:a16="http://schemas.microsoft.com/office/drawing/2014/main" id="{E139FC17-A4C3-443B-B06E-75E02880844C}"/>
            </a:ext>
          </a:extLst>
        </xdr:cNvPr>
        <xdr:cNvGrpSpPr>
          <a:grpSpLocks/>
        </xdr:cNvGrpSpPr>
      </xdr:nvGrpSpPr>
      <xdr:grpSpPr bwMode="auto">
        <a:xfrm>
          <a:off x="213277" y="3600864"/>
          <a:ext cx="4739723" cy="394252"/>
          <a:chOff x="67" y="418"/>
          <a:chExt cx="527" cy="46"/>
        </a:xfrm>
      </xdr:grpSpPr>
      <xdr:sp macro="" textlink="">
        <xdr:nvSpPr>
          <xdr:cNvPr id="10" name="Text Box 13">
            <a:extLst>
              <a:ext uri="{FF2B5EF4-FFF2-40B4-BE49-F238E27FC236}">
                <a16:creationId xmlns:a16="http://schemas.microsoft.com/office/drawing/2014/main" id="{597DF82D-6297-42A8-8880-EAC87F649F93}"/>
              </a:ext>
            </a:extLst>
          </xdr:cNvPr>
          <xdr:cNvSpPr txBox="1">
            <a:spLocks noChangeArrowheads="1"/>
          </xdr:cNvSpPr>
        </xdr:nvSpPr>
        <xdr:spPr bwMode="auto">
          <a:xfrm>
            <a:off x="67" y="419"/>
            <a:ext cx="33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Jan</a:t>
            </a:r>
          </a:p>
        </xdr:txBody>
      </xdr:sp>
      <xdr:sp macro="" textlink="">
        <xdr:nvSpPr>
          <xdr:cNvPr id="11" name="Text Box 14">
            <a:extLst>
              <a:ext uri="{FF2B5EF4-FFF2-40B4-BE49-F238E27FC236}">
                <a16:creationId xmlns:a16="http://schemas.microsoft.com/office/drawing/2014/main" id="{0F9F376A-2656-4955-8C75-FFDF3C576C4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8" y="420"/>
            <a:ext cx="37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Feb</a:t>
            </a:r>
          </a:p>
        </xdr:txBody>
      </xdr:sp>
      <xdr:sp macro="" textlink="">
        <xdr:nvSpPr>
          <xdr:cNvPr id="12" name="Text Box 15">
            <a:extLst>
              <a:ext uri="{FF2B5EF4-FFF2-40B4-BE49-F238E27FC236}">
                <a16:creationId xmlns:a16="http://schemas.microsoft.com/office/drawing/2014/main" id="{3E4982DF-26A1-42BE-8CFB-1A09F96D708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5" y="420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Mar</a:t>
            </a:r>
          </a:p>
        </xdr:txBody>
      </xdr:sp>
      <xdr:sp macro="" textlink="">
        <xdr:nvSpPr>
          <xdr:cNvPr id="13" name="Text Box 16">
            <a:extLst>
              <a:ext uri="{FF2B5EF4-FFF2-40B4-BE49-F238E27FC236}">
                <a16:creationId xmlns:a16="http://schemas.microsoft.com/office/drawing/2014/main" id="{359A478F-8D14-45F7-802F-71BFB5963D3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0" y="419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Apr</a:t>
            </a:r>
          </a:p>
        </xdr:txBody>
      </xdr:sp>
      <xdr:sp macro="" textlink="">
        <xdr:nvSpPr>
          <xdr:cNvPr id="14" name="Text Box 17">
            <a:extLst>
              <a:ext uri="{FF2B5EF4-FFF2-40B4-BE49-F238E27FC236}">
                <a16:creationId xmlns:a16="http://schemas.microsoft.com/office/drawing/2014/main" id="{1D23CF9C-7F61-4B69-96B2-B9FDC4017CE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Mei</a:t>
            </a:r>
          </a:p>
        </xdr:txBody>
      </xdr:sp>
      <xdr:sp macro="" textlink="">
        <xdr:nvSpPr>
          <xdr:cNvPr id="15" name="Text Box 18">
            <a:extLst>
              <a:ext uri="{FF2B5EF4-FFF2-40B4-BE49-F238E27FC236}">
                <a16:creationId xmlns:a16="http://schemas.microsoft.com/office/drawing/2014/main" id="{68D1CB73-9C92-43CD-BDD2-D8AA02D5BFE2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4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Jun</a:t>
            </a:r>
          </a:p>
        </xdr:txBody>
      </xdr:sp>
      <xdr:sp macro="" textlink="">
        <xdr:nvSpPr>
          <xdr:cNvPr id="16" name="Text Box 19">
            <a:extLst>
              <a:ext uri="{FF2B5EF4-FFF2-40B4-BE49-F238E27FC236}">
                <a16:creationId xmlns:a16="http://schemas.microsoft.com/office/drawing/2014/main" id="{76A40935-2412-4A6D-B7D2-68C86E6DE0B5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5" y="419"/>
            <a:ext cx="35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Jul</a:t>
            </a:r>
          </a:p>
        </xdr:txBody>
      </xdr:sp>
      <xdr:sp macro="" textlink="">
        <xdr:nvSpPr>
          <xdr:cNvPr id="17" name="Text Box 20">
            <a:extLst>
              <a:ext uri="{FF2B5EF4-FFF2-40B4-BE49-F238E27FC236}">
                <a16:creationId xmlns:a16="http://schemas.microsoft.com/office/drawing/2014/main" id="{C24E4ECA-7CB3-4020-8C33-A9F98C53944B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9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Agt</a:t>
            </a:r>
          </a:p>
        </xdr:txBody>
      </xdr:sp>
      <xdr:sp macro="" textlink="">
        <xdr:nvSpPr>
          <xdr:cNvPr id="18" name="Text Box 21">
            <a:extLst>
              <a:ext uri="{FF2B5EF4-FFF2-40B4-BE49-F238E27FC236}">
                <a16:creationId xmlns:a16="http://schemas.microsoft.com/office/drawing/2014/main" id="{5BBDCB9D-EDF5-49F3-8C17-A3E535FF5D1A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2" y="419"/>
            <a:ext cx="34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Sep</a:t>
            </a:r>
          </a:p>
        </xdr:txBody>
      </xdr:sp>
      <xdr:sp macro="" textlink="">
        <xdr:nvSpPr>
          <xdr:cNvPr id="19" name="Text Box 22">
            <a:extLst>
              <a:ext uri="{FF2B5EF4-FFF2-40B4-BE49-F238E27FC236}">
                <a16:creationId xmlns:a16="http://schemas.microsoft.com/office/drawing/2014/main" id="{8E2166DD-76B9-4734-8E6B-CFBD9959EBA6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8" y="420"/>
            <a:ext cx="39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Okt</a:t>
            </a:r>
          </a:p>
        </xdr:txBody>
      </xdr:sp>
      <xdr:sp macro="" textlink="">
        <xdr:nvSpPr>
          <xdr:cNvPr id="20" name="Text Box 23">
            <a:extLst>
              <a:ext uri="{FF2B5EF4-FFF2-40B4-BE49-F238E27FC236}">
                <a16:creationId xmlns:a16="http://schemas.microsoft.com/office/drawing/2014/main" id="{48828CE2-31EE-4BD2-9E60-80386242BBB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2" y="420"/>
            <a:ext cx="38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Nov</a:t>
            </a:r>
          </a:p>
        </xdr:txBody>
      </xdr:sp>
      <xdr:sp macro="" textlink="">
        <xdr:nvSpPr>
          <xdr:cNvPr id="21" name="Text Box 24">
            <a:extLst>
              <a:ext uri="{FF2B5EF4-FFF2-40B4-BE49-F238E27FC236}">
                <a16:creationId xmlns:a16="http://schemas.microsoft.com/office/drawing/2014/main" id="{F656DAF0-9977-4868-B3FD-38679374CAFE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6" y="418"/>
            <a:ext cx="38" cy="4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Des</a:t>
            </a:r>
          </a:p>
        </xdr:txBody>
      </xdr:sp>
    </xdr:grpSp>
    <xdr:clientData/>
  </xdr:twoCellAnchor>
  <xdr:twoCellAnchor>
    <xdr:from>
      <xdr:col>31</xdr:col>
      <xdr:colOff>66675</xdr:colOff>
      <xdr:row>2</xdr:row>
      <xdr:rowOff>0</xdr:rowOff>
    </xdr:from>
    <xdr:to>
      <xdr:col>32</xdr:col>
      <xdr:colOff>85725</xdr:colOff>
      <xdr:row>5</xdr:row>
      <xdr:rowOff>19050</xdr:rowOff>
    </xdr:to>
    <xdr:sp macro="" textlink="">
      <xdr:nvSpPr>
        <xdr:cNvPr id="22" name="Rectangle 41">
          <a:extLst>
            <a:ext uri="{FF2B5EF4-FFF2-40B4-BE49-F238E27FC236}">
              <a16:creationId xmlns:a16="http://schemas.microsoft.com/office/drawing/2014/main" id="{B1D3DAAE-96EF-4969-A4C0-CF766420E2EE}"/>
            </a:ext>
          </a:extLst>
        </xdr:cNvPr>
        <xdr:cNvSpPr>
          <a:spLocks noChangeArrowheads="1"/>
        </xdr:cNvSpPr>
      </xdr:nvSpPr>
      <xdr:spPr bwMode="auto">
        <a:xfrm>
          <a:off x="6305550" y="323850"/>
          <a:ext cx="238125" cy="428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152400</xdr:colOff>
      <xdr:row>2</xdr:row>
      <xdr:rowOff>114300</xdr:rowOff>
    </xdr:from>
    <xdr:to>
      <xdr:col>14</xdr:col>
      <xdr:colOff>76200</xdr:colOff>
      <xdr:row>6</xdr:row>
      <xdr:rowOff>66675</xdr:rowOff>
    </xdr:to>
    <xdr:sp macro="" textlink="">
      <xdr:nvSpPr>
        <xdr:cNvPr id="23" name="Text Box 42">
          <a:extLst>
            <a:ext uri="{FF2B5EF4-FFF2-40B4-BE49-F238E27FC236}">
              <a16:creationId xmlns:a16="http://schemas.microsoft.com/office/drawing/2014/main" id="{C9C4AD42-B767-4697-81E0-1EB31CDB8466}"/>
            </a:ext>
          </a:extLst>
        </xdr:cNvPr>
        <xdr:cNvSpPr txBox="1">
          <a:spLocks noChangeArrowheads="1"/>
        </xdr:cNvSpPr>
      </xdr:nvSpPr>
      <xdr:spPr bwMode="auto">
        <a:xfrm>
          <a:off x="1038225" y="438150"/>
          <a:ext cx="17811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DEPARTEMEN KEUANGAN R.I. DIREKTORAT JENDERAL PAJAK</a:t>
          </a:r>
        </a:p>
      </xdr:txBody>
    </xdr:sp>
    <xdr:clientData/>
  </xdr:twoCellAnchor>
  <xdr:twoCellAnchor>
    <xdr:from>
      <xdr:col>26</xdr:col>
      <xdr:colOff>114300</xdr:colOff>
      <xdr:row>24</xdr:row>
      <xdr:rowOff>9525</xdr:rowOff>
    </xdr:from>
    <xdr:to>
      <xdr:col>33</xdr:col>
      <xdr:colOff>95250</xdr:colOff>
      <xdr:row>27</xdr:row>
      <xdr:rowOff>0</xdr:rowOff>
    </xdr:to>
    <xdr:sp macro="" textlink="">
      <xdr:nvSpPr>
        <xdr:cNvPr id="24" name="Text Box 43">
          <a:extLst>
            <a:ext uri="{FF2B5EF4-FFF2-40B4-BE49-F238E27FC236}">
              <a16:creationId xmlns:a16="http://schemas.microsoft.com/office/drawing/2014/main" id="{9674E205-A59B-40B7-A5A1-54BBF0A711E3}"/>
            </a:ext>
          </a:extLst>
        </xdr:cNvPr>
        <xdr:cNvSpPr txBox="1">
          <a:spLocks noChangeArrowheads="1"/>
        </xdr:cNvSpPr>
      </xdr:nvSpPr>
      <xdr:spPr bwMode="auto">
        <a:xfrm>
          <a:off x="5295900" y="3714750"/>
          <a:ext cx="1447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id-ID" sz="800" b="0" i="1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Diisi tahun terutangnya pajak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2</xdr:row>
      <xdr:rowOff>19050</xdr:rowOff>
    </xdr:from>
    <xdr:to>
      <xdr:col>26</xdr:col>
      <xdr:colOff>123825</xdr:colOff>
      <xdr:row>3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24820AD-C1A2-4955-9DCF-F746B7E03D35}"/>
            </a:ext>
          </a:extLst>
        </xdr:cNvPr>
        <xdr:cNvSpPr>
          <a:spLocks noChangeArrowheads="1"/>
        </xdr:cNvSpPr>
      </xdr:nvSpPr>
      <xdr:spPr bwMode="auto">
        <a:xfrm>
          <a:off x="3133725" y="342900"/>
          <a:ext cx="21717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id-ID" sz="1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SURAT SETORAN PAJAK</a:t>
          </a:r>
        </a:p>
      </xdr:txBody>
    </xdr:sp>
    <xdr:clientData/>
  </xdr:twoCellAnchor>
  <xdr:twoCellAnchor>
    <xdr:from>
      <xdr:col>17</xdr:col>
      <xdr:colOff>190500</xdr:colOff>
      <xdr:row>3</xdr:row>
      <xdr:rowOff>66675</xdr:rowOff>
    </xdr:from>
    <xdr:to>
      <xdr:col>24</xdr:col>
      <xdr:colOff>114300</xdr:colOff>
      <xdr:row>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3A8BF2-5D45-43BC-8D3F-1BA07C1AE321}"/>
            </a:ext>
          </a:extLst>
        </xdr:cNvPr>
        <xdr:cNvSpPr>
          <a:spLocks noChangeArrowheads="1"/>
        </xdr:cNvSpPr>
      </xdr:nvSpPr>
      <xdr:spPr bwMode="auto">
        <a:xfrm>
          <a:off x="3562350" y="552450"/>
          <a:ext cx="13335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(SSP)</a:t>
          </a:r>
        </a:p>
      </xdr:txBody>
    </xdr:sp>
    <xdr:clientData/>
  </xdr:twoCellAnchor>
  <xdr:twoCellAnchor>
    <xdr:from>
      <xdr:col>28</xdr:col>
      <xdr:colOff>95250</xdr:colOff>
      <xdr:row>3</xdr:row>
      <xdr:rowOff>0</xdr:rowOff>
    </xdr:from>
    <xdr:to>
      <xdr:col>32</xdr:col>
      <xdr:colOff>57150</xdr:colOff>
      <xdr:row>4</xdr:row>
      <xdr:rowOff>123825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3929D74-04BE-4ACF-951A-F69C0301F3C3}"/>
            </a:ext>
          </a:extLst>
        </xdr:cNvPr>
        <xdr:cNvSpPr>
          <a:spLocks noChangeArrowheads="1"/>
        </xdr:cNvSpPr>
      </xdr:nvSpPr>
      <xdr:spPr bwMode="auto">
        <a:xfrm>
          <a:off x="5676900" y="485775"/>
          <a:ext cx="838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LEMBAR</a:t>
          </a:r>
        </a:p>
      </xdr:txBody>
    </xdr:sp>
    <xdr:clientData/>
  </xdr:twoCellAnchor>
  <xdr:twoCellAnchor>
    <xdr:from>
      <xdr:col>28</xdr:col>
      <xdr:colOff>104775</xdr:colOff>
      <xdr:row>5</xdr:row>
      <xdr:rowOff>38100</xdr:rowOff>
    </xdr:from>
    <xdr:to>
      <xdr:col>35</xdr:col>
      <xdr:colOff>0</xdr:colOff>
      <xdr:row>9</xdr:row>
      <xdr:rowOff>99391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A40AAA5-705C-4F67-BEA0-8EBEE458BC8E}"/>
            </a:ext>
          </a:extLst>
        </xdr:cNvPr>
        <xdr:cNvSpPr>
          <a:spLocks noChangeArrowheads="1"/>
        </xdr:cNvSpPr>
      </xdr:nvSpPr>
      <xdr:spPr bwMode="auto">
        <a:xfrm>
          <a:off x="5686425" y="771525"/>
          <a:ext cx="1343025" cy="4613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id-ID" sz="1100" b="0" i="0">
              <a:effectLst/>
              <a:latin typeface="+mn-lt"/>
              <a:ea typeface="+mn-ea"/>
              <a:cs typeface="+mn-cs"/>
            </a:rPr>
            <a:t>Untuk Bank Persepsi /</a:t>
          </a:r>
          <a:endParaRPr lang="id-ID">
            <a:effectLst/>
          </a:endParaRPr>
        </a:p>
        <a:p>
          <a:pPr rtl="0"/>
          <a:r>
            <a:rPr lang="id-ID" sz="1100" b="0" i="0">
              <a:effectLst/>
              <a:latin typeface="+mn-lt"/>
              <a:ea typeface="+mn-ea"/>
              <a:cs typeface="+mn-cs"/>
            </a:rPr>
            <a:t>Kantor Pos &amp; Giro</a:t>
          </a:r>
          <a:endParaRPr lang="id-ID">
            <a:effectLst/>
          </a:endParaRPr>
        </a:p>
        <a:p>
          <a:pPr algn="l" rtl="0">
            <a:defRPr sz="1000"/>
          </a:pPr>
          <a:endParaRPr lang="id-ID" sz="1200" b="1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31</xdr:col>
      <xdr:colOff>28575</xdr:colOff>
      <xdr:row>2</xdr:row>
      <xdr:rowOff>28575</xdr:rowOff>
    </xdr:from>
    <xdr:to>
      <xdr:col>32</xdr:col>
      <xdr:colOff>142875</xdr:colOff>
      <xdr:row>5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D978CF2-2E50-474E-8410-0D1277EDD549}"/>
            </a:ext>
          </a:extLst>
        </xdr:cNvPr>
        <xdr:cNvSpPr>
          <a:spLocks noChangeArrowheads="1"/>
        </xdr:cNvSpPr>
      </xdr:nvSpPr>
      <xdr:spPr bwMode="auto">
        <a:xfrm>
          <a:off x="6267450" y="352425"/>
          <a:ext cx="333375" cy="381000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4</a:t>
          </a:r>
        </a:p>
      </xdr:txBody>
    </xdr:sp>
    <xdr:clientData/>
  </xdr:twoCellAnchor>
  <xdr:twoCellAnchor>
    <xdr:from>
      <xdr:col>1</xdr:col>
      <xdr:colOff>85725</xdr:colOff>
      <xdr:row>2</xdr:row>
      <xdr:rowOff>19050</xdr:rowOff>
    </xdr:from>
    <xdr:to>
      <xdr:col>4</xdr:col>
      <xdr:colOff>180975</xdr:colOff>
      <xdr:row>8</xdr:row>
      <xdr:rowOff>57150</xdr:rowOff>
    </xdr:to>
    <xdr:pic>
      <xdr:nvPicPr>
        <xdr:cNvPr id="7" name="Picture 9" descr="logo">
          <a:extLst>
            <a:ext uri="{FF2B5EF4-FFF2-40B4-BE49-F238E27FC236}">
              <a16:creationId xmlns:a16="http://schemas.microsoft.com/office/drawing/2014/main" id="{3A06E1EF-8DF3-46FF-AB62-8DF8584BE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72" t="5331" r="21666" b="30695"/>
        <a:stretch>
          <a:fillRect/>
        </a:stretch>
      </xdr:blipFill>
      <xdr:spPr bwMode="auto">
        <a:xfrm>
          <a:off x="247650" y="342900"/>
          <a:ext cx="6381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190500</xdr:colOff>
      <xdr:row>22</xdr:row>
      <xdr:rowOff>28575</xdr:rowOff>
    </xdr:from>
    <xdr:to>
      <xdr:col>15</xdr:col>
      <xdr:colOff>114300</xdr:colOff>
      <xdr:row>23</xdr:row>
      <xdr:rowOff>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255C8112-5A80-4CC5-B7C3-DC9A4B9E5E06}"/>
            </a:ext>
          </a:extLst>
        </xdr:cNvPr>
        <xdr:cNvSpPr txBox="1">
          <a:spLocks noChangeArrowheads="1"/>
        </xdr:cNvSpPr>
      </xdr:nvSpPr>
      <xdr:spPr bwMode="auto">
        <a:xfrm>
          <a:off x="2095500" y="3343275"/>
          <a:ext cx="971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1">
            <a:defRPr sz="1000"/>
          </a:pPr>
          <a:r>
            <a:rPr lang="id-ID" sz="9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Masa Pajak</a:t>
          </a:r>
        </a:p>
      </xdr:txBody>
    </xdr:sp>
    <xdr:clientData/>
  </xdr:twoCellAnchor>
  <xdr:twoCellAnchor>
    <xdr:from>
      <xdr:col>1</xdr:col>
      <xdr:colOff>47625</xdr:colOff>
      <xdr:row>23</xdr:row>
      <xdr:rowOff>47625</xdr:rowOff>
    </xdr:from>
    <xdr:to>
      <xdr:col>24</xdr:col>
      <xdr:colOff>190500</xdr:colOff>
      <xdr:row>26</xdr:row>
      <xdr:rowOff>85725</xdr:rowOff>
    </xdr:to>
    <xdr:grpSp>
      <xdr:nvGrpSpPr>
        <xdr:cNvPr id="9" name="Group 12">
          <a:extLst>
            <a:ext uri="{FF2B5EF4-FFF2-40B4-BE49-F238E27FC236}">
              <a16:creationId xmlns:a16="http://schemas.microsoft.com/office/drawing/2014/main" id="{A678FD7A-D5D0-41A0-BD9B-78548C4125BB}"/>
            </a:ext>
          </a:extLst>
        </xdr:cNvPr>
        <xdr:cNvGrpSpPr>
          <a:grpSpLocks/>
        </xdr:cNvGrpSpPr>
      </xdr:nvGrpSpPr>
      <xdr:grpSpPr bwMode="auto">
        <a:xfrm>
          <a:off x="213277" y="3600864"/>
          <a:ext cx="4739723" cy="394252"/>
          <a:chOff x="67" y="418"/>
          <a:chExt cx="527" cy="46"/>
        </a:xfrm>
      </xdr:grpSpPr>
      <xdr:sp macro="" textlink="">
        <xdr:nvSpPr>
          <xdr:cNvPr id="10" name="Text Box 13">
            <a:extLst>
              <a:ext uri="{FF2B5EF4-FFF2-40B4-BE49-F238E27FC236}">
                <a16:creationId xmlns:a16="http://schemas.microsoft.com/office/drawing/2014/main" id="{42D0D78C-7E5D-487B-8C69-017098FE61D3}"/>
              </a:ext>
            </a:extLst>
          </xdr:cNvPr>
          <xdr:cNvSpPr txBox="1">
            <a:spLocks noChangeArrowheads="1"/>
          </xdr:cNvSpPr>
        </xdr:nvSpPr>
        <xdr:spPr bwMode="auto">
          <a:xfrm>
            <a:off x="67" y="419"/>
            <a:ext cx="33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Jan</a:t>
            </a:r>
          </a:p>
        </xdr:txBody>
      </xdr:sp>
      <xdr:sp macro="" textlink="">
        <xdr:nvSpPr>
          <xdr:cNvPr id="11" name="Text Box 14">
            <a:extLst>
              <a:ext uri="{FF2B5EF4-FFF2-40B4-BE49-F238E27FC236}">
                <a16:creationId xmlns:a16="http://schemas.microsoft.com/office/drawing/2014/main" id="{3DABF4A9-5F06-4109-B860-2A4AD0ACADB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8" y="420"/>
            <a:ext cx="37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Feb</a:t>
            </a:r>
          </a:p>
        </xdr:txBody>
      </xdr:sp>
      <xdr:sp macro="" textlink="">
        <xdr:nvSpPr>
          <xdr:cNvPr id="12" name="Text Box 15">
            <a:extLst>
              <a:ext uri="{FF2B5EF4-FFF2-40B4-BE49-F238E27FC236}">
                <a16:creationId xmlns:a16="http://schemas.microsoft.com/office/drawing/2014/main" id="{E507B5BC-34B0-4E0C-8BB3-88A7CD68CD2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5" y="420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Mar</a:t>
            </a:r>
          </a:p>
        </xdr:txBody>
      </xdr:sp>
      <xdr:sp macro="" textlink="">
        <xdr:nvSpPr>
          <xdr:cNvPr id="13" name="Text Box 16">
            <a:extLst>
              <a:ext uri="{FF2B5EF4-FFF2-40B4-BE49-F238E27FC236}">
                <a16:creationId xmlns:a16="http://schemas.microsoft.com/office/drawing/2014/main" id="{8BB9B21B-B90F-4A65-8A08-BDD0FFC1AAB9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0" y="419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Apr</a:t>
            </a:r>
          </a:p>
        </xdr:txBody>
      </xdr:sp>
      <xdr:sp macro="" textlink="">
        <xdr:nvSpPr>
          <xdr:cNvPr id="14" name="Text Box 17">
            <a:extLst>
              <a:ext uri="{FF2B5EF4-FFF2-40B4-BE49-F238E27FC236}">
                <a16:creationId xmlns:a16="http://schemas.microsoft.com/office/drawing/2014/main" id="{6CBB0C27-DBC2-43A5-A8CF-FBF2EEAD8859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Mei</a:t>
            </a:r>
          </a:p>
        </xdr:txBody>
      </xdr:sp>
      <xdr:sp macro="" textlink="">
        <xdr:nvSpPr>
          <xdr:cNvPr id="15" name="Text Box 18">
            <a:extLst>
              <a:ext uri="{FF2B5EF4-FFF2-40B4-BE49-F238E27FC236}">
                <a16:creationId xmlns:a16="http://schemas.microsoft.com/office/drawing/2014/main" id="{D3266E06-AE8C-42D7-AC79-B5C564D77B7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4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Jun</a:t>
            </a:r>
          </a:p>
        </xdr:txBody>
      </xdr:sp>
      <xdr:sp macro="" textlink="">
        <xdr:nvSpPr>
          <xdr:cNvPr id="16" name="Text Box 19">
            <a:extLst>
              <a:ext uri="{FF2B5EF4-FFF2-40B4-BE49-F238E27FC236}">
                <a16:creationId xmlns:a16="http://schemas.microsoft.com/office/drawing/2014/main" id="{CEEF3501-31E3-4A4E-BBBA-73AE549AFB52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5" y="419"/>
            <a:ext cx="35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Jul</a:t>
            </a:r>
          </a:p>
        </xdr:txBody>
      </xdr:sp>
      <xdr:sp macro="" textlink="">
        <xdr:nvSpPr>
          <xdr:cNvPr id="17" name="Text Box 20">
            <a:extLst>
              <a:ext uri="{FF2B5EF4-FFF2-40B4-BE49-F238E27FC236}">
                <a16:creationId xmlns:a16="http://schemas.microsoft.com/office/drawing/2014/main" id="{E66B31AD-3F6C-46DC-82DD-468F930187D7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9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Agt</a:t>
            </a:r>
          </a:p>
        </xdr:txBody>
      </xdr:sp>
      <xdr:sp macro="" textlink="">
        <xdr:nvSpPr>
          <xdr:cNvPr id="18" name="Text Box 21">
            <a:extLst>
              <a:ext uri="{FF2B5EF4-FFF2-40B4-BE49-F238E27FC236}">
                <a16:creationId xmlns:a16="http://schemas.microsoft.com/office/drawing/2014/main" id="{33B11674-B4E9-48A0-B5E7-21CC97467244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2" y="419"/>
            <a:ext cx="34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Sep</a:t>
            </a:r>
          </a:p>
        </xdr:txBody>
      </xdr:sp>
      <xdr:sp macro="" textlink="">
        <xdr:nvSpPr>
          <xdr:cNvPr id="19" name="Text Box 22">
            <a:extLst>
              <a:ext uri="{FF2B5EF4-FFF2-40B4-BE49-F238E27FC236}">
                <a16:creationId xmlns:a16="http://schemas.microsoft.com/office/drawing/2014/main" id="{A6758EBF-805D-4EBA-BE3B-0830E2F86FCE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8" y="420"/>
            <a:ext cx="39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Okt</a:t>
            </a:r>
          </a:p>
        </xdr:txBody>
      </xdr:sp>
      <xdr:sp macro="" textlink="">
        <xdr:nvSpPr>
          <xdr:cNvPr id="20" name="Text Box 23">
            <a:extLst>
              <a:ext uri="{FF2B5EF4-FFF2-40B4-BE49-F238E27FC236}">
                <a16:creationId xmlns:a16="http://schemas.microsoft.com/office/drawing/2014/main" id="{98C4FEB9-1300-40D7-8880-D7FF715C7CAC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2" y="420"/>
            <a:ext cx="38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Nov</a:t>
            </a:r>
          </a:p>
        </xdr:txBody>
      </xdr:sp>
      <xdr:sp macro="" textlink="">
        <xdr:nvSpPr>
          <xdr:cNvPr id="21" name="Text Box 24">
            <a:extLst>
              <a:ext uri="{FF2B5EF4-FFF2-40B4-BE49-F238E27FC236}">
                <a16:creationId xmlns:a16="http://schemas.microsoft.com/office/drawing/2014/main" id="{FE772FC8-2783-470D-B6B5-343041FCCFC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6" y="418"/>
            <a:ext cx="38" cy="4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Des</a:t>
            </a:r>
          </a:p>
        </xdr:txBody>
      </xdr:sp>
    </xdr:grpSp>
    <xdr:clientData/>
  </xdr:twoCellAnchor>
  <xdr:twoCellAnchor>
    <xdr:from>
      <xdr:col>31</xdr:col>
      <xdr:colOff>66675</xdr:colOff>
      <xdr:row>2</xdr:row>
      <xdr:rowOff>0</xdr:rowOff>
    </xdr:from>
    <xdr:to>
      <xdr:col>32</xdr:col>
      <xdr:colOff>85725</xdr:colOff>
      <xdr:row>5</xdr:row>
      <xdr:rowOff>19050</xdr:rowOff>
    </xdr:to>
    <xdr:sp macro="" textlink="">
      <xdr:nvSpPr>
        <xdr:cNvPr id="22" name="Rectangle 41">
          <a:extLst>
            <a:ext uri="{FF2B5EF4-FFF2-40B4-BE49-F238E27FC236}">
              <a16:creationId xmlns:a16="http://schemas.microsoft.com/office/drawing/2014/main" id="{16047D51-BD61-4235-9DE7-CEABFC57A039}"/>
            </a:ext>
          </a:extLst>
        </xdr:cNvPr>
        <xdr:cNvSpPr>
          <a:spLocks noChangeArrowheads="1"/>
        </xdr:cNvSpPr>
      </xdr:nvSpPr>
      <xdr:spPr bwMode="auto">
        <a:xfrm>
          <a:off x="6305550" y="323850"/>
          <a:ext cx="238125" cy="428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152400</xdr:colOff>
      <xdr:row>2</xdr:row>
      <xdr:rowOff>114300</xdr:rowOff>
    </xdr:from>
    <xdr:to>
      <xdr:col>14</xdr:col>
      <xdr:colOff>76200</xdr:colOff>
      <xdr:row>6</xdr:row>
      <xdr:rowOff>66675</xdr:rowOff>
    </xdr:to>
    <xdr:sp macro="" textlink="">
      <xdr:nvSpPr>
        <xdr:cNvPr id="23" name="Text Box 42">
          <a:extLst>
            <a:ext uri="{FF2B5EF4-FFF2-40B4-BE49-F238E27FC236}">
              <a16:creationId xmlns:a16="http://schemas.microsoft.com/office/drawing/2014/main" id="{2EC8F463-1156-4648-B1CB-7EE50CF71262}"/>
            </a:ext>
          </a:extLst>
        </xdr:cNvPr>
        <xdr:cNvSpPr txBox="1">
          <a:spLocks noChangeArrowheads="1"/>
        </xdr:cNvSpPr>
      </xdr:nvSpPr>
      <xdr:spPr bwMode="auto">
        <a:xfrm>
          <a:off x="1038225" y="438150"/>
          <a:ext cx="17811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DEPARTEMEN KEUANGAN R.I. DIREKTORAT JENDERAL PAJAK</a:t>
          </a:r>
        </a:p>
      </xdr:txBody>
    </xdr:sp>
    <xdr:clientData/>
  </xdr:twoCellAnchor>
  <xdr:twoCellAnchor>
    <xdr:from>
      <xdr:col>26</xdr:col>
      <xdr:colOff>114300</xdr:colOff>
      <xdr:row>24</xdr:row>
      <xdr:rowOff>9525</xdr:rowOff>
    </xdr:from>
    <xdr:to>
      <xdr:col>33</xdr:col>
      <xdr:colOff>95250</xdr:colOff>
      <xdr:row>27</xdr:row>
      <xdr:rowOff>0</xdr:rowOff>
    </xdr:to>
    <xdr:sp macro="" textlink="">
      <xdr:nvSpPr>
        <xdr:cNvPr id="24" name="Text Box 43">
          <a:extLst>
            <a:ext uri="{FF2B5EF4-FFF2-40B4-BE49-F238E27FC236}">
              <a16:creationId xmlns:a16="http://schemas.microsoft.com/office/drawing/2014/main" id="{FCF33CDE-E16F-4FCB-A2C2-C14270994A1F}"/>
            </a:ext>
          </a:extLst>
        </xdr:cNvPr>
        <xdr:cNvSpPr txBox="1">
          <a:spLocks noChangeArrowheads="1"/>
        </xdr:cNvSpPr>
      </xdr:nvSpPr>
      <xdr:spPr bwMode="auto">
        <a:xfrm>
          <a:off x="5295900" y="3714750"/>
          <a:ext cx="1447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id-ID" sz="800" b="0" i="1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Diisi tahun terutangnya pajak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HMAT%20HIDAYAT/Documents/terbilang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>
        <row r="3">
          <cell r="B3" t="str">
            <v>2 April 2021</v>
          </cell>
          <cell r="C3" t="str">
            <v>Maret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erbilang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S66"/>
  <sheetViews>
    <sheetView workbookViewId="0">
      <selection activeCell="E9" sqref="E9"/>
    </sheetView>
  </sheetViews>
  <sheetFormatPr defaultRowHeight="15" x14ac:dyDescent="0.25"/>
  <cols>
    <col min="1" max="1" width="2" customWidth="1"/>
    <col min="2" max="2" width="5.7109375" customWidth="1"/>
    <col min="3" max="3" width="28" customWidth="1"/>
    <col min="5" max="5" width="19.42578125" customWidth="1"/>
    <col min="6" max="7" width="20" customWidth="1"/>
    <col min="8" max="8" width="15" bestFit="1" customWidth="1"/>
    <col min="10" max="10" width="20.7109375" customWidth="1"/>
    <col min="12" max="12" width="17.7109375" customWidth="1"/>
    <col min="13" max="13" width="16.28515625" customWidth="1"/>
    <col min="14" max="14" width="16.7109375" customWidth="1"/>
    <col min="15" max="15" width="16.140625" style="1" customWidth="1"/>
    <col min="16" max="16" width="34.28515625" customWidth="1"/>
    <col min="17" max="17" width="17" customWidth="1"/>
    <col min="18" max="18" width="12.7109375" customWidth="1"/>
    <col min="19" max="19" width="12.42578125" customWidth="1"/>
  </cols>
  <sheetData>
    <row r="4" spans="2:18" ht="15.75" thickBot="1" x14ac:dyDescent="0.3"/>
    <row r="5" spans="2:18" ht="15" customHeight="1" thickTop="1" x14ac:dyDescent="0.25">
      <c r="B5" s="265" t="s">
        <v>0</v>
      </c>
      <c r="C5" s="267" t="s">
        <v>1</v>
      </c>
      <c r="D5" s="267" t="s">
        <v>2</v>
      </c>
      <c r="E5" s="267" t="s">
        <v>3</v>
      </c>
      <c r="F5" s="267" t="s">
        <v>4</v>
      </c>
      <c r="G5" s="269" t="s">
        <v>14</v>
      </c>
      <c r="H5" s="269" t="s">
        <v>5</v>
      </c>
      <c r="I5" s="267" t="s">
        <v>6</v>
      </c>
      <c r="J5" s="267" t="s">
        <v>7</v>
      </c>
      <c r="K5" s="267" t="s">
        <v>8</v>
      </c>
      <c r="L5" s="267" t="s">
        <v>9</v>
      </c>
      <c r="M5" s="271" t="s">
        <v>10</v>
      </c>
      <c r="N5" s="263" t="s">
        <v>11</v>
      </c>
    </row>
    <row r="6" spans="2:18" ht="15.75" customHeight="1" x14ac:dyDescent="0.25">
      <c r="B6" s="266"/>
      <c r="C6" s="268"/>
      <c r="D6" s="268"/>
      <c r="E6" s="268"/>
      <c r="F6" s="268"/>
      <c r="G6" s="270"/>
      <c r="H6" s="270"/>
      <c r="I6" s="268"/>
      <c r="J6" s="268"/>
      <c r="K6" s="268"/>
      <c r="L6" s="268"/>
      <c r="M6" s="272"/>
      <c r="N6" s="264"/>
    </row>
    <row r="7" spans="2:18" s="5" customFormat="1" ht="30" customHeight="1" x14ac:dyDescent="0.25">
      <c r="B7" s="13">
        <v>2</v>
      </c>
      <c r="C7" s="5" t="s">
        <v>174</v>
      </c>
      <c r="D7" s="202" t="s">
        <v>175</v>
      </c>
      <c r="E7" s="9" t="s">
        <v>176</v>
      </c>
      <c r="F7" s="9" t="s">
        <v>177</v>
      </c>
      <c r="G7" s="9" t="s">
        <v>178</v>
      </c>
      <c r="H7" s="202" t="s">
        <v>12</v>
      </c>
      <c r="I7" s="202" t="s">
        <v>13</v>
      </c>
      <c r="J7" s="203" t="s">
        <v>179</v>
      </c>
      <c r="K7" s="202">
        <v>8</v>
      </c>
      <c r="L7" s="202" t="str">
        <f t="shared" ref="L7" si="0">IF(K7=1,"1.968.000",IF(K7=2,"2.089.000",IF(K7=3,"2.216.000",IF(K7=4,"2.350.000",IF(K7=5,"2.493.000",IF(K7=6,"2.702.000",IF(K7=7,"2.928.000",IF(K7=8,"3.319.000",IF(K7=9,"3.781.000",IF(K7=10,"4.551.000",IF(K7=11,"5.183.000",IF(K7=12,"7.271.000",IF(K7=13,"8.562.000",IF(K7=14,"11.670.000",IF(K7=15,"14.721.000",IF(K7=15,"20.695.000",IF(K7=16,"29.085.000",)))))))))))))))))</f>
        <v>3.319.000</v>
      </c>
      <c r="M7" s="204">
        <v>0</v>
      </c>
      <c r="N7" s="205">
        <v>2995400</v>
      </c>
      <c r="O7" s="206">
        <f>L7*80%</f>
        <v>2655200</v>
      </c>
      <c r="P7" s="2" t="s">
        <v>180</v>
      </c>
      <c r="Q7" s="3">
        <v>28350000</v>
      </c>
      <c r="R7" s="207">
        <f t="shared" ref="R7" si="1">Q7/12</f>
        <v>2362500</v>
      </c>
    </row>
    <row r="8" spans="2:18" ht="30" customHeight="1" x14ac:dyDescent="0.25">
      <c r="B8" s="13"/>
      <c r="C8" s="175"/>
      <c r="D8" s="175"/>
      <c r="E8" s="176"/>
      <c r="F8" s="176"/>
      <c r="G8" s="176"/>
      <c r="H8" s="177"/>
      <c r="I8" s="175"/>
      <c r="J8" s="178"/>
      <c r="K8" s="177"/>
      <c r="L8" s="183"/>
      <c r="M8" s="175"/>
      <c r="N8" s="179"/>
      <c r="P8" s="2"/>
      <c r="Q8" s="3"/>
      <c r="R8" s="4"/>
    </row>
    <row r="9" spans="2:18" ht="30" customHeight="1" x14ac:dyDescent="0.25">
      <c r="B9" s="13"/>
      <c r="C9" s="175"/>
      <c r="D9" s="175"/>
      <c r="E9" s="176"/>
      <c r="F9" s="176"/>
      <c r="G9" s="176"/>
      <c r="H9" s="177"/>
      <c r="I9" s="175"/>
      <c r="J9" s="178"/>
      <c r="K9" s="177"/>
      <c r="L9" s="183"/>
      <c r="M9" s="175"/>
      <c r="N9" s="179"/>
      <c r="P9" s="2"/>
      <c r="Q9" s="3"/>
      <c r="R9" s="4"/>
    </row>
    <row r="10" spans="2:18" ht="30" customHeight="1" x14ac:dyDescent="0.25">
      <c r="B10" s="13"/>
      <c r="C10" s="175"/>
      <c r="D10" s="175"/>
      <c r="E10" s="176"/>
      <c r="F10" s="176"/>
      <c r="G10" s="176"/>
      <c r="H10" s="177"/>
      <c r="I10" s="175"/>
      <c r="J10" s="178"/>
      <c r="K10" s="177"/>
      <c r="L10" s="183"/>
      <c r="M10" s="175"/>
      <c r="N10" s="179"/>
      <c r="P10" s="2"/>
      <c r="Q10" s="3"/>
      <c r="R10" s="4"/>
    </row>
    <row r="11" spans="2:18" ht="30" customHeight="1" x14ac:dyDescent="0.25">
      <c r="B11" s="13"/>
      <c r="C11" s="9"/>
      <c r="D11" s="9"/>
      <c r="E11" s="10"/>
      <c r="F11" s="9"/>
      <c r="G11" s="6"/>
      <c r="H11" s="8"/>
      <c r="I11" s="9"/>
      <c r="J11" s="11"/>
      <c r="K11" s="8"/>
      <c r="L11" s="183"/>
      <c r="M11" s="9"/>
      <c r="N11" s="19"/>
      <c r="P11" s="2"/>
      <c r="Q11" s="3"/>
      <c r="R11" s="4"/>
    </row>
    <row r="12" spans="2:18" ht="30" customHeight="1" x14ac:dyDescent="0.25">
      <c r="B12" s="13"/>
      <c r="C12" s="9"/>
      <c r="D12" s="9"/>
      <c r="E12" s="10"/>
      <c r="F12" s="9"/>
      <c r="G12" s="10"/>
      <c r="H12" s="8"/>
      <c r="I12" s="9"/>
      <c r="J12" s="11"/>
      <c r="K12" s="8"/>
      <c r="L12" s="183"/>
      <c r="M12" s="9"/>
      <c r="N12" s="19"/>
      <c r="P12" s="2"/>
      <c r="Q12" s="3"/>
      <c r="R12" s="4"/>
    </row>
    <row r="13" spans="2:18" ht="30" customHeight="1" x14ac:dyDescent="0.25">
      <c r="B13" s="13"/>
      <c r="C13" s="9"/>
      <c r="D13" s="9"/>
      <c r="E13" s="10"/>
      <c r="F13" s="9"/>
      <c r="G13" s="10"/>
      <c r="H13" s="8"/>
      <c r="I13" s="9"/>
      <c r="J13" s="11"/>
      <c r="K13" s="8"/>
      <c r="L13" s="183"/>
      <c r="M13" s="9"/>
      <c r="N13" s="19"/>
      <c r="P13" s="2"/>
      <c r="Q13" s="3"/>
      <c r="R13" s="4"/>
    </row>
    <row r="14" spans="2:18" ht="30" customHeight="1" x14ac:dyDescent="0.25">
      <c r="B14" s="13"/>
      <c r="C14" s="9"/>
      <c r="D14" s="9"/>
      <c r="E14" s="10"/>
      <c r="F14" s="9"/>
      <c r="G14" s="12"/>
      <c r="H14" s="8"/>
      <c r="I14" s="9"/>
      <c r="J14" s="11"/>
      <c r="K14" s="8"/>
      <c r="L14" s="183"/>
      <c r="M14" s="9"/>
      <c r="N14" s="19"/>
      <c r="P14" s="2"/>
      <c r="Q14" s="3"/>
      <c r="R14" s="4"/>
    </row>
    <row r="15" spans="2:18" ht="30" customHeight="1" thickBot="1" x14ac:dyDescent="0.3">
      <c r="B15" s="14"/>
      <c r="C15" s="15"/>
      <c r="D15" s="15"/>
      <c r="E15" s="16"/>
      <c r="F15" s="15"/>
      <c r="G15" s="16"/>
      <c r="H15" s="17"/>
      <c r="I15" s="15"/>
      <c r="J15" s="18"/>
      <c r="K15" s="17"/>
      <c r="L15" s="196"/>
      <c r="M15" s="15"/>
      <c r="N15" s="20"/>
    </row>
    <row r="16" spans="2:18" ht="15.75" thickTop="1" x14ac:dyDescent="0.25"/>
    <row r="31" spans="2:16" ht="41.25" customHeight="1" thickBot="1" x14ac:dyDescent="0.3">
      <c r="C31" s="50" t="s">
        <v>54</v>
      </c>
      <c r="D31" s="50" t="s">
        <v>55</v>
      </c>
      <c r="E31" s="51" t="s">
        <v>56</v>
      </c>
      <c r="F31" s="51" t="s">
        <v>57</v>
      </c>
      <c r="G31" s="51" t="s">
        <v>58</v>
      </c>
      <c r="H31" s="51" t="s">
        <v>60</v>
      </c>
      <c r="I31" s="51" t="s">
        <v>59</v>
      </c>
      <c r="J31" s="51" t="s">
        <v>61</v>
      </c>
      <c r="K31" s="51" t="s">
        <v>62</v>
      </c>
      <c r="L31" s="51" t="s">
        <v>67</v>
      </c>
      <c r="M31" s="52" t="s">
        <v>63</v>
      </c>
      <c r="N31" s="52" t="s">
        <v>64</v>
      </c>
      <c r="O31" s="52" t="s">
        <v>65</v>
      </c>
      <c r="P31" s="51" t="s">
        <v>66</v>
      </c>
    </row>
    <row r="32" spans="2:16" x14ac:dyDescent="0.25">
      <c r="B32">
        <v>1</v>
      </c>
      <c r="C32">
        <f t="shared" ref="C32:C38" si="2">IF(H7="cpns",1,IF(H7="pns",0))</f>
        <v>0</v>
      </c>
      <c r="D32">
        <f t="shared" ref="D32:D38" si="3">IF(H7="pns",1,IF(H7="cpns",0))</f>
        <v>1</v>
      </c>
      <c r="E32" s="4">
        <f t="shared" ref="E32:E38" si="4">N7*12</f>
        <v>35944800</v>
      </c>
      <c r="F32" s="4">
        <f t="shared" ref="F32:F38" si="5">L7*12</f>
        <v>39828000</v>
      </c>
      <c r="G32" s="4">
        <v>50000000</v>
      </c>
      <c r="H32" s="21">
        <f>DaftarNominatif!O8-Data!G32</f>
        <v>-41727200</v>
      </c>
      <c r="I32" s="4">
        <f>IF(DaftarNominatif!O8&lt;0,0,IF(DaftarNominatif!O8&gt;50000000,G32*5%/12,IF(DaftarNominatif!O8&lt;50000000,DaftarNominatif!O8*5%/12,0)))</f>
        <v>34470</v>
      </c>
      <c r="J32" s="4">
        <v>250000000</v>
      </c>
      <c r="K32">
        <f>IF(H32&lt;0,0,IF(H32&gt;200000000,200000000*15%/12,IF(H32&lt;=25000000,H32*15%/12)))</f>
        <v>0</v>
      </c>
      <c r="L32">
        <f>IF(DaftarNominatif!O8&gt;250000000,(DaftarNominatif!O8-J32)*25%/12,IF(DaftarNominatif!O8&lt;=250000000,0))</f>
        <v>0</v>
      </c>
      <c r="M32">
        <f>IF(H7="cpns",DaftarNominatif!P8,IF(H7="pns",0))</f>
        <v>0</v>
      </c>
      <c r="N32" s="4">
        <f>IF(H7="pns",DaftarNominatif!P8,IF(H7="Cpns",0))</f>
        <v>34470</v>
      </c>
      <c r="O32" s="53">
        <f>IF(M32&gt;0,M32,IF(M32=0,N32))</f>
        <v>34470</v>
      </c>
      <c r="P32" s="184" t="str">
        <f>L7</f>
        <v>3.319.000</v>
      </c>
    </row>
    <row r="33" spans="2:19" x14ac:dyDescent="0.25">
      <c r="B33">
        <v>2</v>
      </c>
      <c r="C33" t="b">
        <f t="shared" si="2"/>
        <v>0</v>
      </c>
      <c r="D33" t="b">
        <f t="shared" si="3"/>
        <v>0</v>
      </c>
      <c r="E33" s="4">
        <f t="shared" si="4"/>
        <v>0</v>
      </c>
      <c r="F33" s="4">
        <f t="shared" si="5"/>
        <v>0</v>
      </c>
      <c r="G33" s="4">
        <v>50000000</v>
      </c>
      <c r="H33" s="21">
        <f>DaftarNominatif!O9-Data!G33</f>
        <v>-50000000</v>
      </c>
      <c r="I33" s="4">
        <f>IF(DaftarNominatif!O9&lt;0,0,IF(DaftarNominatif!O9&gt;50000000,G33*5%/12,IF(DaftarNominatif!O9&lt;50000000,DaftarNominatif!O9*5%/12,0)))</f>
        <v>0</v>
      </c>
      <c r="J33" s="4">
        <v>250000000</v>
      </c>
      <c r="K33">
        <f t="shared" ref="K33:K38" si="6">IF(H33&lt;0,0,IF(H33&gt;200000000,200000000*15%/12,IF(H33&lt;=25000000,H33*15%/12)))</f>
        <v>0</v>
      </c>
      <c r="L33">
        <f>IF(DaftarNominatif!O9&gt;250000000,(DaftarNominatif!O9-J33)*25%/12,IF(DaftarNominatif!O9&lt;=250000000,0))</f>
        <v>0</v>
      </c>
      <c r="M33" t="b">
        <f>IF(H8="cpns",DaftarNominatif!P9,IF(H8="pns",0))</f>
        <v>0</v>
      </c>
      <c r="N33" s="4" t="b">
        <f>IF(H8="pns",DaftarNominatif!P9,IF(H8="Cpns",0))</f>
        <v>0</v>
      </c>
      <c r="O33" s="53" t="b">
        <f t="shared" ref="O33:O38" si="7">IF(M33&gt;0,M33,IF(M33=0,N33))</f>
        <v>0</v>
      </c>
      <c r="P33" s="184">
        <f t="shared" ref="P33:P40" si="8">L8</f>
        <v>0</v>
      </c>
    </row>
    <row r="34" spans="2:19" x14ac:dyDescent="0.25">
      <c r="B34">
        <v>3</v>
      </c>
      <c r="C34" t="b">
        <f t="shared" si="2"/>
        <v>0</v>
      </c>
      <c r="D34" t="b">
        <f t="shared" si="3"/>
        <v>0</v>
      </c>
      <c r="E34" s="4">
        <f t="shared" si="4"/>
        <v>0</v>
      </c>
      <c r="F34" s="4">
        <f t="shared" si="5"/>
        <v>0</v>
      </c>
      <c r="G34" s="4">
        <v>50000000</v>
      </c>
      <c r="H34" s="21">
        <f>DaftarNominatif!O10-Data!G34</f>
        <v>-50000000</v>
      </c>
      <c r="I34" s="4">
        <f>IF(DaftarNominatif!O10&lt;0,0,IF(DaftarNominatif!O10&gt;50000000,G34*5%/12,IF(DaftarNominatif!O10&lt;50000000,DaftarNominatif!O10*5%/12,0)))</f>
        <v>0</v>
      </c>
      <c r="J34" s="4">
        <v>250000000</v>
      </c>
      <c r="K34">
        <f t="shared" si="6"/>
        <v>0</v>
      </c>
      <c r="L34">
        <f>IF(DaftarNominatif!O10&gt;250000000,(DaftarNominatif!O10-J34)*25%/12,IF(DaftarNominatif!O10&lt;=250000000,0))</f>
        <v>0</v>
      </c>
      <c r="M34" t="b">
        <f>IF(H9="cpns",DaftarNominatif!P10,IF(H9="pns",0))</f>
        <v>0</v>
      </c>
      <c r="N34" s="4" t="b">
        <f>IF(H9="pns",DaftarNominatif!P10,IF(H9="Cpns",0))</f>
        <v>0</v>
      </c>
      <c r="O34" s="53" t="b">
        <f t="shared" si="7"/>
        <v>0</v>
      </c>
      <c r="P34" s="184">
        <f t="shared" si="8"/>
        <v>0</v>
      </c>
    </row>
    <row r="35" spans="2:19" x14ac:dyDescent="0.25">
      <c r="B35">
        <v>4</v>
      </c>
      <c r="C35" t="b">
        <f t="shared" si="2"/>
        <v>0</v>
      </c>
      <c r="D35" t="b">
        <f t="shared" si="3"/>
        <v>0</v>
      </c>
      <c r="E35" s="4">
        <f t="shared" si="4"/>
        <v>0</v>
      </c>
      <c r="F35" s="4">
        <f t="shared" si="5"/>
        <v>0</v>
      </c>
      <c r="G35" s="4">
        <v>50000000</v>
      </c>
      <c r="H35" s="21">
        <f>DaftarNominatif!O11-Data!G35</f>
        <v>-50000000</v>
      </c>
      <c r="I35" s="4">
        <f>IF(DaftarNominatif!O11&lt;0,0,IF(DaftarNominatif!O11&gt;50000000,G35*5%/12,IF(DaftarNominatif!O11&lt;50000000,DaftarNominatif!O11*5%/12,0)))</f>
        <v>0</v>
      </c>
      <c r="J35" s="4">
        <v>250000000</v>
      </c>
      <c r="K35">
        <f t="shared" si="6"/>
        <v>0</v>
      </c>
      <c r="L35">
        <f>IF(DaftarNominatif!O11&gt;250000000,(DaftarNominatif!O11-J35)*25%/12,IF(DaftarNominatif!O11&lt;=250000000,0))</f>
        <v>0</v>
      </c>
      <c r="M35" t="b">
        <f>IF(H10="cpns",DaftarNominatif!P11,IF(H10="pns",0))</f>
        <v>0</v>
      </c>
      <c r="N35" s="4" t="b">
        <f>IF(H10="pns",DaftarNominatif!P11,IF(H10="Cpns",0))</f>
        <v>0</v>
      </c>
      <c r="O35" s="53" t="b">
        <f t="shared" si="7"/>
        <v>0</v>
      </c>
      <c r="P35" s="184">
        <f t="shared" si="8"/>
        <v>0</v>
      </c>
    </row>
    <row r="36" spans="2:19" x14ac:dyDescent="0.25">
      <c r="B36">
        <v>5</v>
      </c>
      <c r="C36" t="b">
        <f t="shared" si="2"/>
        <v>0</v>
      </c>
      <c r="D36" t="b">
        <f t="shared" si="3"/>
        <v>0</v>
      </c>
      <c r="E36" s="4">
        <f t="shared" si="4"/>
        <v>0</v>
      </c>
      <c r="F36" s="4">
        <f t="shared" si="5"/>
        <v>0</v>
      </c>
      <c r="G36" s="4">
        <v>50000000</v>
      </c>
      <c r="H36" s="21">
        <f>DaftarNominatif!O12-Data!G36</f>
        <v>-50000000</v>
      </c>
      <c r="I36" s="4">
        <f>IF(DaftarNominatif!O12&lt;0,0,IF(DaftarNominatif!O12&gt;50000000,G36*5%/12,IF(DaftarNominatif!O12&lt;50000000,DaftarNominatif!O12*5%/12,0)))</f>
        <v>0</v>
      </c>
      <c r="J36" s="4">
        <v>250000000</v>
      </c>
      <c r="K36">
        <f t="shared" si="6"/>
        <v>0</v>
      </c>
      <c r="L36">
        <f>IF(DaftarNominatif!O12&gt;250000000,(DaftarNominatif!O12-J36)*25%/12,IF(DaftarNominatif!O12&lt;=250000000,0))</f>
        <v>0</v>
      </c>
      <c r="M36" t="b">
        <f>IF(H11="cpns",DaftarNominatif!P12,IF(H11="pns",0))</f>
        <v>0</v>
      </c>
      <c r="N36" s="4" t="b">
        <f>IF(H11="pns",DaftarNominatif!P12,IF(H11="Cpns",0))</f>
        <v>0</v>
      </c>
      <c r="O36" s="53" t="b">
        <f t="shared" si="7"/>
        <v>0</v>
      </c>
      <c r="P36" s="184">
        <f t="shared" si="8"/>
        <v>0</v>
      </c>
    </row>
    <row r="37" spans="2:19" x14ac:dyDescent="0.25">
      <c r="B37">
        <v>6</v>
      </c>
      <c r="C37" t="b">
        <f t="shared" si="2"/>
        <v>0</v>
      </c>
      <c r="D37" t="b">
        <f t="shared" si="3"/>
        <v>0</v>
      </c>
      <c r="E37" s="4">
        <f t="shared" si="4"/>
        <v>0</v>
      </c>
      <c r="F37" s="4">
        <f t="shared" si="5"/>
        <v>0</v>
      </c>
      <c r="G37" s="4">
        <v>50000000</v>
      </c>
      <c r="H37" s="21">
        <f>DaftarNominatif!O13-Data!G37</f>
        <v>-50000000</v>
      </c>
      <c r="I37" s="4">
        <f>IF(DaftarNominatif!O13&lt;0,0,IF(DaftarNominatif!O13&gt;50000000,G37*5%/12,IF(DaftarNominatif!O13&lt;50000000,DaftarNominatif!O13*5%/12,0)))</f>
        <v>0</v>
      </c>
      <c r="J37" s="4">
        <v>250000000</v>
      </c>
      <c r="K37">
        <f t="shared" si="6"/>
        <v>0</v>
      </c>
      <c r="L37">
        <f>IF(DaftarNominatif!O13&gt;250000000,(DaftarNominatif!O13-J37)*25%/12,IF(DaftarNominatif!O13&lt;=250000000,0))</f>
        <v>0</v>
      </c>
      <c r="M37" t="b">
        <f>IF(H12="cpns",DaftarNominatif!P13,IF(H12="pns",0))</f>
        <v>0</v>
      </c>
      <c r="N37" s="4" t="b">
        <f>IF(H12="pns",DaftarNominatif!P13,IF(H12="Cpns",0))</f>
        <v>0</v>
      </c>
      <c r="O37" s="53" t="b">
        <f t="shared" si="7"/>
        <v>0</v>
      </c>
      <c r="P37" s="184">
        <f t="shared" si="8"/>
        <v>0</v>
      </c>
    </row>
    <row r="38" spans="2:19" x14ac:dyDescent="0.25">
      <c r="B38">
        <v>7</v>
      </c>
      <c r="C38" t="b">
        <f t="shared" si="2"/>
        <v>0</v>
      </c>
      <c r="D38" t="b">
        <f t="shared" si="3"/>
        <v>0</v>
      </c>
      <c r="E38" s="4">
        <f t="shared" si="4"/>
        <v>0</v>
      </c>
      <c r="F38" s="4">
        <f t="shared" si="5"/>
        <v>0</v>
      </c>
      <c r="G38" s="4">
        <v>50000000</v>
      </c>
      <c r="H38" s="21">
        <f>DaftarNominatif!O14-Data!G38</f>
        <v>-50000000</v>
      </c>
      <c r="I38" s="4">
        <f>IF(DaftarNominatif!O14&lt;0,0,IF(DaftarNominatif!O14&gt;50000000,G38*5%/12,IF(DaftarNominatif!O14&lt;50000000,DaftarNominatif!O14*5%/12,0)))</f>
        <v>0</v>
      </c>
      <c r="J38" s="4">
        <v>250000000</v>
      </c>
      <c r="K38">
        <f t="shared" si="6"/>
        <v>0</v>
      </c>
      <c r="L38">
        <f>IF(DaftarNominatif!O14&gt;250000000,(DaftarNominatif!O14-J38)*25%/12,IF(DaftarNominatif!O14&lt;=250000000,0))</f>
        <v>0</v>
      </c>
      <c r="M38" t="b">
        <f>IF(H13="cpns",DaftarNominatif!P14,IF(H13="pns",0))</f>
        <v>0</v>
      </c>
      <c r="N38" s="4" t="b">
        <f>IF(H13="pns",DaftarNominatif!P14,IF(H13="Cpns",0))</f>
        <v>0</v>
      </c>
      <c r="O38" s="53" t="b">
        <f t="shared" si="7"/>
        <v>0</v>
      </c>
      <c r="P38" s="184">
        <f t="shared" si="8"/>
        <v>0</v>
      </c>
    </row>
    <row r="39" spans="2:19" x14ac:dyDescent="0.25">
      <c r="B39">
        <v>8</v>
      </c>
      <c r="C39" t="b">
        <f t="shared" ref="C39:C40" si="9">IF(H14="cpns",1,IF(H14="pns",0))</f>
        <v>0</v>
      </c>
      <c r="D39" t="b">
        <f t="shared" ref="D39:D40" si="10">IF(H14="pns",1,IF(H14="cpns",0))</f>
        <v>0</v>
      </c>
      <c r="E39" s="4">
        <f t="shared" ref="E39:E40" si="11">N14*12</f>
        <v>0</v>
      </c>
      <c r="F39" s="4">
        <f t="shared" ref="F39:F40" si="12">L14*12</f>
        <v>0</v>
      </c>
      <c r="G39" s="4">
        <v>50000000</v>
      </c>
      <c r="H39" s="21">
        <f>DaftarNominatif!O15-Data!G39</f>
        <v>-50000000</v>
      </c>
      <c r="I39" s="4">
        <f>IF(DaftarNominatif!O15&lt;0,0,IF(DaftarNominatif!O15&gt;50000000,G39*5%/12,IF(DaftarNominatif!O15&lt;50000000,DaftarNominatif!O15*5%/12,0)))</f>
        <v>0</v>
      </c>
      <c r="J39" s="4">
        <v>250000000</v>
      </c>
      <c r="K39">
        <f t="shared" ref="K39:K40" si="13">IF(H39&lt;0,0,IF(H39&gt;200000000,200000000*15%/12,IF(H39&lt;=25000000,H39*15%/12)))</f>
        <v>0</v>
      </c>
      <c r="L39">
        <f>IF(DaftarNominatif!O15&gt;250000000,(DaftarNominatif!O15-J39)*25%/12,IF(DaftarNominatif!O15&lt;=250000000,0))</f>
        <v>0</v>
      </c>
      <c r="M39" t="b">
        <f>IF(H14="cpns",DaftarNominatif!P15,IF(H14="pns",0))</f>
        <v>0</v>
      </c>
      <c r="N39" s="4" t="b">
        <f>IF(H14="pns",DaftarNominatif!P15,IF(H14="Cpns",0))</f>
        <v>0</v>
      </c>
      <c r="O39" s="53" t="b">
        <f t="shared" ref="O39:O40" si="14">IF(M39&gt;0,M39,IF(M39=0,N39))</f>
        <v>0</v>
      </c>
      <c r="P39" s="184">
        <f t="shared" si="8"/>
        <v>0</v>
      </c>
    </row>
    <row r="40" spans="2:19" x14ac:dyDescent="0.25">
      <c r="B40">
        <v>9</v>
      </c>
      <c r="C40" t="b">
        <f t="shared" si="9"/>
        <v>0</v>
      </c>
      <c r="D40" t="b">
        <f t="shared" si="10"/>
        <v>0</v>
      </c>
      <c r="E40" s="4">
        <f t="shared" si="11"/>
        <v>0</v>
      </c>
      <c r="F40" s="4">
        <f t="shared" si="12"/>
        <v>0</v>
      </c>
      <c r="G40" s="4">
        <v>50000000</v>
      </c>
      <c r="H40" s="21">
        <f>DaftarNominatif!O16-Data!G40</f>
        <v>-50000000</v>
      </c>
      <c r="I40" s="4">
        <f>IF(DaftarNominatif!O16&lt;0,0,IF(DaftarNominatif!O16&gt;50000000,G40*5%/12,IF(DaftarNominatif!O16&lt;50000000,DaftarNominatif!O16*5%/12,0)))</f>
        <v>0</v>
      </c>
      <c r="J40" s="4">
        <v>250000000</v>
      </c>
      <c r="K40">
        <f t="shared" si="13"/>
        <v>0</v>
      </c>
      <c r="L40">
        <f>IF(DaftarNominatif!O16&gt;250000000,(DaftarNominatif!O16-J40)*25%/12,IF(DaftarNominatif!O16&lt;=250000000,0))</f>
        <v>0</v>
      </c>
      <c r="M40" t="b">
        <f>IF(H15="cpns",DaftarNominatif!P16,IF(H15="pns",0))</f>
        <v>0</v>
      </c>
      <c r="N40" s="4" t="b">
        <f>IF(H15="pns",DaftarNominatif!P16,IF(H15="Cpns",0))</f>
        <v>0</v>
      </c>
      <c r="O40" s="53" t="b">
        <f t="shared" si="14"/>
        <v>0</v>
      </c>
      <c r="P40" s="184">
        <f t="shared" si="8"/>
        <v>0</v>
      </c>
    </row>
    <row r="44" spans="2:19" ht="22.5" x14ac:dyDescent="0.25">
      <c r="B44" s="55"/>
      <c r="C44" s="56" t="s">
        <v>68</v>
      </c>
      <c r="D44" s="56" t="s">
        <v>69</v>
      </c>
      <c r="E44" s="56" t="s">
        <v>70</v>
      </c>
      <c r="F44" s="56" t="s">
        <v>71</v>
      </c>
      <c r="G44" s="56" t="s">
        <v>72</v>
      </c>
      <c r="H44" s="56" t="s">
        <v>73</v>
      </c>
      <c r="I44" s="56" t="s">
        <v>74</v>
      </c>
      <c r="J44" s="56" t="s">
        <v>75</v>
      </c>
      <c r="K44" s="56" t="s">
        <v>76</v>
      </c>
      <c r="L44" s="56" t="s">
        <v>77</v>
      </c>
      <c r="M44" s="56" t="s">
        <v>78</v>
      </c>
      <c r="N44" s="56" t="s">
        <v>79</v>
      </c>
      <c r="O44" s="56" t="s">
        <v>80</v>
      </c>
      <c r="P44" s="56" t="s">
        <v>81</v>
      </c>
      <c r="Q44" s="56" t="s">
        <v>82</v>
      </c>
      <c r="R44" s="56" t="s">
        <v>83</v>
      </c>
      <c r="S44" s="56" t="s">
        <v>84</v>
      </c>
    </row>
    <row r="45" spans="2:19" x14ac:dyDescent="0.25">
      <c r="B45" s="57">
        <v>1</v>
      </c>
      <c r="C45" s="57" t="b">
        <f t="shared" ref="C45:C51" si="15">IF(K7=1,M32)</f>
        <v>0</v>
      </c>
      <c r="D45" s="57" t="b">
        <f t="shared" ref="D45:D51" si="16">IF(K7=2,M32)</f>
        <v>0</v>
      </c>
      <c r="E45" s="57" t="b">
        <f t="shared" ref="E45:E51" si="17">IF(K7=3,M32)</f>
        <v>0</v>
      </c>
      <c r="F45" s="57" t="b">
        <f t="shared" ref="F45:F51" si="18">IF(K7=4,M32)</f>
        <v>0</v>
      </c>
      <c r="G45" s="57" t="b">
        <f t="shared" ref="G45:G51" si="19">IF(K7=5,M32)</f>
        <v>0</v>
      </c>
      <c r="H45" s="57" t="b">
        <f t="shared" ref="H45:H51" si="20">IF(K7=6,M32)</f>
        <v>0</v>
      </c>
      <c r="I45" s="57" t="b">
        <f t="shared" ref="I45:I51" si="21">IF(K7=7,M32)</f>
        <v>0</v>
      </c>
      <c r="J45" s="57">
        <f t="shared" ref="J45:J51" si="22">IF(K7=8,M32)</f>
        <v>0</v>
      </c>
      <c r="K45" s="57" t="b">
        <f t="shared" ref="K45:K51" si="23">IF(K7=9,M32)</f>
        <v>0</v>
      </c>
      <c r="L45" s="57" t="b">
        <f t="shared" ref="L45:L51" si="24">IF(K7=10,M32)</f>
        <v>0</v>
      </c>
      <c r="M45" s="57" t="b">
        <f t="shared" ref="M45:M51" si="25">IF(K7=11,M32)</f>
        <v>0</v>
      </c>
      <c r="N45" s="57" t="b">
        <f t="shared" ref="N45:N51" si="26">IF(K7=12,M32)</f>
        <v>0</v>
      </c>
      <c r="O45" s="57" t="b">
        <f t="shared" ref="O45:O51" si="27">IF(K7=13,M32)</f>
        <v>0</v>
      </c>
      <c r="P45" s="57" t="b">
        <f t="shared" ref="P45:P51" si="28">IF(K7=14,M32)</f>
        <v>0</v>
      </c>
      <c r="Q45" s="57" t="b">
        <f t="shared" ref="Q45:Q51" si="29">IF(K7=15,M32)</f>
        <v>0</v>
      </c>
      <c r="R45" s="57" t="b">
        <f t="shared" ref="R45:R51" si="30">IF(K7=16,M32)</f>
        <v>0</v>
      </c>
      <c r="S45" s="57" t="b">
        <f t="shared" ref="S45:S51" si="31">IF(K7=17,M32)</f>
        <v>0</v>
      </c>
    </row>
    <row r="46" spans="2:19" x14ac:dyDescent="0.25">
      <c r="B46" s="55">
        <v>2</v>
      </c>
      <c r="C46" s="57" t="b">
        <f t="shared" si="15"/>
        <v>0</v>
      </c>
      <c r="D46" s="57" t="b">
        <f t="shared" si="16"/>
        <v>0</v>
      </c>
      <c r="E46" s="57" t="b">
        <f t="shared" si="17"/>
        <v>0</v>
      </c>
      <c r="F46" s="57" t="b">
        <f t="shared" si="18"/>
        <v>0</v>
      </c>
      <c r="G46" s="57" t="b">
        <f t="shared" si="19"/>
        <v>0</v>
      </c>
      <c r="H46" s="57" t="b">
        <f t="shared" si="20"/>
        <v>0</v>
      </c>
      <c r="I46" s="57" t="b">
        <f t="shared" si="21"/>
        <v>0</v>
      </c>
      <c r="J46" s="57" t="b">
        <f t="shared" si="22"/>
        <v>0</v>
      </c>
      <c r="K46" s="57" t="b">
        <f t="shared" si="23"/>
        <v>0</v>
      </c>
      <c r="L46" s="57" t="b">
        <f t="shared" si="24"/>
        <v>0</v>
      </c>
      <c r="M46" s="57" t="b">
        <f t="shared" si="25"/>
        <v>0</v>
      </c>
      <c r="N46" s="57" t="b">
        <f t="shared" si="26"/>
        <v>0</v>
      </c>
      <c r="O46" s="57" t="b">
        <f t="shared" si="27"/>
        <v>0</v>
      </c>
      <c r="P46" s="57" t="b">
        <f t="shared" si="28"/>
        <v>0</v>
      </c>
      <c r="Q46" s="57" t="b">
        <f t="shared" si="29"/>
        <v>0</v>
      </c>
      <c r="R46" s="57" t="b">
        <f t="shared" si="30"/>
        <v>0</v>
      </c>
      <c r="S46" s="57" t="b">
        <f t="shared" si="31"/>
        <v>0</v>
      </c>
    </row>
    <row r="47" spans="2:19" x14ac:dyDescent="0.25">
      <c r="B47" s="55">
        <v>3</v>
      </c>
      <c r="C47" s="57" t="b">
        <f t="shared" si="15"/>
        <v>0</v>
      </c>
      <c r="D47" s="57" t="b">
        <f t="shared" si="16"/>
        <v>0</v>
      </c>
      <c r="E47" s="57" t="b">
        <f t="shared" si="17"/>
        <v>0</v>
      </c>
      <c r="F47" s="57" t="b">
        <f t="shared" si="18"/>
        <v>0</v>
      </c>
      <c r="G47" s="57" t="b">
        <f t="shared" si="19"/>
        <v>0</v>
      </c>
      <c r="H47" s="57" t="b">
        <f t="shared" si="20"/>
        <v>0</v>
      </c>
      <c r="I47" s="57" t="b">
        <f t="shared" si="21"/>
        <v>0</v>
      </c>
      <c r="J47" s="57" t="b">
        <f t="shared" si="22"/>
        <v>0</v>
      </c>
      <c r="K47" s="57" t="b">
        <f t="shared" si="23"/>
        <v>0</v>
      </c>
      <c r="L47" s="57" t="b">
        <f t="shared" si="24"/>
        <v>0</v>
      </c>
      <c r="M47" s="57" t="b">
        <f t="shared" si="25"/>
        <v>0</v>
      </c>
      <c r="N47" s="57" t="b">
        <f t="shared" si="26"/>
        <v>0</v>
      </c>
      <c r="O47" s="57" t="b">
        <f t="shared" si="27"/>
        <v>0</v>
      </c>
      <c r="P47" s="57" t="b">
        <f t="shared" si="28"/>
        <v>0</v>
      </c>
      <c r="Q47" s="57" t="b">
        <f t="shared" si="29"/>
        <v>0</v>
      </c>
      <c r="R47" s="57" t="b">
        <f t="shared" si="30"/>
        <v>0</v>
      </c>
      <c r="S47" s="57" t="b">
        <f t="shared" si="31"/>
        <v>0</v>
      </c>
    </row>
    <row r="48" spans="2:19" x14ac:dyDescent="0.25">
      <c r="B48" s="55">
        <v>4</v>
      </c>
      <c r="C48" s="57" t="b">
        <f t="shared" si="15"/>
        <v>0</v>
      </c>
      <c r="D48" s="57" t="b">
        <f t="shared" si="16"/>
        <v>0</v>
      </c>
      <c r="E48" s="57" t="b">
        <f t="shared" si="17"/>
        <v>0</v>
      </c>
      <c r="F48" s="57" t="b">
        <f t="shared" si="18"/>
        <v>0</v>
      </c>
      <c r="G48" s="57" t="b">
        <f t="shared" si="19"/>
        <v>0</v>
      </c>
      <c r="H48" s="57" t="b">
        <f t="shared" si="20"/>
        <v>0</v>
      </c>
      <c r="I48" s="57" t="b">
        <f t="shared" si="21"/>
        <v>0</v>
      </c>
      <c r="J48" s="57" t="b">
        <f t="shared" si="22"/>
        <v>0</v>
      </c>
      <c r="K48" s="57" t="b">
        <f t="shared" si="23"/>
        <v>0</v>
      </c>
      <c r="L48" s="57" t="b">
        <f t="shared" si="24"/>
        <v>0</v>
      </c>
      <c r="M48" s="57" t="b">
        <f t="shared" si="25"/>
        <v>0</v>
      </c>
      <c r="N48" s="57" t="b">
        <f t="shared" si="26"/>
        <v>0</v>
      </c>
      <c r="O48" s="57" t="b">
        <f t="shared" si="27"/>
        <v>0</v>
      </c>
      <c r="P48" s="57" t="b">
        <f t="shared" si="28"/>
        <v>0</v>
      </c>
      <c r="Q48" s="57" t="b">
        <f t="shared" si="29"/>
        <v>0</v>
      </c>
      <c r="R48" s="57" t="b">
        <f t="shared" si="30"/>
        <v>0</v>
      </c>
      <c r="S48" s="57" t="b">
        <f t="shared" si="31"/>
        <v>0</v>
      </c>
    </row>
    <row r="49" spans="2:19" x14ac:dyDescent="0.25">
      <c r="B49" s="55">
        <v>5</v>
      </c>
      <c r="C49" s="57" t="b">
        <f t="shared" si="15"/>
        <v>0</v>
      </c>
      <c r="D49" s="57" t="b">
        <f t="shared" si="16"/>
        <v>0</v>
      </c>
      <c r="E49" s="57" t="b">
        <f t="shared" si="17"/>
        <v>0</v>
      </c>
      <c r="F49" s="57" t="b">
        <f t="shared" si="18"/>
        <v>0</v>
      </c>
      <c r="G49" s="57" t="b">
        <f t="shared" si="19"/>
        <v>0</v>
      </c>
      <c r="H49" s="57" t="b">
        <f t="shared" si="20"/>
        <v>0</v>
      </c>
      <c r="I49" s="57" t="b">
        <f t="shared" si="21"/>
        <v>0</v>
      </c>
      <c r="J49" s="57" t="b">
        <f t="shared" si="22"/>
        <v>0</v>
      </c>
      <c r="K49" s="57" t="b">
        <f t="shared" si="23"/>
        <v>0</v>
      </c>
      <c r="L49" s="57" t="b">
        <f t="shared" si="24"/>
        <v>0</v>
      </c>
      <c r="M49" s="57" t="b">
        <f t="shared" si="25"/>
        <v>0</v>
      </c>
      <c r="N49" s="57" t="b">
        <f t="shared" si="26"/>
        <v>0</v>
      </c>
      <c r="O49" s="57" t="b">
        <f t="shared" si="27"/>
        <v>0</v>
      </c>
      <c r="P49" s="57" t="b">
        <f t="shared" si="28"/>
        <v>0</v>
      </c>
      <c r="Q49" s="57" t="b">
        <f t="shared" si="29"/>
        <v>0</v>
      </c>
      <c r="R49" s="57" t="b">
        <f t="shared" si="30"/>
        <v>0</v>
      </c>
      <c r="S49" s="57" t="b">
        <f t="shared" si="31"/>
        <v>0</v>
      </c>
    </row>
    <row r="50" spans="2:19" x14ac:dyDescent="0.25">
      <c r="B50" s="55">
        <v>6</v>
      </c>
      <c r="C50" s="57" t="b">
        <f t="shared" si="15"/>
        <v>0</v>
      </c>
      <c r="D50" s="57" t="b">
        <f t="shared" si="16"/>
        <v>0</v>
      </c>
      <c r="E50" s="57" t="b">
        <f t="shared" si="17"/>
        <v>0</v>
      </c>
      <c r="F50" s="57" t="b">
        <f t="shared" si="18"/>
        <v>0</v>
      </c>
      <c r="G50" s="57" t="b">
        <f t="shared" si="19"/>
        <v>0</v>
      </c>
      <c r="H50" s="57" t="b">
        <f t="shared" si="20"/>
        <v>0</v>
      </c>
      <c r="I50" s="57" t="b">
        <f t="shared" si="21"/>
        <v>0</v>
      </c>
      <c r="J50" s="57" t="b">
        <f t="shared" si="22"/>
        <v>0</v>
      </c>
      <c r="K50" s="57" t="b">
        <f t="shared" si="23"/>
        <v>0</v>
      </c>
      <c r="L50" s="57" t="b">
        <f t="shared" si="24"/>
        <v>0</v>
      </c>
      <c r="M50" s="57" t="b">
        <f t="shared" si="25"/>
        <v>0</v>
      </c>
      <c r="N50" s="57" t="b">
        <f t="shared" si="26"/>
        <v>0</v>
      </c>
      <c r="O50" s="57" t="b">
        <f t="shared" si="27"/>
        <v>0</v>
      </c>
      <c r="P50" s="57" t="b">
        <f t="shared" si="28"/>
        <v>0</v>
      </c>
      <c r="Q50" s="57" t="b">
        <f t="shared" si="29"/>
        <v>0</v>
      </c>
      <c r="R50" s="57" t="b">
        <f t="shared" si="30"/>
        <v>0</v>
      </c>
      <c r="S50" s="57" t="b">
        <f t="shared" si="31"/>
        <v>0</v>
      </c>
    </row>
    <row r="51" spans="2:19" x14ac:dyDescent="0.25">
      <c r="B51" s="55">
        <v>7</v>
      </c>
      <c r="C51" s="57" t="b">
        <f t="shared" si="15"/>
        <v>0</v>
      </c>
      <c r="D51" s="57" t="b">
        <f t="shared" si="16"/>
        <v>0</v>
      </c>
      <c r="E51" s="57" t="b">
        <f t="shared" si="17"/>
        <v>0</v>
      </c>
      <c r="F51" s="57" t="b">
        <f t="shared" si="18"/>
        <v>0</v>
      </c>
      <c r="G51" s="57" t="b">
        <f t="shared" si="19"/>
        <v>0</v>
      </c>
      <c r="H51" s="57" t="b">
        <f t="shared" si="20"/>
        <v>0</v>
      </c>
      <c r="I51" s="57" t="b">
        <f t="shared" si="21"/>
        <v>0</v>
      </c>
      <c r="J51" s="57" t="b">
        <f t="shared" si="22"/>
        <v>0</v>
      </c>
      <c r="K51" s="57" t="b">
        <f t="shared" si="23"/>
        <v>0</v>
      </c>
      <c r="L51" s="57" t="b">
        <f t="shared" si="24"/>
        <v>0</v>
      </c>
      <c r="M51" s="57" t="b">
        <f t="shared" si="25"/>
        <v>0</v>
      </c>
      <c r="N51" s="57" t="b">
        <f t="shared" si="26"/>
        <v>0</v>
      </c>
      <c r="O51" s="57" t="b">
        <f t="shared" si="27"/>
        <v>0</v>
      </c>
      <c r="P51" s="57" t="b">
        <f t="shared" si="28"/>
        <v>0</v>
      </c>
      <c r="Q51" s="57" t="b">
        <f t="shared" si="29"/>
        <v>0</v>
      </c>
      <c r="R51" s="57" t="b">
        <f t="shared" si="30"/>
        <v>0</v>
      </c>
      <c r="S51" s="57" t="b">
        <f t="shared" si="31"/>
        <v>0</v>
      </c>
    </row>
    <row r="52" spans="2:19" x14ac:dyDescent="0.25">
      <c r="B52" s="55">
        <v>8</v>
      </c>
      <c r="C52" s="57" t="b">
        <f>IF(K15=1,M39)</f>
        <v>0</v>
      </c>
      <c r="D52" s="57" t="b">
        <f>IF(K15=2,M39)</f>
        <v>0</v>
      </c>
      <c r="E52" s="57" t="b">
        <f>IF(K15=3,M39)</f>
        <v>0</v>
      </c>
      <c r="F52" s="57" t="b">
        <f>IF(K15=4,M39)</f>
        <v>0</v>
      </c>
      <c r="G52" s="57" t="b">
        <f>IF(K15=5,M39)</f>
        <v>0</v>
      </c>
      <c r="H52" s="57" t="b">
        <f>IF(K15=6,M39)</f>
        <v>0</v>
      </c>
      <c r="I52" s="57" t="b">
        <f>IF(K15=7,M39)</f>
        <v>0</v>
      </c>
      <c r="J52" s="57" t="b">
        <f>IF(K15=8,M39)</f>
        <v>0</v>
      </c>
      <c r="K52" s="57" t="b">
        <f>IF(K15=9,M39)</f>
        <v>0</v>
      </c>
      <c r="L52" s="57" t="b">
        <f>IF(K15=10,M39)</f>
        <v>0</v>
      </c>
      <c r="M52" s="57" t="b">
        <f>IF(K15=11,M39)</f>
        <v>0</v>
      </c>
      <c r="N52" s="57" t="b">
        <f>IF(K15=12,M39)</f>
        <v>0</v>
      </c>
      <c r="O52" s="57" t="b">
        <f>IF(K15=13,M39)</f>
        <v>0</v>
      </c>
      <c r="P52" s="57" t="b">
        <f>IF(K15=14,M39)</f>
        <v>0</v>
      </c>
      <c r="Q52" s="57" t="b">
        <f>IF(K15=15,M39)</f>
        <v>0</v>
      </c>
      <c r="R52" s="57" t="b">
        <f>IF(K15=16,M39)</f>
        <v>0</v>
      </c>
      <c r="S52" s="57" t="b">
        <f>IF(K15=17,M39)</f>
        <v>0</v>
      </c>
    </row>
    <row r="53" spans="2:19" x14ac:dyDescent="0.25">
      <c r="B53" s="55">
        <v>9</v>
      </c>
      <c r="C53" s="57" t="e">
        <f>IF(#REF!=1,M40)</f>
        <v>#REF!</v>
      </c>
      <c r="D53" s="57" t="e">
        <f>IF(#REF!=2,M40)</f>
        <v>#REF!</v>
      </c>
      <c r="E53" s="57" t="e">
        <f>IF(#REF!=3,M40)</f>
        <v>#REF!</v>
      </c>
      <c r="F53" s="57" t="e">
        <f>IF(#REF!=4,M40)</f>
        <v>#REF!</v>
      </c>
      <c r="G53" s="57" t="e">
        <f>IF(#REF!=5,M40)</f>
        <v>#REF!</v>
      </c>
      <c r="H53" s="57" t="e">
        <f>IF(#REF!=6,M40)</f>
        <v>#REF!</v>
      </c>
      <c r="I53" s="57" t="e">
        <f>IF(#REF!=7,M40)</f>
        <v>#REF!</v>
      </c>
      <c r="J53" s="57" t="e">
        <f>IF(#REF!=8,M40)</f>
        <v>#REF!</v>
      </c>
      <c r="K53" s="57" t="e">
        <f>IF(#REF!=9,M40)</f>
        <v>#REF!</v>
      </c>
      <c r="L53" s="57" t="e">
        <f>IF(#REF!=10,M40)</f>
        <v>#REF!</v>
      </c>
      <c r="M53" s="57" t="e">
        <f>IF(#REF!=11,M40)</f>
        <v>#REF!</v>
      </c>
      <c r="N53" s="57" t="e">
        <f>IF(#REF!=12,M40)</f>
        <v>#REF!</v>
      </c>
      <c r="O53" s="57" t="e">
        <f>IF(#REF!=13,M40)</f>
        <v>#REF!</v>
      </c>
      <c r="P53" s="57" t="e">
        <f>IF(#REF!=14,M40)</f>
        <v>#REF!</v>
      </c>
      <c r="Q53" s="57" t="e">
        <f>IF(#REF!=15,M40)</f>
        <v>#REF!</v>
      </c>
      <c r="R53" s="57" t="e">
        <f>IF(#REF!=16,M40)</f>
        <v>#REF!</v>
      </c>
      <c r="S53" s="57" t="e">
        <f>IF(#REF!=17,M40)</f>
        <v>#REF!</v>
      </c>
    </row>
    <row r="54" spans="2:19" x14ac:dyDescent="0.25"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9"/>
      <c r="P54" s="58"/>
      <c r="Q54" s="58"/>
      <c r="R54" s="58"/>
      <c r="S54" s="58"/>
    </row>
    <row r="55" spans="2:19" x14ac:dyDescent="0.25"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9"/>
      <c r="P55" s="58"/>
      <c r="Q55" s="58"/>
      <c r="R55" s="58"/>
      <c r="S55" s="58"/>
    </row>
    <row r="56" spans="2:19" x14ac:dyDescent="0.25">
      <c r="B56" s="58"/>
      <c r="C56" s="60" t="s">
        <v>85</v>
      </c>
      <c r="D56" s="60" t="s">
        <v>85</v>
      </c>
      <c r="E56" s="60" t="s">
        <v>85</v>
      </c>
      <c r="F56" s="60" t="s">
        <v>85</v>
      </c>
      <c r="G56" s="60" t="s">
        <v>85</v>
      </c>
      <c r="H56" s="60" t="s">
        <v>85</v>
      </c>
      <c r="I56" s="60" t="s">
        <v>85</v>
      </c>
      <c r="J56" s="60" t="s">
        <v>85</v>
      </c>
      <c r="K56" s="60" t="s">
        <v>85</v>
      </c>
      <c r="L56" s="60" t="s">
        <v>85</v>
      </c>
      <c r="M56" s="60" t="s">
        <v>85</v>
      </c>
      <c r="N56" s="60" t="s">
        <v>85</v>
      </c>
      <c r="O56" s="60" t="s">
        <v>85</v>
      </c>
      <c r="P56" s="60" t="s">
        <v>85</v>
      </c>
      <c r="Q56" s="60" t="s">
        <v>85</v>
      </c>
      <c r="R56" s="60" t="s">
        <v>85</v>
      </c>
      <c r="S56" s="60" t="s">
        <v>85</v>
      </c>
    </row>
    <row r="57" spans="2:19" x14ac:dyDescent="0.25">
      <c r="B57" s="58">
        <v>1</v>
      </c>
      <c r="C57" s="57" t="b">
        <f t="shared" ref="C57:C63" si="32">IF(K7=1,C32)</f>
        <v>0</v>
      </c>
      <c r="D57" s="57" t="b">
        <f t="shared" ref="D57:D63" si="33">IF(K7=2,C32)</f>
        <v>0</v>
      </c>
      <c r="E57" s="57" t="b">
        <f t="shared" ref="E57:E63" si="34">IF(K7=3,C32)</f>
        <v>0</v>
      </c>
      <c r="F57" s="57" t="b">
        <f t="shared" ref="F57:F63" si="35">IF(K7=4,C32)</f>
        <v>0</v>
      </c>
      <c r="G57" s="57" t="b">
        <f t="shared" ref="G57:G63" si="36">IF(K7=5,C32)</f>
        <v>0</v>
      </c>
      <c r="H57" s="57" t="b">
        <f t="shared" ref="H57:H63" si="37">IF(K7=6,C32)</f>
        <v>0</v>
      </c>
      <c r="I57" s="57" t="b">
        <f t="shared" ref="I57:I63" si="38">IF(K7=7,C32)</f>
        <v>0</v>
      </c>
      <c r="J57" s="57">
        <f t="shared" ref="J57:J63" si="39">IF(K7=8,C32)</f>
        <v>0</v>
      </c>
      <c r="K57" s="57" t="b">
        <f t="shared" ref="K57:K63" si="40">IF(K7=9,C32)</f>
        <v>0</v>
      </c>
      <c r="L57" s="57" t="b">
        <f t="shared" ref="L57:L63" si="41">IF(K7=10,C32)</f>
        <v>0</v>
      </c>
      <c r="M57" s="57" t="b">
        <f>IF(K7=11,C32)</f>
        <v>0</v>
      </c>
      <c r="N57" s="57" t="b">
        <f t="shared" ref="N57:N63" si="42">IF(K7=12,C32)</f>
        <v>0</v>
      </c>
      <c r="O57" s="57" t="b">
        <f t="shared" ref="O57:O63" si="43">IF(K7=13,C32)</f>
        <v>0</v>
      </c>
      <c r="P57" s="57" t="b">
        <f t="shared" ref="P57:P63" si="44">IF(K7=14,C32)</f>
        <v>0</v>
      </c>
      <c r="Q57" s="57" t="b">
        <f t="shared" ref="Q57:Q63" si="45">IF(K7=15,C32)</f>
        <v>0</v>
      </c>
      <c r="R57" s="57" t="b">
        <f t="shared" ref="R57:R63" si="46">IF(K7=16,C32)</f>
        <v>0</v>
      </c>
      <c r="S57" s="57" t="b">
        <f t="shared" ref="S57:S63" si="47">IF(K7=17,C32)</f>
        <v>0</v>
      </c>
    </row>
    <row r="58" spans="2:19" x14ac:dyDescent="0.25">
      <c r="B58" s="58">
        <v>2</v>
      </c>
      <c r="C58" s="57" t="b">
        <f t="shared" si="32"/>
        <v>0</v>
      </c>
      <c r="D58" s="57" t="b">
        <f t="shared" si="33"/>
        <v>0</v>
      </c>
      <c r="E58" s="57" t="b">
        <f t="shared" si="34"/>
        <v>0</v>
      </c>
      <c r="F58" s="57" t="b">
        <f t="shared" si="35"/>
        <v>0</v>
      </c>
      <c r="G58" s="57" t="b">
        <f t="shared" si="36"/>
        <v>0</v>
      </c>
      <c r="H58" s="57" t="b">
        <f t="shared" si="37"/>
        <v>0</v>
      </c>
      <c r="I58" s="57" t="b">
        <f t="shared" si="38"/>
        <v>0</v>
      </c>
      <c r="J58" s="57" t="b">
        <f t="shared" si="39"/>
        <v>0</v>
      </c>
      <c r="K58" s="57" t="b">
        <f t="shared" si="40"/>
        <v>0</v>
      </c>
      <c r="L58" s="57" t="b">
        <f t="shared" si="41"/>
        <v>0</v>
      </c>
      <c r="M58" s="57" t="b">
        <f>IF(K12=8,C33)</f>
        <v>0</v>
      </c>
      <c r="N58" s="57" t="b">
        <f t="shared" si="42"/>
        <v>0</v>
      </c>
      <c r="O58" s="57" t="b">
        <f t="shared" si="43"/>
        <v>0</v>
      </c>
      <c r="P58" s="57" t="b">
        <f t="shared" si="44"/>
        <v>0</v>
      </c>
      <c r="Q58" s="57" t="b">
        <f t="shared" si="45"/>
        <v>0</v>
      </c>
      <c r="R58" s="57" t="b">
        <f t="shared" si="46"/>
        <v>0</v>
      </c>
      <c r="S58" s="57" t="b">
        <f t="shared" si="47"/>
        <v>0</v>
      </c>
    </row>
    <row r="59" spans="2:19" x14ac:dyDescent="0.25">
      <c r="B59" s="58">
        <v>3</v>
      </c>
      <c r="C59" s="57" t="b">
        <f t="shared" si="32"/>
        <v>0</v>
      </c>
      <c r="D59" s="57" t="b">
        <f t="shared" si="33"/>
        <v>0</v>
      </c>
      <c r="E59" s="57" t="b">
        <f t="shared" si="34"/>
        <v>0</v>
      </c>
      <c r="F59" s="57" t="b">
        <f t="shared" si="35"/>
        <v>0</v>
      </c>
      <c r="G59" s="57" t="b">
        <f t="shared" si="36"/>
        <v>0</v>
      </c>
      <c r="H59" s="57" t="b">
        <f t="shared" si="37"/>
        <v>0</v>
      </c>
      <c r="I59" s="57" t="b">
        <f t="shared" si="38"/>
        <v>0</v>
      </c>
      <c r="J59" s="57" t="b">
        <f t="shared" si="39"/>
        <v>0</v>
      </c>
      <c r="K59" s="57" t="b">
        <f t="shared" si="40"/>
        <v>0</v>
      </c>
      <c r="L59" s="57" t="b">
        <f t="shared" si="41"/>
        <v>0</v>
      </c>
      <c r="M59" s="57" t="b">
        <f>IF(K13=8,C34)</f>
        <v>0</v>
      </c>
      <c r="N59" s="57" t="b">
        <f t="shared" si="42"/>
        <v>0</v>
      </c>
      <c r="O59" s="57" t="b">
        <f t="shared" si="43"/>
        <v>0</v>
      </c>
      <c r="P59" s="57" t="b">
        <f t="shared" si="44"/>
        <v>0</v>
      </c>
      <c r="Q59" s="57" t="b">
        <f t="shared" si="45"/>
        <v>0</v>
      </c>
      <c r="R59" s="57" t="b">
        <f t="shared" si="46"/>
        <v>0</v>
      </c>
      <c r="S59" s="57" t="b">
        <f t="shared" si="47"/>
        <v>0</v>
      </c>
    </row>
    <row r="60" spans="2:19" x14ac:dyDescent="0.25">
      <c r="B60" s="58">
        <v>4</v>
      </c>
      <c r="C60" s="57" t="b">
        <f t="shared" si="32"/>
        <v>0</v>
      </c>
      <c r="D60" s="57" t="b">
        <f t="shared" si="33"/>
        <v>0</v>
      </c>
      <c r="E60" s="57" t="b">
        <f t="shared" si="34"/>
        <v>0</v>
      </c>
      <c r="F60" s="57" t="b">
        <f t="shared" si="35"/>
        <v>0</v>
      </c>
      <c r="G60" s="57" t="b">
        <f t="shared" si="36"/>
        <v>0</v>
      </c>
      <c r="H60" s="57" t="b">
        <f t="shared" si="37"/>
        <v>0</v>
      </c>
      <c r="I60" s="57" t="b">
        <f t="shared" si="38"/>
        <v>0</v>
      </c>
      <c r="J60" s="57" t="b">
        <f t="shared" si="39"/>
        <v>0</v>
      </c>
      <c r="K60" s="57" t="b">
        <f t="shared" si="40"/>
        <v>0</v>
      </c>
      <c r="L60" s="57" t="b">
        <f t="shared" si="41"/>
        <v>0</v>
      </c>
      <c r="M60" s="57" t="b">
        <f>IF(K15=8,C35)</f>
        <v>0</v>
      </c>
      <c r="N60" s="57" t="b">
        <f t="shared" si="42"/>
        <v>0</v>
      </c>
      <c r="O60" s="57" t="b">
        <f t="shared" si="43"/>
        <v>0</v>
      </c>
      <c r="P60" s="57" t="b">
        <f t="shared" si="44"/>
        <v>0</v>
      </c>
      <c r="Q60" s="57" t="b">
        <f t="shared" si="45"/>
        <v>0</v>
      </c>
      <c r="R60" s="57" t="b">
        <f t="shared" si="46"/>
        <v>0</v>
      </c>
      <c r="S60" s="57" t="b">
        <f t="shared" si="47"/>
        <v>0</v>
      </c>
    </row>
    <row r="61" spans="2:19" x14ac:dyDescent="0.25">
      <c r="B61" s="58">
        <v>5</v>
      </c>
      <c r="C61" s="57" t="b">
        <f t="shared" si="32"/>
        <v>0</v>
      </c>
      <c r="D61" s="57" t="b">
        <f t="shared" si="33"/>
        <v>0</v>
      </c>
      <c r="E61" s="57" t="b">
        <f t="shared" si="34"/>
        <v>0</v>
      </c>
      <c r="F61" s="57" t="b">
        <f t="shared" si="35"/>
        <v>0</v>
      </c>
      <c r="G61" s="57" t="b">
        <f t="shared" si="36"/>
        <v>0</v>
      </c>
      <c r="H61" s="57" t="b">
        <f t="shared" si="37"/>
        <v>0</v>
      </c>
      <c r="I61" s="57" t="b">
        <f t="shared" si="38"/>
        <v>0</v>
      </c>
      <c r="J61" s="57" t="b">
        <f t="shared" si="39"/>
        <v>0</v>
      </c>
      <c r="K61" s="57" t="b">
        <f t="shared" si="40"/>
        <v>0</v>
      </c>
      <c r="L61" s="57" t="b">
        <f t="shared" si="41"/>
        <v>0</v>
      </c>
      <c r="M61" s="57" t="e">
        <f>IF(#REF!=8,C36)</f>
        <v>#REF!</v>
      </c>
      <c r="N61" s="57" t="b">
        <f t="shared" si="42"/>
        <v>0</v>
      </c>
      <c r="O61" s="57" t="b">
        <f t="shared" si="43"/>
        <v>0</v>
      </c>
      <c r="P61" s="57" t="b">
        <f t="shared" si="44"/>
        <v>0</v>
      </c>
      <c r="Q61" s="57" t="b">
        <f t="shared" si="45"/>
        <v>0</v>
      </c>
      <c r="R61" s="57" t="b">
        <f t="shared" si="46"/>
        <v>0</v>
      </c>
      <c r="S61" s="57" t="b">
        <f t="shared" si="47"/>
        <v>0</v>
      </c>
    </row>
    <row r="62" spans="2:19" x14ac:dyDescent="0.25">
      <c r="B62" s="58">
        <v>6</v>
      </c>
      <c r="C62" s="57" t="b">
        <f t="shared" si="32"/>
        <v>0</v>
      </c>
      <c r="D62" s="57" t="b">
        <f t="shared" si="33"/>
        <v>0</v>
      </c>
      <c r="E62" s="57" t="b">
        <f t="shared" si="34"/>
        <v>0</v>
      </c>
      <c r="F62" s="57" t="b">
        <f t="shared" si="35"/>
        <v>0</v>
      </c>
      <c r="G62" s="57" t="b">
        <f t="shared" si="36"/>
        <v>0</v>
      </c>
      <c r="H62" s="57" t="b">
        <f t="shared" si="37"/>
        <v>0</v>
      </c>
      <c r="I62" s="57" t="b">
        <f t="shared" si="38"/>
        <v>0</v>
      </c>
      <c r="J62" s="57" t="b">
        <f t="shared" si="39"/>
        <v>0</v>
      </c>
      <c r="K62" s="57" t="b">
        <f t="shared" si="40"/>
        <v>0</v>
      </c>
      <c r="L62" s="57" t="b">
        <f t="shared" si="41"/>
        <v>0</v>
      </c>
      <c r="M62" s="57" t="b">
        <f>IF(K16=8,C37)</f>
        <v>0</v>
      </c>
      <c r="N62" s="57" t="b">
        <f t="shared" si="42"/>
        <v>0</v>
      </c>
      <c r="O62" s="57" t="b">
        <f t="shared" si="43"/>
        <v>0</v>
      </c>
      <c r="P62" s="57" t="b">
        <f t="shared" si="44"/>
        <v>0</v>
      </c>
      <c r="Q62" s="57" t="b">
        <f t="shared" si="45"/>
        <v>0</v>
      </c>
      <c r="R62" s="57" t="b">
        <f t="shared" si="46"/>
        <v>0</v>
      </c>
      <c r="S62" s="57" t="b">
        <f t="shared" si="47"/>
        <v>0</v>
      </c>
    </row>
    <row r="63" spans="2:19" x14ac:dyDescent="0.25">
      <c r="B63" s="58">
        <v>7</v>
      </c>
      <c r="C63" s="57" t="b">
        <f t="shared" si="32"/>
        <v>0</v>
      </c>
      <c r="D63" s="57" t="b">
        <f t="shared" si="33"/>
        <v>0</v>
      </c>
      <c r="E63" s="57" t="b">
        <f t="shared" si="34"/>
        <v>0</v>
      </c>
      <c r="F63" s="57" t="b">
        <f t="shared" si="35"/>
        <v>0</v>
      </c>
      <c r="G63" s="57" t="b">
        <f t="shared" si="36"/>
        <v>0</v>
      </c>
      <c r="H63" s="57" t="b">
        <f t="shared" si="37"/>
        <v>0</v>
      </c>
      <c r="I63" s="57" t="b">
        <f t="shared" si="38"/>
        <v>0</v>
      </c>
      <c r="J63" s="57" t="b">
        <f t="shared" si="39"/>
        <v>0</v>
      </c>
      <c r="K63" s="57" t="b">
        <f t="shared" si="40"/>
        <v>0</v>
      </c>
      <c r="L63" s="57" t="b">
        <f t="shared" si="41"/>
        <v>0</v>
      </c>
      <c r="M63" s="57" t="b">
        <f>IF(K27=8,C38)</f>
        <v>0</v>
      </c>
      <c r="N63" s="57" t="b">
        <f t="shared" si="42"/>
        <v>0</v>
      </c>
      <c r="O63" s="57" t="b">
        <f t="shared" si="43"/>
        <v>0</v>
      </c>
      <c r="P63" s="57" t="b">
        <f t="shared" si="44"/>
        <v>0</v>
      </c>
      <c r="Q63" s="57" t="b">
        <f t="shared" si="45"/>
        <v>0</v>
      </c>
      <c r="R63" s="57" t="b">
        <f t="shared" si="46"/>
        <v>0</v>
      </c>
      <c r="S63" s="57" t="b">
        <f t="shared" si="47"/>
        <v>0</v>
      </c>
    </row>
    <row r="64" spans="2:19" x14ac:dyDescent="0.25">
      <c r="B64" s="58">
        <v>8</v>
      </c>
      <c r="C64" s="57" t="b">
        <f>IF(K15=1,C39)</f>
        <v>0</v>
      </c>
      <c r="D64" s="57" t="b">
        <f>IF(K15=2,C39)</f>
        <v>0</v>
      </c>
      <c r="E64" s="57" t="b">
        <f>IF(K15=3,C39)</f>
        <v>0</v>
      </c>
      <c r="F64" s="57" t="b">
        <f>IF(K15=4,C39)</f>
        <v>0</v>
      </c>
      <c r="G64" s="57" t="b">
        <f>IF(K15=5,C39)</f>
        <v>0</v>
      </c>
      <c r="H64" s="57" t="b">
        <f>IF(K15=6,C39)</f>
        <v>0</v>
      </c>
      <c r="I64" s="57" t="b">
        <f>IF(K15=7,C39)</f>
        <v>0</v>
      </c>
      <c r="J64" s="57" t="b">
        <f>IF(K15=8,C39)</f>
        <v>0</v>
      </c>
      <c r="K64" s="57" t="b">
        <f>IF(K15=9,C39)</f>
        <v>0</v>
      </c>
      <c r="L64" s="57" t="b">
        <f>IF(K15=10,C39)</f>
        <v>0</v>
      </c>
      <c r="M64" s="57" t="b">
        <f t="shared" ref="M64:M65" si="48">IF(K30=8,C39)</f>
        <v>0</v>
      </c>
      <c r="N64" s="57" t="b">
        <f>IF(K15=12,C39)</f>
        <v>0</v>
      </c>
      <c r="O64" s="57" t="b">
        <f>IF(K15=13,C39)</f>
        <v>0</v>
      </c>
      <c r="P64" s="57" t="b">
        <f>IF(K15=14,C39)</f>
        <v>0</v>
      </c>
      <c r="Q64" s="57" t="b">
        <f>IF(K15=15,C39)</f>
        <v>0</v>
      </c>
      <c r="R64" s="57" t="b">
        <f>IF(K15=16,C39)</f>
        <v>0</v>
      </c>
      <c r="S64" s="57" t="b">
        <f>IF(K15=17,C39)</f>
        <v>0</v>
      </c>
    </row>
    <row r="65" spans="2:19" x14ac:dyDescent="0.25">
      <c r="B65" s="58">
        <v>9</v>
      </c>
      <c r="C65" s="57" t="e">
        <f>IF(#REF!=1,C40)</f>
        <v>#REF!</v>
      </c>
      <c r="D65" s="57" t="e">
        <f>IF(#REF!=2,C40)</f>
        <v>#REF!</v>
      </c>
      <c r="E65" s="57" t="e">
        <f>IF(#REF!=3,C40)</f>
        <v>#REF!</v>
      </c>
      <c r="F65" s="57" t="e">
        <f>IF(#REF!=4,C40)</f>
        <v>#REF!</v>
      </c>
      <c r="G65" s="57" t="e">
        <f>IF(#REF!=5,C40)</f>
        <v>#REF!</v>
      </c>
      <c r="H65" s="57" t="e">
        <f>IF(#REF!=6,C40)</f>
        <v>#REF!</v>
      </c>
      <c r="I65" s="57" t="e">
        <f>IF(#REF!=7,C40)</f>
        <v>#REF!</v>
      </c>
      <c r="J65" s="57" t="e">
        <f>IF(#REF!=8,C40)</f>
        <v>#REF!</v>
      </c>
      <c r="K65" s="57" t="e">
        <f>IF(#REF!=9,C40)</f>
        <v>#REF!</v>
      </c>
      <c r="L65" s="57" t="e">
        <f>IF(#REF!=10,C40)</f>
        <v>#REF!</v>
      </c>
      <c r="M65" s="57" t="b">
        <f t="shared" si="48"/>
        <v>0</v>
      </c>
      <c r="N65" s="57" t="e">
        <f>IF(#REF!=12,C40)</f>
        <v>#REF!</v>
      </c>
      <c r="O65" s="57" t="e">
        <f>IF(#REF!=13,C40)</f>
        <v>#REF!</v>
      </c>
      <c r="P65" s="57" t="e">
        <f>IF(#REF!=14,C40)</f>
        <v>#REF!</v>
      </c>
      <c r="Q65" s="57" t="e">
        <f>IF(#REF!=15,C40)</f>
        <v>#REF!</v>
      </c>
      <c r="R65" s="57" t="e">
        <f>IF(#REF!=16,C40)</f>
        <v>#REF!</v>
      </c>
      <c r="S65" s="57" t="e">
        <f>IF(#REF!=17,C40)</f>
        <v>#REF!</v>
      </c>
    </row>
    <row r="66" spans="2:19" x14ac:dyDescent="0.25"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9"/>
      <c r="P66" s="58"/>
      <c r="Q66" s="58"/>
      <c r="R66" s="58"/>
      <c r="S66" s="58"/>
    </row>
  </sheetData>
  <mergeCells count="13">
    <mergeCell ref="N5:N6"/>
    <mergeCell ref="B5:B6"/>
    <mergeCell ref="C5:C6"/>
    <mergeCell ref="D5:D6"/>
    <mergeCell ref="E5:E6"/>
    <mergeCell ref="F5:F6"/>
    <mergeCell ref="H5:H6"/>
    <mergeCell ref="G5:G6"/>
    <mergeCell ref="I5:I6"/>
    <mergeCell ref="J5:J6"/>
    <mergeCell ref="K5:K6"/>
    <mergeCell ref="L5:L6"/>
    <mergeCell ref="M5:M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J26"/>
  <sheetViews>
    <sheetView view="pageBreakPreview" topLeftCell="D1" zoomScale="85" zoomScaleSheetLayoutView="85" workbookViewId="0">
      <selection activeCell="AC21" sqref="AC21"/>
    </sheetView>
  </sheetViews>
  <sheetFormatPr defaultRowHeight="15" x14ac:dyDescent="0.25"/>
  <cols>
    <col min="1" max="1" width="5.7109375" style="1" customWidth="1"/>
    <col min="2" max="2" width="18.7109375" customWidth="1"/>
    <col min="3" max="3" width="8.7109375" style="1" customWidth="1"/>
    <col min="4" max="4" width="16.7109375" style="1" customWidth="1"/>
    <col min="5" max="5" width="14.7109375" style="1" customWidth="1"/>
    <col min="6" max="7" width="8.7109375" style="1" customWidth="1"/>
    <col min="8" max="8" width="15.7109375" style="1" customWidth="1"/>
    <col min="9" max="9" width="7.7109375" style="7" customWidth="1"/>
    <col min="10" max="10" width="10.7109375" style="1" customWidth="1"/>
    <col min="11" max="11" width="5.7109375" style="1" customWidth="1"/>
    <col min="12" max="12" width="6.7109375" style="1" customWidth="1"/>
    <col min="13" max="13" width="5.7109375" style="1" customWidth="1"/>
    <col min="14" max="14" width="6.7109375" style="1" customWidth="1"/>
    <col min="15" max="15" width="5.7109375" style="1" customWidth="1"/>
    <col min="16" max="16" width="6.7109375" style="1" customWidth="1"/>
    <col min="17" max="17" width="5.7109375" style="1" customWidth="1"/>
    <col min="18" max="18" width="6.7109375" style="1" customWidth="1"/>
    <col min="19" max="19" width="5.7109375" style="1" customWidth="1"/>
    <col min="20" max="20" width="6.7109375" style="1" customWidth="1"/>
    <col min="21" max="21" width="5.7109375" style="1" customWidth="1"/>
    <col min="22" max="22" width="6.7109375" style="1" customWidth="1"/>
    <col min="23" max="23" width="5.7109375" style="1" customWidth="1"/>
    <col min="24" max="24" width="6.7109375" style="1" customWidth="1"/>
    <col min="25" max="25" width="5.7109375" style="1" customWidth="1"/>
    <col min="26" max="26" width="6.7109375" style="1" customWidth="1"/>
    <col min="27" max="27" width="5.7109375" style="1" customWidth="1"/>
    <col min="28" max="31" width="6.7109375" style="1" customWidth="1"/>
    <col min="32" max="32" width="5.7109375" style="1" customWidth="1"/>
    <col min="33" max="34" width="6.7109375" style="1" customWidth="1"/>
    <col min="35" max="35" width="10.7109375" customWidth="1"/>
    <col min="36" max="36" width="10.5703125" bestFit="1" customWidth="1"/>
  </cols>
  <sheetData>
    <row r="1" spans="1:36" ht="15.75" x14ac:dyDescent="0.25">
      <c r="A1" s="273" t="s">
        <v>37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</row>
    <row r="2" spans="1:36" ht="20.100000000000001" customHeight="1" x14ac:dyDescent="0.25"/>
    <row r="3" spans="1:36" ht="15.75" x14ac:dyDescent="0.25">
      <c r="A3" s="181" t="s">
        <v>38</v>
      </c>
      <c r="B3" s="43"/>
      <c r="C3" s="44"/>
      <c r="D3" s="181" t="s">
        <v>40</v>
      </c>
      <c r="E3" s="44"/>
      <c r="F3" s="44"/>
      <c r="G3" s="44"/>
      <c r="H3" s="44"/>
      <c r="I3" s="45"/>
      <c r="J3" s="46"/>
      <c r="K3" s="46"/>
      <c r="L3" s="46"/>
      <c r="M3" s="46"/>
    </row>
    <row r="4" spans="1:36" ht="15" customHeight="1" x14ac:dyDescent="0.25">
      <c r="A4" s="181" t="s">
        <v>39</v>
      </c>
      <c r="B4" s="41"/>
      <c r="C4" s="41"/>
      <c r="D4" s="181" t="str">
        <f>UPPER(": "&amp;'[1]1'!$C$3&amp;" 2021")</f>
        <v>: MARET 2021</v>
      </c>
      <c r="E4" s="163"/>
      <c r="F4" s="41"/>
      <c r="G4" s="41"/>
      <c r="H4" s="41"/>
      <c r="I4" s="41"/>
      <c r="J4" s="41"/>
    </row>
    <row r="5" spans="1:36" ht="20.100000000000001" customHeight="1" thickBot="1" x14ac:dyDescent="0.3">
      <c r="A5" s="160"/>
      <c r="B5" s="42"/>
      <c r="C5" s="42"/>
      <c r="D5" s="164"/>
      <c r="E5" s="164"/>
      <c r="F5" s="42"/>
      <c r="G5" s="42"/>
      <c r="H5" s="42"/>
      <c r="I5" s="42"/>
      <c r="J5" s="42"/>
    </row>
    <row r="6" spans="1:36" ht="15.75" customHeight="1" thickTop="1" x14ac:dyDescent="0.25">
      <c r="A6" s="285" t="s">
        <v>0</v>
      </c>
      <c r="B6" s="280" t="s">
        <v>1</v>
      </c>
      <c r="C6" s="280" t="s">
        <v>2</v>
      </c>
      <c r="D6" s="280" t="s">
        <v>3</v>
      </c>
      <c r="E6" s="280" t="s">
        <v>4</v>
      </c>
      <c r="F6" s="280" t="s">
        <v>5</v>
      </c>
      <c r="G6" s="280" t="s">
        <v>6</v>
      </c>
      <c r="H6" s="280" t="s">
        <v>7</v>
      </c>
      <c r="I6" s="280" t="s">
        <v>8</v>
      </c>
      <c r="J6" s="280" t="s">
        <v>9</v>
      </c>
      <c r="K6" s="283" t="s">
        <v>15</v>
      </c>
      <c r="L6" s="284"/>
      <c r="M6" s="284"/>
      <c r="N6" s="284"/>
      <c r="O6" s="284"/>
      <c r="P6" s="284"/>
      <c r="Q6" s="284"/>
      <c r="R6" s="284"/>
      <c r="S6" s="284" t="s">
        <v>16</v>
      </c>
      <c r="T6" s="284"/>
      <c r="U6" s="284"/>
      <c r="V6" s="284"/>
      <c r="W6" s="284"/>
      <c r="X6" s="284"/>
      <c r="Y6" s="284"/>
      <c r="Z6" s="284"/>
      <c r="AA6" s="275" t="s">
        <v>17</v>
      </c>
      <c r="AB6" s="275"/>
      <c r="AC6" s="275"/>
      <c r="AD6" s="275"/>
      <c r="AE6" s="275"/>
      <c r="AF6" s="275"/>
      <c r="AG6" s="275"/>
      <c r="AH6" s="275" t="s">
        <v>18</v>
      </c>
      <c r="AI6" s="275"/>
      <c r="AJ6" s="276" t="s">
        <v>19</v>
      </c>
    </row>
    <row r="7" spans="1:36" ht="32.25" customHeight="1" x14ac:dyDescent="0.25">
      <c r="A7" s="286"/>
      <c r="B7" s="281"/>
      <c r="C7" s="281"/>
      <c r="D7" s="281"/>
      <c r="E7" s="281"/>
      <c r="F7" s="281"/>
      <c r="G7" s="281"/>
      <c r="H7" s="281"/>
      <c r="I7" s="281"/>
      <c r="J7" s="281"/>
      <c r="K7" s="279" t="s">
        <v>20</v>
      </c>
      <c r="L7" s="274"/>
      <c r="M7" s="274" t="s">
        <v>21</v>
      </c>
      <c r="N7" s="274"/>
      <c r="O7" s="274" t="s">
        <v>22</v>
      </c>
      <c r="P7" s="274"/>
      <c r="Q7" s="274" t="s">
        <v>23</v>
      </c>
      <c r="R7" s="274"/>
      <c r="S7" s="274" t="s">
        <v>24</v>
      </c>
      <c r="T7" s="274"/>
      <c r="U7" s="274" t="s">
        <v>25</v>
      </c>
      <c r="V7" s="274"/>
      <c r="W7" s="274" t="s">
        <v>26</v>
      </c>
      <c r="X7" s="274"/>
      <c r="Y7" s="274" t="s">
        <v>27</v>
      </c>
      <c r="Z7" s="274"/>
      <c r="AA7" s="274" t="s">
        <v>28</v>
      </c>
      <c r="AB7" s="274"/>
      <c r="AC7" s="274" t="s">
        <v>29</v>
      </c>
      <c r="AD7" s="274"/>
      <c r="AE7" s="274"/>
      <c r="AF7" s="274" t="s">
        <v>30</v>
      </c>
      <c r="AG7" s="274"/>
      <c r="AH7" s="274"/>
      <c r="AI7" s="274"/>
      <c r="AJ7" s="277"/>
    </row>
    <row r="8" spans="1:36" ht="24.95" customHeight="1" thickBot="1" x14ac:dyDescent="0.3">
      <c r="A8" s="287"/>
      <c r="B8" s="282"/>
      <c r="C8" s="282"/>
      <c r="D8" s="282"/>
      <c r="E8" s="282"/>
      <c r="F8" s="282"/>
      <c r="G8" s="282"/>
      <c r="H8" s="282"/>
      <c r="I8" s="282"/>
      <c r="J8" s="282"/>
      <c r="K8" s="23" t="s">
        <v>31</v>
      </c>
      <c r="L8" s="24">
        <v>5.0000000000000001E-3</v>
      </c>
      <c r="M8" s="25" t="s">
        <v>31</v>
      </c>
      <c r="N8" s="26">
        <v>0.01</v>
      </c>
      <c r="O8" s="25" t="s">
        <v>31</v>
      </c>
      <c r="P8" s="24">
        <v>1.2500000000000001E-2</v>
      </c>
      <c r="Q8" s="25" t="s">
        <v>31</v>
      </c>
      <c r="R8" s="24">
        <v>1.4999999999999999E-2</v>
      </c>
      <c r="S8" s="25" t="s">
        <v>31</v>
      </c>
      <c r="T8" s="24">
        <v>5.0000000000000001E-3</v>
      </c>
      <c r="U8" s="25" t="s">
        <v>31</v>
      </c>
      <c r="V8" s="26">
        <v>0.01</v>
      </c>
      <c r="W8" s="25" t="s">
        <v>31</v>
      </c>
      <c r="X8" s="24">
        <v>1.2500000000000001E-2</v>
      </c>
      <c r="Y8" s="25" t="s">
        <v>31</v>
      </c>
      <c r="Z8" s="24">
        <v>1.4999999999999999E-2</v>
      </c>
      <c r="AA8" s="25" t="s">
        <v>31</v>
      </c>
      <c r="AB8" s="26">
        <v>0.03</v>
      </c>
      <c r="AC8" s="25" t="s">
        <v>32</v>
      </c>
      <c r="AD8" s="27" t="s">
        <v>33</v>
      </c>
      <c r="AE8" s="25" t="s">
        <v>34</v>
      </c>
      <c r="AF8" s="25" t="s">
        <v>31</v>
      </c>
      <c r="AG8" s="26">
        <v>0.02</v>
      </c>
      <c r="AH8" s="25" t="s">
        <v>35</v>
      </c>
      <c r="AI8" s="25" t="s">
        <v>36</v>
      </c>
      <c r="AJ8" s="278"/>
    </row>
    <row r="9" spans="1:36" s="5" customFormat="1" ht="39.950000000000003" customHeight="1" thickTop="1" x14ac:dyDescent="0.25">
      <c r="A9" s="161">
        <v>1</v>
      </c>
      <c r="B9" s="28" t="str">
        <f>Data!C7</f>
        <v>FITRIANSYAH RAMADHAN</v>
      </c>
      <c r="C9" s="34" t="str">
        <f>Data!D7</f>
        <v>III.a</v>
      </c>
      <c r="D9" s="34" t="str">
        <f>Data!E7</f>
        <v>198605232019031003</v>
      </c>
      <c r="E9" s="34" t="str">
        <f>Data!F7</f>
        <v>880067293101000</v>
      </c>
      <c r="F9" s="34" t="str">
        <f>Data!H7</f>
        <v>PNS</v>
      </c>
      <c r="G9" s="34" t="str">
        <f>Data!I7</f>
        <v>K/2</v>
      </c>
      <c r="H9" s="36" t="str">
        <f>Data!J7</f>
        <v>BARJAS</v>
      </c>
      <c r="I9" s="34">
        <f>Data!K7</f>
        <v>8</v>
      </c>
      <c r="J9" s="197" t="str">
        <f>Data!L7</f>
        <v>3.319.000</v>
      </c>
      <c r="K9" s="38">
        <v>0</v>
      </c>
      <c r="L9" s="39">
        <f>K9*$L$8*100</f>
        <v>0</v>
      </c>
      <c r="M9" s="38">
        <v>0</v>
      </c>
      <c r="N9" s="39">
        <f>M9*$N$8*100</f>
        <v>0</v>
      </c>
      <c r="O9" s="38">
        <v>0</v>
      </c>
      <c r="P9" s="39">
        <f>O9*$P$8*100</f>
        <v>0</v>
      </c>
      <c r="Q9" s="38">
        <v>0</v>
      </c>
      <c r="R9" s="39">
        <f>Q9*$R$8*100</f>
        <v>0</v>
      </c>
      <c r="S9" s="38">
        <v>0</v>
      </c>
      <c r="T9" s="39">
        <f>S9*$T$8*100</f>
        <v>0</v>
      </c>
      <c r="U9" s="38">
        <v>0</v>
      </c>
      <c r="V9" s="39">
        <f>U9*$V$8*100</f>
        <v>0</v>
      </c>
      <c r="W9" s="38">
        <v>0</v>
      </c>
      <c r="X9" s="39">
        <f>W9*$X$8*100</f>
        <v>0</v>
      </c>
      <c r="Y9" s="38">
        <v>0</v>
      </c>
      <c r="Z9" s="39">
        <f>Y9*$Z$8*100</f>
        <v>0</v>
      </c>
      <c r="AA9" s="38">
        <v>0</v>
      </c>
      <c r="AB9" s="39">
        <f>AA9*$AB$8*100</f>
        <v>0</v>
      </c>
      <c r="AC9" s="38">
        <v>0</v>
      </c>
      <c r="AD9" s="38">
        <v>0</v>
      </c>
      <c r="AE9" s="38">
        <v>0</v>
      </c>
      <c r="AF9" s="38">
        <v>0</v>
      </c>
      <c r="AG9" s="39">
        <f>AF9*$AG$8*100</f>
        <v>0</v>
      </c>
      <c r="AH9" s="39">
        <f>L9+N9+P9+R9+T9+V9+X9+Z9+AB9+AG9+AC9+AD9+AE9</f>
        <v>0</v>
      </c>
      <c r="AI9" s="29">
        <f>J9*AH9/100</f>
        <v>0</v>
      </c>
      <c r="AJ9" s="30">
        <f>J9-AI9</f>
        <v>3319000</v>
      </c>
    </row>
    <row r="10" spans="1:36" s="5" customFormat="1" ht="39.950000000000003" hidden="1" customHeight="1" x14ac:dyDescent="0.25">
      <c r="A10" s="162">
        <f>A9+1</f>
        <v>2</v>
      </c>
      <c r="B10" s="31">
        <f>Data!C8</f>
        <v>0</v>
      </c>
      <c r="C10" s="35">
        <f>Data!D8</f>
        <v>0</v>
      </c>
      <c r="D10" s="35">
        <f>Data!E8</f>
        <v>0</v>
      </c>
      <c r="E10" s="35">
        <f>Data!F8</f>
        <v>0</v>
      </c>
      <c r="F10" s="35">
        <f>Data!H8</f>
        <v>0</v>
      </c>
      <c r="G10" s="35">
        <f>Data!I8</f>
        <v>0</v>
      </c>
      <c r="H10" s="37">
        <f>Data!J8</f>
        <v>0</v>
      </c>
      <c r="I10" s="35">
        <f>Data!K8</f>
        <v>0</v>
      </c>
      <c r="J10" s="198">
        <f>Data!L8</f>
        <v>0</v>
      </c>
      <c r="K10" s="38">
        <v>0</v>
      </c>
      <c r="L10" s="40">
        <f t="shared" ref="L10:L15" si="0">K10*$L$8*100</f>
        <v>0</v>
      </c>
      <c r="M10" s="38">
        <v>0</v>
      </c>
      <c r="N10" s="40">
        <f t="shared" ref="N10:N15" si="1">M10*$N$8*100</f>
        <v>0</v>
      </c>
      <c r="O10" s="38">
        <v>0</v>
      </c>
      <c r="P10" s="40">
        <f t="shared" ref="P10:P15" si="2">O10*$P$8*100</f>
        <v>0</v>
      </c>
      <c r="Q10" s="38">
        <v>0</v>
      </c>
      <c r="R10" s="40">
        <f t="shared" ref="R10:R15" si="3">Q10*$R$8*100</f>
        <v>0</v>
      </c>
      <c r="S10" s="38">
        <v>0</v>
      </c>
      <c r="T10" s="40">
        <f t="shared" ref="T10:T15" si="4">S10*$T$8*100</f>
        <v>0</v>
      </c>
      <c r="U10" s="38">
        <v>0</v>
      </c>
      <c r="V10" s="40">
        <f t="shared" ref="V10:V15" si="5">U10*$V$8*100</f>
        <v>0</v>
      </c>
      <c r="W10" s="38">
        <v>0</v>
      </c>
      <c r="X10" s="40">
        <f t="shared" ref="X10:X15" si="6">W10*$X$8*100</f>
        <v>0</v>
      </c>
      <c r="Y10" s="38">
        <v>0</v>
      </c>
      <c r="Z10" s="40">
        <f t="shared" ref="Z10:Z15" si="7">Y10*$Z$8*100</f>
        <v>0</v>
      </c>
      <c r="AA10" s="38">
        <v>0</v>
      </c>
      <c r="AB10" s="40">
        <f t="shared" ref="AB10:AB15" si="8">AA10*$AB$8*100</f>
        <v>0</v>
      </c>
      <c r="AC10" s="38">
        <v>0</v>
      </c>
      <c r="AD10" s="38">
        <v>0</v>
      </c>
      <c r="AE10" s="38">
        <v>0</v>
      </c>
      <c r="AF10" s="38">
        <v>0</v>
      </c>
      <c r="AG10" s="40">
        <f t="shared" ref="AG10:AG15" si="9">AF10*$AG$8*100</f>
        <v>0</v>
      </c>
      <c r="AH10" s="40">
        <f t="shared" ref="AH10:AH15" si="10">L10+N10+P10+R10+T10+V10+X10+Z10+AB10+AG10+AC10+AD10+AE10</f>
        <v>0</v>
      </c>
      <c r="AI10" s="32">
        <f t="shared" ref="AI10:AI15" si="11">J10*AH10/100</f>
        <v>0</v>
      </c>
      <c r="AJ10" s="33">
        <f t="shared" ref="AJ10:AJ15" si="12">J10-AI10</f>
        <v>0</v>
      </c>
    </row>
    <row r="11" spans="1:36" s="5" customFormat="1" ht="39.950000000000003" hidden="1" customHeight="1" x14ac:dyDescent="0.25">
      <c r="A11" s="162">
        <f t="shared" ref="A11:A16" si="13">A10+1</f>
        <v>3</v>
      </c>
      <c r="B11" s="31">
        <f>Data!C9</f>
        <v>0</v>
      </c>
      <c r="C11" s="35">
        <f>Data!D9</f>
        <v>0</v>
      </c>
      <c r="D11" s="35">
        <f>Data!E9</f>
        <v>0</v>
      </c>
      <c r="E11" s="35">
        <f>Data!F9</f>
        <v>0</v>
      </c>
      <c r="F11" s="35">
        <f>Data!H9</f>
        <v>0</v>
      </c>
      <c r="G11" s="35">
        <f>Data!I9</f>
        <v>0</v>
      </c>
      <c r="H11" s="37">
        <f>Data!J9</f>
        <v>0</v>
      </c>
      <c r="I11" s="35">
        <f>Data!K9</f>
        <v>0</v>
      </c>
      <c r="J11" s="198">
        <f>Data!L9</f>
        <v>0</v>
      </c>
      <c r="K11" s="38">
        <v>0</v>
      </c>
      <c r="L11" s="40">
        <f t="shared" si="0"/>
        <v>0</v>
      </c>
      <c r="M11" s="38">
        <v>0</v>
      </c>
      <c r="N11" s="40">
        <f t="shared" si="1"/>
        <v>0</v>
      </c>
      <c r="O11" s="38">
        <v>0</v>
      </c>
      <c r="P11" s="40">
        <f t="shared" si="2"/>
        <v>0</v>
      </c>
      <c r="Q11" s="38">
        <v>0</v>
      </c>
      <c r="R11" s="40">
        <f t="shared" si="3"/>
        <v>0</v>
      </c>
      <c r="S11" s="38">
        <v>0</v>
      </c>
      <c r="T11" s="40">
        <f t="shared" si="4"/>
        <v>0</v>
      </c>
      <c r="U11" s="38">
        <v>0</v>
      </c>
      <c r="V11" s="40">
        <f t="shared" si="5"/>
        <v>0</v>
      </c>
      <c r="W11" s="38">
        <v>0</v>
      </c>
      <c r="X11" s="40">
        <f t="shared" si="6"/>
        <v>0</v>
      </c>
      <c r="Y11" s="38">
        <v>0</v>
      </c>
      <c r="Z11" s="40">
        <f t="shared" si="7"/>
        <v>0</v>
      </c>
      <c r="AA11" s="38">
        <v>0</v>
      </c>
      <c r="AB11" s="40">
        <f t="shared" si="8"/>
        <v>0</v>
      </c>
      <c r="AC11" s="38">
        <v>0</v>
      </c>
      <c r="AD11" s="38">
        <v>0</v>
      </c>
      <c r="AE11" s="38">
        <v>0</v>
      </c>
      <c r="AF11" s="38">
        <v>0</v>
      </c>
      <c r="AG11" s="40">
        <f t="shared" si="9"/>
        <v>0</v>
      </c>
      <c r="AH11" s="40">
        <f t="shared" si="10"/>
        <v>0</v>
      </c>
      <c r="AI11" s="32">
        <f t="shared" si="11"/>
        <v>0</v>
      </c>
      <c r="AJ11" s="33">
        <f t="shared" si="12"/>
        <v>0</v>
      </c>
    </row>
    <row r="12" spans="1:36" s="5" customFormat="1" ht="39.950000000000003" hidden="1" customHeight="1" x14ac:dyDescent="0.25">
      <c r="A12" s="162">
        <f t="shared" si="13"/>
        <v>4</v>
      </c>
      <c r="B12" s="31">
        <f>Data!C10</f>
        <v>0</v>
      </c>
      <c r="C12" s="35">
        <f>Data!D10</f>
        <v>0</v>
      </c>
      <c r="D12" s="35">
        <f>Data!E10</f>
        <v>0</v>
      </c>
      <c r="E12" s="35">
        <f>Data!F10</f>
        <v>0</v>
      </c>
      <c r="F12" s="35">
        <f>Data!H10</f>
        <v>0</v>
      </c>
      <c r="G12" s="35">
        <f>Data!I10</f>
        <v>0</v>
      </c>
      <c r="H12" s="37">
        <f>Data!J10</f>
        <v>0</v>
      </c>
      <c r="I12" s="35">
        <f>Data!K10</f>
        <v>0</v>
      </c>
      <c r="J12" s="198">
        <f>Data!L10</f>
        <v>0</v>
      </c>
      <c r="K12" s="38">
        <v>0</v>
      </c>
      <c r="L12" s="40">
        <f t="shared" si="0"/>
        <v>0</v>
      </c>
      <c r="M12" s="38">
        <v>0</v>
      </c>
      <c r="N12" s="40">
        <f t="shared" si="1"/>
        <v>0</v>
      </c>
      <c r="O12" s="38">
        <v>0</v>
      </c>
      <c r="P12" s="40">
        <f t="shared" si="2"/>
        <v>0</v>
      </c>
      <c r="Q12" s="38">
        <v>0</v>
      </c>
      <c r="R12" s="40">
        <f t="shared" si="3"/>
        <v>0</v>
      </c>
      <c r="S12" s="38">
        <v>0</v>
      </c>
      <c r="T12" s="40">
        <f t="shared" si="4"/>
        <v>0</v>
      </c>
      <c r="U12" s="38">
        <v>0</v>
      </c>
      <c r="V12" s="40">
        <f t="shared" si="5"/>
        <v>0</v>
      </c>
      <c r="W12" s="38">
        <v>0</v>
      </c>
      <c r="X12" s="40">
        <f t="shared" si="6"/>
        <v>0</v>
      </c>
      <c r="Y12" s="38">
        <v>0</v>
      </c>
      <c r="Z12" s="40">
        <f t="shared" si="7"/>
        <v>0</v>
      </c>
      <c r="AA12" s="38">
        <v>0</v>
      </c>
      <c r="AB12" s="40">
        <f t="shared" si="8"/>
        <v>0</v>
      </c>
      <c r="AC12" s="38">
        <v>0</v>
      </c>
      <c r="AD12" s="38">
        <v>0</v>
      </c>
      <c r="AE12" s="38">
        <v>0</v>
      </c>
      <c r="AF12" s="38">
        <v>0</v>
      </c>
      <c r="AG12" s="40">
        <f t="shared" si="9"/>
        <v>0</v>
      </c>
      <c r="AH12" s="40">
        <f t="shared" si="10"/>
        <v>0</v>
      </c>
      <c r="AI12" s="32">
        <f t="shared" si="11"/>
        <v>0</v>
      </c>
      <c r="AJ12" s="33">
        <f t="shared" si="12"/>
        <v>0</v>
      </c>
    </row>
    <row r="13" spans="1:36" s="5" customFormat="1" ht="39.950000000000003" hidden="1" customHeight="1" x14ac:dyDescent="0.25">
      <c r="A13" s="162">
        <f t="shared" si="13"/>
        <v>5</v>
      </c>
      <c r="B13" s="31">
        <f>Data!C11</f>
        <v>0</v>
      </c>
      <c r="C13" s="35">
        <f>Data!D11</f>
        <v>0</v>
      </c>
      <c r="D13" s="35">
        <f>Data!E11</f>
        <v>0</v>
      </c>
      <c r="E13" s="35">
        <f>Data!F11</f>
        <v>0</v>
      </c>
      <c r="F13" s="35">
        <f>Data!H11</f>
        <v>0</v>
      </c>
      <c r="G13" s="35">
        <f>Data!I11</f>
        <v>0</v>
      </c>
      <c r="H13" s="37">
        <f>Data!J11</f>
        <v>0</v>
      </c>
      <c r="I13" s="35">
        <f>Data!K11</f>
        <v>0</v>
      </c>
      <c r="J13" s="198">
        <f>Data!L11</f>
        <v>0</v>
      </c>
      <c r="K13" s="38">
        <v>0</v>
      </c>
      <c r="L13" s="40">
        <f t="shared" si="0"/>
        <v>0</v>
      </c>
      <c r="M13" s="38">
        <v>0</v>
      </c>
      <c r="N13" s="40">
        <f t="shared" si="1"/>
        <v>0</v>
      </c>
      <c r="O13" s="38">
        <v>0</v>
      </c>
      <c r="P13" s="40">
        <f t="shared" si="2"/>
        <v>0</v>
      </c>
      <c r="Q13" s="38">
        <v>0</v>
      </c>
      <c r="R13" s="40">
        <f t="shared" si="3"/>
        <v>0</v>
      </c>
      <c r="S13" s="38">
        <v>0</v>
      </c>
      <c r="T13" s="40">
        <f t="shared" si="4"/>
        <v>0</v>
      </c>
      <c r="U13" s="38">
        <v>0</v>
      </c>
      <c r="V13" s="40">
        <f t="shared" si="5"/>
        <v>0</v>
      </c>
      <c r="W13" s="38">
        <v>0</v>
      </c>
      <c r="X13" s="40">
        <f t="shared" si="6"/>
        <v>0</v>
      </c>
      <c r="Y13" s="38">
        <v>0</v>
      </c>
      <c r="Z13" s="40">
        <f t="shared" si="7"/>
        <v>0</v>
      </c>
      <c r="AA13" s="38">
        <v>0</v>
      </c>
      <c r="AB13" s="40">
        <f t="shared" si="8"/>
        <v>0</v>
      </c>
      <c r="AC13" s="38">
        <v>0</v>
      </c>
      <c r="AD13" s="38">
        <v>0</v>
      </c>
      <c r="AE13" s="38">
        <v>0</v>
      </c>
      <c r="AF13" s="38">
        <v>0</v>
      </c>
      <c r="AG13" s="40">
        <f t="shared" si="9"/>
        <v>0</v>
      </c>
      <c r="AH13" s="40">
        <f t="shared" si="10"/>
        <v>0</v>
      </c>
      <c r="AI13" s="32">
        <f t="shared" si="11"/>
        <v>0</v>
      </c>
      <c r="AJ13" s="33">
        <f t="shared" si="12"/>
        <v>0</v>
      </c>
    </row>
    <row r="14" spans="1:36" s="5" customFormat="1" ht="39.950000000000003" hidden="1" customHeight="1" x14ac:dyDescent="0.25">
      <c r="A14" s="162">
        <f t="shared" si="13"/>
        <v>6</v>
      </c>
      <c r="B14" s="31">
        <f>Data!C12</f>
        <v>0</v>
      </c>
      <c r="C14" s="35">
        <f>Data!D12</f>
        <v>0</v>
      </c>
      <c r="D14" s="35">
        <f>Data!E12</f>
        <v>0</v>
      </c>
      <c r="E14" s="35">
        <f>Data!F12</f>
        <v>0</v>
      </c>
      <c r="F14" s="35">
        <f>Data!H12</f>
        <v>0</v>
      </c>
      <c r="G14" s="35">
        <f>Data!I12</f>
        <v>0</v>
      </c>
      <c r="H14" s="37">
        <f>Data!J12</f>
        <v>0</v>
      </c>
      <c r="I14" s="35">
        <f>Data!K12</f>
        <v>0</v>
      </c>
      <c r="J14" s="198">
        <f>Data!L12</f>
        <v>0</v>
      </c>
      <c r="K14" s="38">
        <v>0</v>
      </c>
      <c r="L14" s="40">
        <f t="shared" si="0"/>
        <v>0</v>
      </c>
      <c r="M14" s="38">
        <v>0</v>
      </c>
      <c r="N14" s="40">
        <f t="shared" si="1"/>
        <v>0</v>
      </c>
      <c r="O14" s="38">
        <v>0</v>
      </c>
      <c r="P14" s="40">
        <f t="shared" si="2"/>
        <v>0</v>
      </c>
      <c r="Q14" s="38">
        <v>0</v>
      </c>
      <c r="R14" s="40">
        <f t="shared" si="3"/>
        <v>0</v>
      </c>
      <c r="S14" s="38">
        <v>0</v>
      </c>
      <c r="T14" s="40">
        <f t="shared" si="4"/>
        <v>0</v>
      </c>
      <c r="U14" s="38">
        <v>0</v>
      </c>
      <c r="V14" s="40">
        <f t="shared" si="5"/>
        <v>0</v>
      </c>
      <c r="W14" s="38">
        <v>0</v>
      </c>
      <c r="X14" s="40">
        <f t="shared" si="6"/>
        <v>0</v>
      </c>
      <c r="Y14" s="38">
        <v>0</v>
      </c>
      <c r="Z14" s="40">
        <f t="shared" si="7"/>
        <v>0</v>
      </c>
      <c r="AA14" s="38"/>
      <c r="AB14" s="40">
        <f t="shared" si="8"/>
        <v>0</v>
      </c>
      <c r="AC14" s="38">
        <v>0</v>
      </c>
      <c r="AD14" s="38">
        <v>0</v>
      </c>
      <c r="AE14" s="38">
        <v>0</v>
      </c>
      <c r="AF14" s="38">
        <v>0</v>
      </c>
      <c r="AG14" s="40">
        <f t="shared" si="9"/>
        <v>0</v>
      </c>
      <c r="AH14" s="40">
        <f t="shared" si="10"/>
        <v>0</v>
      </c>
      <c r="AI14" s="32">
        <f t="shared" si="11"/>
        <v>0</v>
      </c>
      <c r="AJ14" s="33">
        <f t="shared" si="12"/>
        <v>0</v>
      </c>
    </row>
    <row r="15" spans="1:36" s="5" customFormat="1" ht="39.950000000000003" hidden="1" customHeight="1" x14ac:dyDescent="0.25">
      <c r="A15" s="162">
        <f t="shared" si="13"/>
        <v>7</v>
      </c>
      <c r="B15" s="31">
        <f>Data!C13</f>
        <v>0</v>
      </c>
      <c r="C15" s="35">
        <f>Data!D13</f>
        <v>0</v>
      </c>
      <c r="D15" s="35">
        <f>Data!E13</f>
        <v>0</v>
      </c>
      <c r="E15" s="35">
        <f>Data!F13</f>
        <v>0</v>
      </c>
      <c r="F15" s="35">
        <f>Data!H13</f>
        <v>0</v>
      </c>
      <c r="G15" s="35">
        <f>Data!I13</f>
        <v>0</v>
      </c>
      <c r="H15" s="37">
        <f>Data!J13</f>
        <v>0</v>
      </c>
      <c r="I15" s="35">
        <f>Data!K13</f>
        <v>0</v>
      </c>
      <c r="J15" s="198">
        <f>Data!L13</f>
        <v>0</v>
      </c>
      <c r="K15" s="38">
        <v>0</v>
      </c>
      <c r="L15" s="40">
        <f t="shared" si="0"/>
        <v>0</v>
      </c>
      <c r="M15" s="38">
        <v>0</v>
      </c>
      <c r="N15" s="40">
        <f t="shared" si="1"/>
        <v>0</v>
      </c>
      <c r="O15" s="38">
        <v>0</v>
      </c>
      <c r="P15" s="40">
        <f t="shared" si="2"/>
        <v>0</v>
      </c>
      <c r="Q15" s="38">
        <v>0</v>
      </c>
      <c r="R15" s="40">
        <f t="shared" si="3"/>
        <v>0</v>
      </c>
      <c r="S15" s="38">
        <v>0</v>
      </c>
      <c r="T15" s="40">
        <f t="shared" si="4"/>
        <v>0</v>
      </c>
      <c r="U15" s="38">
        <v>0</v>
      </c>
      <c r="V15" s="40">
        <f t="shared" si="5"/>
        <v>0</v>
      </c>
      <c r="W15" s="38">
        <v>0</v>
      </c>
      <c r="X15" s="40">
        <f t="shared" si="6"/>
        <v>0</v>
      </c>
      <c r="Y15" s="38">
        <v>0</v>
      </c>
      <c r="Z15" s="40">
        <f t="shared" si="7"/>
        <v>0</v>
      </c>
      <c r="AA15" s="38">
        <v>0</v>
      </c>
      <c r="AB15" s="40">
        <f t="shared" si="8"/>
        <v>0</v>
      </c>
      <c r="AC15" s="38">
        <v>0</v>
      </c>
      <c r="AD15" s="38">
        <v>0</v>
      </c>
      <c r="AE15" s="38">
        <v>0</v>
      </c>
      <c r="AF15" s="38">
        <v>0</v>
      </c>
      <c r="AG15" s="40">
        <f t="shared" si="9"/>
        <v>0</v>
      </c>
      <c r="AH15" s="40">
        <f t="shared" si="10"/>
        <v>0</v>
      </c>
      <c r="AI15" s="32">
        <f t="shared" si="11"/>
        <v>0</v>
      </c>
      <c r="AJ15" s="33">
        <f t="shared" si="12"/>
        <v>0</v>
      </c>
    </row>
    <row r="16" spans="1:36" s="5" customFormat="1" ht="39.950000000000003" hidden="1" customHeight="1" x14ac:dyDescent="0.25">
      <c r="A16" s="162">
        <f t="shared" si="13"/>
        <v>8</v>
      </c>
      <c r="B16" s="31">
        <f>Data!C14</f>
        <v>0</v>
      </c>
      <c r="C16" s="35">
        <f>Data!D14</f>
        <v>0</v>
      </c>
      <c r="D16" s="35">
        <f>Data!E14</f>
        <v>0</v>
      </c>
      <c r="E16" s="35">
        <f>Data!F14</f>
        <v>0</v>
      </c>
      <c r="F16" s="35">
        <f>Data!H14</f>
        <v>0</v>
      </c>
      <c r="G16" s="35">
        <f>Data!I14</f>
        <v>0</v>
      </c>
      <c r="H16" s="37">
        <f>Data!J14</f>
        <v>0</v>
      </c>
      <c r="I16" s="35">
        <f>Data!K14</f>
        <v>0</v>
      </c>
      <c r="J16" s="198">
        <f>Data!L14</f>
        <v>0</v>
      </c>
      <c r="K16" s="38">
        <v>0</v>
      </c>
      <c r="L16" s="40">
        <f t="shared" ref="L16" si="14">K16*$L$8*100</f>
        <v>0</v>
      </c>
      <c r="M16" s="38">
        <v>0</v>
      </c>
      <c r="N16" s="40">
        <f t="shared" ref="N16" si="15">M16*$N$8*100</f>
        <v>0</v>
      </c>
      <c r="O16" s="38">
        <v>0</v>
      </c>
      <c r="P16" s="40">
        <f t="shared" ref="P16" si="16">O16*$P$8*100</f>
        <v>0</v>
      </c>
      <c r="Q16" s="38">
        <v>0</v>
      </c>
      <c r="R16" s="40">
        <f t="shared" ref="R16" si="17">Q16*$R$8*100</f>
        <v>0</v>
      </c>
      <c r="S16" s="38">
        <v>0</v>
      </c>
      <c r="T16" s="40">
        <f t="shared" ref="T16" si="18">S16*$T$8*100</f>
        <v>0</v>
      </c>
      <c r="U16" s="38">
        <v>0</v>
      </c>
      <c r="V16" s="40">
        <f t="shared" ref="V16" si="19">U16*$V$8*100</f>
        <v>0</v>
      </c>
      <c r="W16" s="38">
        <v>0</v>
      </c>
      <c r="X16" s="40">
        <f t="shared" ref="X16" si="20">W16*$X$8*100</f>
        <v>0</v>
      </c>
      <c r="Y16" s="38">
        <v>0</v>
      </c>
      <c r="Z16" s="40">
        <f t="shared" ref="Z16" si="21">Y16*$Z$8*100</f>
        <v>0</v>
      </c>
      <c r="AA16" s="38">
        <v>0</v>
      </c>
      <c r="AB16" s="40">
        <f t="shared" ref="AB16" si="22">AA16*$AB$8*100</f>
        <v>0</v>
      </c>
      <c r="AC16" s="38">
        <v>0</v>
      </c>
      <c r="AD16" s="38">
        <v>0</v>
      </c>
      <c r="AE16" s="38">
        <v>0</v>
      </c>
      <c r="AF16" s="38">
        <v>0</v>
      </c>
      <c r="AG16" s="40">
        <f t="shared" ref="AG16" si="23">AF16*$AG$8*100</f>
        <v>0</v>
      </c>
      <c r="AH16" s="40">
        <f t="shared" ref="AH16" si="24">L16+N16+P16+R16+T16+V16+X16+Z16+AB16+AG16+AC16+AD16+AE16</f>
        <v>0</v>
      </c>
      <c r="AI16" s="32">
        <f t="shared" ref="AI16" si="25">J16*AH16/100</f>
        <v>0</v>
      </c>
      <c r="AJ16" s="33">
        <f t="shared" ref="AJ16" si="26">J16-AI16</f>
        <v>0</v>
      </c>
    </row>
    <row r="17" spans="1:36" s="5" customFormat="1" ht="39.950000000000003" customHeight="1" thickBot="1" x14ac:dyDescent="0.3">
      <c r="A17" s="188"/>
      <c r="B17" s="189"/>
      <c r="C17" s="190"/>
      <c r="D17" s="190"/>
      <c r="E17" s="190"/>
      <c r="F17" s="190"/>
      <c r="G17" s="190"/>
      <c r="H17" s="191"/>
      <c r="I17" s="190"/>
      <c r="J17" s="199"/>
      <c r="K17" s="192"/>
      <c r="L17" s="193"/>
      <c r="M17" s="192"/>
      <c r="N17" s="193"/>
      <c r="O17" s="192"/>
      <c r="P17" s="193"/>
      <c r="Q17" s="192"/>
      <c r="R17" s="193"/>
      <c r="S17" s="192"/>
      <c r="T17" s="193"/>
      <c r="U17" s="192"/>
      <c r="V17" s="193"/>
      <c r="W17" s="192"/>
      <c r="X17" s="193"/>
      <c r="Y17" s="192"/>
      <c r="Z17" s="193"/>
      <c r="AA17" s="192"/>
      <c r="AB17" s="193"/>
      <c r="AC17" s="192"/>
      <c r="AD17" s="192"/>
      <c r="AE17" s="192"/>
      <c r="AF17" s="192"/>
      <c r="AG17" s="193"/>
      <c r="AH17" s="193"/>
      <c r="AI17" s="194"/>
      <c r="AJ17" s="195"/>
    </row>
    <row r="18" spans="1:36" ht="15.75" thickTop="1" x14ac:dyDescent="0.25"/>
    <row r="20" spans="1:36" x14ac:dyDescent="0.25">
      <c r="AC20" s="180" t="str">
        <f>"Blangpidie, " &amp;'[1]1'!$B$3</f>
        <v>Blangpidie, 2 April 2021</v>
      </c>
      <c r="AD20" s="180"/>
      <c r="AE20" s="180"/>
    </row>
    <row r="21" spans="1:36" ht="15.75" x14ac:dyDescent="0.25">
      <c r="AC21" s="47" t="s">
        <v>41</v>
      </c>
    </row>
    <row r="22" spans="1:36" ht="15.75" x14ac:dyDescent="0.25">
      <c r="AC22" s="47"/>
    </row>
    <row r="23" spans="1:36" ht="15.75" x14ac:dyDescent="0.25">
      <c r="AC23" s="47"/>
    </row>
    <row r="24" spans="1:36" ht="15.75" x14ac:dyDescent="0.25">
      <c r="AC24" s="47"/>
    </row>
    <row r="25" spans="1:36" ht="15.75" x14ac:dyDescent="0.25">
      <c r="AC25" s="47" t="s">
        <v>42</v>
      </c>
    </row>
    <row r="26" spans="1:36" ht="15.75" x14ac:dyDescent="0.25">
      <c r="AC26" s="47" t="s">
        <v>43</v>
      </c>
    </row>
  </sheetData>
  <mergeCells count="27">
    <mergeCell ref="A6:A8"/>
    <mergeCell ref="B6:B8"/>
    <mergeCell ref="C6:C8"/>
    <mergeCell ref="D6:D8"/>
    <mergeCell ref="E6:E8"/>
    <mergeCell ref="H6:H8"/>
    <mergeCell ref="I6:I8"/>
    <mergeCell ref="K6:R6"/>
    <mergeCell ref="S6:Z6"/>
    <mergeCell ref="Y7:Z7"/>
    <mergeCell ref="J6:J8"/>
    <mergeCell ref="A1:AJ1"/>
    <mergeCell ref="AA7:AB7"/>
    <mergeCell ref="AC7:AE7"/>
    <mergeCell ref="AF7:AG7"/>
    <mergeCell ref="AA6:AG6"/>
    <mergeCell ref="AH6:AI7"/>
    <mergeCell ref="AJ6:AJ8"/>
    <mergeCell ref="K7:L7"/>
    <mergeCell ref="M7:N7"/>
    <mergeCell ref="O7:P7"/>
    <mergeCell ref="Q7:R7"/>
    <mergeCell ref="S7:T7"/>
    <mergeCell ref="U7:V7"/>
    <mergeCell ref="W7:X7"/>
    <mergeCell ref="F6:F8"/>
    <mergeCell ref="G6:G8"/>
  </mergeCells>
  <printOptions horizontalCentered="1"/>
  <pageMargins left="0.19685039370078741" right="0.19685039370078741" top="0.74803149606299213" bottom="0.74803149606299213" header="0.31496062992125984" footer="0.31496062992125984"/>
  <pageSetup paperSize="256" scale="5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X26"/>
  <sheetViews>
    <sheetView view="pageBreakPreview" zoomScale="70" zoomScaleSheetLayoutView="70" workbookViewId="0">
      <selection activeCell="C3" sqref="C3:K3"/>
    </sheetView>
  </sheetViews>
  <sheetFormatPr defaultRowHeight="15" x14ac:dyDescent="0.25"/>
  <cols>
    <col min="1" max="1" width="5.7109375" style="1" customWidth="1"/>
    <col min="2" max="2" width="18.7109375" customWidth="1"/>
    <col min="3" max="3" width="8.7109375" style="1" customWidth="1"/>
    <col min="4" max="4" width="16.7109375" customWidth="1"/>
    <col min="5" max="5" width="14.7109375" customWidth="1"/>
    <col min="6" max="7" width="8.7109375" style="1" customWidth="1"/>
    <col min="8" max="8" width="8.7109375" hidden="1" customWidth="1"/>
    <col min="9" max="9" width="15.7109375" customWidth="1"/>
    <col min="10" max="10" width="7.7109375" style="1" customWidth="1"/>
    <col min="11" max="11" width="10.7109375" style="1" customWidth="1"/>
    <col min="12" max="12" width="9.28515625" bestFit="1" customWidth="1"/>
    <col min="13" max="13" width="11" bestFit="1" customWidth="1"/>
    <col min="14" max="15" width="12.7109375" customWidth="1"/>
    <col min="16" max="17" width="9.28515625" bestFit="1" customWidth="1"/>
    <col min="18" max="20" width="12.7109375" customWidth="1"/>
    <col min="21" max="21" width="9.28515625" bestFit="1" customWidth="1"/>
    <col min="22" max="22" width="12.7109375" customWidth="1"/>
    <col min="23" max="23" width="18.28515625" style="1" customWidth="1"/>
  </cols>
  <sheetData>
    <row r="1" spans="1:24" s="131" customFormat="1" ht="15.75" x14ac:dyDescent="0.25">
      <c r="A1" s="298" t="s">
        <v>102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</row>
    <row r="2" spans="1:24" s="131" customFormat="1" ht="15.75" x14ac:dyDescent="0.25">
      <c r="A2" s="130" t="s">
        <v>103</v>
      </c>
      <c r="C2" s="299" t="s">
        <v>40</v>
      </c>
      <c r="D2" s="299"/>
      <c r="E2" s="299"/>
      <c r="F2" s="299"/>
      <c r="G2" s="299"/>
      <c r="H2" s="299"/>
      <c r="I2" s="299"/>
      <c r="J2" s="299"/>
      <c r="K2" s="299"/>
      <c r="W2" s="132"/>
    </row>
    <row r="3" spans="1:24" s="131" customFormat="1" ht="15.75" x14ac:dyDescent="0.25">
      <c r="A3" s="130" t="s">
        <v>39</v>
      </c>
      <c r="C3" s="299" t="str">
        <f>'Daftar Potongan'!D4</f>
        <v>: MARET 2021</v>
      </c>
      <c r="D3" s="299"/>
      <c r="E3" s="299"/>
      <c r="F3" s="299"/>
      <c r="G3" s="299"/>
      <c r="H3" s="299"/>
      <c r="I3" s="299"/>
      <c r="J3" s="299"/>
      <c r="K3" s="299"/>
      <c r="W3" s="132"/>
    </row>
    <row r="4" spans="1:24" ht="15.75" thickBot="1" x14ac:dyDescent="0.3"/>
    <row r="5" spans="1:24" ht="46.5" customHeight="1" thickTop="1" x14ac:dyDescent="0.25">
      <c r="A5" s="306" t="s">
        <v>0</v>
      </c>
      <c r="B5" s="303" t="s">
        <v>1</v>
      </c>
      <c r="C5" s="303" t="s">
        <v>2</v>
      </c>
      <c r="D5" s="303" t="s">
        <v>3</v>
      </c>
      <c r="E5" s="303" t="s">
        <v>4</v>
      </c>
      <c r="F5" s="303" t="s">
        <v>5</v>
      </c>
      <c r="G5" s="303" t="s">
        <v>6</v>
      </c>
      <c r="H5" s="61"/>
      <c r="I5" s="303" t="s">
        <v>7</v>
      </c>
      <c r="J5" s="303" t="s">
        <v>8</v>
      </c>
      <c r="K5" s="303" t="s">
        <v>9</v>
      </c>
      <c r="L5" s="292" t="s">
        <v>44</v>
      </c>
      <c r="M5" s="300" t="s">
        <v>9</v>
      </c>
      <c r="N5" s="300" t="s">
        <v>45</v>
      </c>
      <c r="O5" s="300" t="s">
        <v>46</v>
      </c>
      <c r="P5" s="300" t="s">
        <v>47</v>
      </c>
      <c r="Q5" s="292" t="s">
        <v>48</v>
      </c>
      <c r="R5" s="292" t="s">
        <v>49</v>
      </c>
      <c r="S5" s="289" t="s">
        <v>50</v>
      </c>
      <c r="T5" s="289" t="s">
        <v>51</v>
      </c>
      <c r="U5" s="292" t="s">
        <v>52</v>
      </c>
      <c r="V5" s="289" t="s">
        <v>53</v>
      </c>
      <c r="W5" s="295" t="s">
        <v>14</v>
      </c>
      <c r="X5" s="49"/>
    </row>
    <row r="6" spans="1:24" x14ac:dyDescent="0.25">
      <c r="A6" s="307"/>
      <c r="B6" s="304"/>
      <c r="C6" s="304"/>
      <c r="D6" s="304"/>
      <c r="E6" s="304"/>
      <c r="F6" s="304"/>
      <c r="G6" s="304"/>
      <c r="H6" s="62"/>
      <c r="I6" s="304"/>
      <c r="J6" s="304"/>
      <c r="K6" s="304"/>
      <c r="L6" s="293"/>
      <c r="M6" s="301"/>
      <c r="N6" s="301"/>
      <c r="O6" s="301"/>
      <c r="P6" s="301"/>
      <c r="Q6" s="293"/>
      <c r="R6" s="293"/>
      <c r="S6" s="290"/>
      <c r="T6" s="290"/>
      <c r="U6" s="293"/>
      <c r="V6" s="290"/>
      <c r="W6" s="296"/>
      <c r="X6" s="49"/>
    </row>
    <row r="7" spans="1:24" ht="15.75" thickBot="1" x14ac:dyDescent="0.3">
      <c r="A7" s="308"/>
      <c r="B7" s="305"/>
      <c r="C7" s="305"/>
      <c r="D7" s="305"/>
      <c r="E7" s="305"/>
      <c r="F7" s="305"/>
      <c r="G7" s="305"/>
      <c r="H7" s="81"/>
      <c r="I7" s="305"/>
      <c r="J7" s="305"/>
      <c r="K7" s="305"/>
      <c r="L7" s="294"/>
      <c r="M7" s="302"/>
      <c r="N7" s="302"/>
      <c r="O7" s="302"/>
      <c r="P7" s="302"/>
      <c r="Q7" s="294"/>
      <c r="R7" s="294"/>
      <c r="S7" s="291"/>
      <c r="T7" s="291"/>
      <c r="U7" s="294"/>
      <c r="V7" s="291"/>
      <c r="W7" s="297"/>
      <c r="X7" s="49"/>
    </row>
    <row r="8" spans="1:24" ht="39.950000000000003" customHeight="1" thickTop="1" thickBot="1" x14ac:dyDescent="0.3">
      <c r="A8" s="72">
        <v>1</v>
      </c>
      <c r="B8" s="73" t="str">
        <f>Data!C7</f>
        <v>FITRIANSYAH RAMADHAN</v>
      </c>
      <c r="C8" s="74" t="str">
        <f>Data!D7</f>
        <v>III.a</v>
      </c>
      <c r="D8" s="73" t="str">
        <f>Data!E7</f>
        <v>198605232019031003</v>
      </c>
      <c r="E8" s="73" t="str">
        <f>Data!F7</f>
        <v>880067293101000</v>
      </c>
      <c r="F8" s="74" t="str">
        <f>Data!H7</f>
        <v>PNS</v>
      </c>
      <c r="G8" s="74" t="str">
        <f>Data!I7</f>
        <v>K/2</v>
      </c>
      <c r="H8" s="75">
        <f>Data!N7</f>
        <v>2995400</v>
      </c>
      <c r="I8" s="76" t="str">
        <f>Data!J7</f>
        <v>BARJAS</v>
      </c>
      <c r="J8" s="74">
        <f>Data!K7</f>
        <v>8</v>
      </c>
      <c r="K8" s="74" t="str">
        <f>Data!L7</f>
        <v>3.319.000</v>
      </c>
      <c r="L8" s="77">
        <f>Data!M7</f>
        <v>0</v>
      </c>
      <c r="M8" s="77">
        <f>IF(F8="cpns",K8*80%,K8*100%)</f>
        <v>3319000</v>
      </c>
      <c r="N8" s="77">
        <f>IF(G8="TK/0",54000000,IF(G8="TK/1",58500000,IF(G8="TK/2",63000000,IF(G8="TK/3",67500000,IF(G8="K/0",58500000,IF(G8="K/1",63000000,IF(G8="K/2",67500000,IF(G8="K/3",72000000,IF(G8="K/I/3",126000000,IF(G8="K/I/2",121500000,IF(G8="K/I/1",117000000,IF(G8="k/1/0",112500000))))))))))))</f>
        <v>67500000</v>
      </c>
      <c r="O8" s="78">
        <f>(H8*12)+(M8*12)-N8</f>
        <v>8272800</v>
      </c>
      <c r="P8" s="78">
        <f>Data!I32+Data!K32+Data!L32-L8</f>
        <v>34470</v>
      </c>
      <c r="Q8" s="79">
        <f>'Daftar Potongan'!AH9</f>
        <v>0</v>
      </c>
      <c r="R8" s="80">
        <f>M8*Q8%</f>
        <v>0</v>
      </c>
      <c r="S8" s="78">
        <f>K8+P8</f>
        <v>3353470</v>
      </c>
      <c r="T8" s="78">
        <f>S8-Data!O32</f>
        <v>3319000</v>
      </c>
      <c r="U8" s="73">
        <v>0</v>
      </c>
      <c r="V8" s="78">
        <f>T8-R8-U8</f>
        <v>3319000</v>
      </c>
      <c r="W8" s="133" t="str">
        <f>Data!G7</f>
        <v>7001765978</v>
      </c>
      <c r="X8" s="49"/>
    </row>
    <row r="9" spans="1:24" ht="39.950000000000003" hidden="1" customHeight="1" x14ac:dyDescent="0.25">
      <c r="A9" s="63">
        <v>2</v>
      </c>
      <c r="B9" s="64">
        <f>Data!C8</f>
        <v>0</v>
      </c>
      <c r="C9" s="65">
        <f>Data!D8</f>
        <v>0</v>
      </c>
      <c r="D9" s="64">
        <f>Data!E8</f>
        <v>0</v>
      </c>
      <c r="E9" s="64">
        <f>Data!F8</f>
        <v>0</v>
      </c>
      <c r="F9" s="65">
        <f>Data!H8</f>
        <v>0</v>
      </c>
      <c r="G9" s="65">
        <f>Data!I8</f>
        <v>0</v>
      </c>
      <c r="H9" s="66">
        <f>Data!N8</f>
        <v>0</v>
      </c>
      <c r="I9" s="67">
        <f>Data!J8</f>
        <v>0</v>
      </c>
      <c r="J9" s="65">
        <f>Data!K8</f>
        <v>0</v>
      </c>
      <c r="K9" s="65">
        <f>Data!L8</f>
        <v>0</v>
      </c>
      <c r="L9" s="64"/>
      <c r="M9" s="68">
        <f t="shared" ref="M9:M14" si="0">IF(F9="cpns",K9*80%,K9*100%)</f>
        <v>0</v>
      </c>
      <c r="N9" s="68" t="b">
        <f t="shared" ref="N9:N14" si="1">IF(G9="TK/0",54000000,IF(G9="TK/1",58500000,IF(G9="TK/2",63000000,IF(G9="TK/3",67500000,IF(G9="K/0",58500000,IF(G9="K/1",63000000,IF(G9="K/2",67500000,IF(G9="K/3",72000000,IF(G9="K/I/3",126000000,IF(G9="K/I/2",121500000,IF(G9="K/I/1",117000000,IF(G9="k/1/0",112500000))))))))))))</f>
        <v>0</v>
      </c>
      <c r="O9" s="69">
        <f t="shared" ref="O9:O14" si="2">(H9*12)+(M9*12)-N9</f>
        <v>0</v>
      </c>
      <c r="P9" s="69">
        <f>Data!I33+Data!K33+Data!L33-L9</f>
        <v>0</v>
      </c>
      <c r="Q9" s="70">
        <f>'Daftar Potongan'!AH10</f>
        <v>0</v>
      </c>
      <c r="R9" s="71">
        <f t="shared" ref="R9:R14" si="3">M9*Q9%</f>
        <v>0</v>
      </c>
      <c r="S9" s="78">
        <f t="shared" ref="S9:S16" si="4">K9+P9</f>
        <v>0</v>
      </c>
      <c r="T9" s="69">
        <f>S9-Data!O33</f>
        <v>0</v>
      </c>
      <c r="U9" s="64">
        <v>0</v>
      </c>
      <c r="V9" s="69">
        <f t="shared" ref="V9:V14" si="5">T9-R9-U9</f>
        <v>0</v>
      </c>
      <c r="W9" s="134">
        <f>Data!G8</f>
        <v>0</v>
      </c>
      <c r="X9" s="49"/>
    </row>
    <row r="10" spans="1:24" ht="39.950000000000003" hidden="1" customHeight="1" x14ac:dyDescent="0.25">
      <c r="A10" s="63">
        <f>A9+1</f>
        <v>3</v>
      </c>
      <c r="B10" s="64">
        <f>Data!C9</f>
        <v>0</v>
      </c>
      <c r="C10" s="65">
        <f>Data!D9</f>
        <v>0</v>
      </c>
      <c r="D10" s="64">
        <f>Data!E9</f>
        <v>0</v>
      </c>
      <c r="E10" s="64">
        <f>Data!F9</f>
        <v>0</v>
      </c>
      <c r="F10" s="65">
        <f>Data!H9</f>
        <v>0</v>
      </c>
      <c r="G10" s="65">
        <f>Data!I9</f>
        <v>0</v>
      </c>
      <c r="H10" s="66">
        <f>Data!N9</f>
        <v>0</v>
      </c>
      <c r="I10" s="67">
        <f>Data!J9</f>
        <v>0</v>
      </c>
      <c r="J10" s="65">
        <f>Data!K9</f>
        <v>0</v>
      </c>
      <c r="K10" s="65">
        <f>Data!L9</f>
        <v>0</v>
      </c>
      <c r="L10" s="64"/>
      <c r="M10" s="68">
        <f t="shared" si="0"/>
        <v>0</v>
      </c>
      <c r="N10" s="68" t="b">
        <f t="shared" si="1"/>
        <v>0</v>
      </c>
      <c r="O10" s="69">
        <f t="shared" si="2"/>
        <v>0</v>
      </c>
      <c r="P10" s="69">
        <f>Data!I34+Data!K34+Data!L34-L10</f>
        <v>0</v>
      </c>
      <c r="Q10" s="70">
        <f>'Daftar Potongan'!AH11</f>
        <v>0</v>
      </c>
      <c r="R10" s="71">
        <f t="shared" si="3"/>
        <v>0</v>
      </c>
      <c r="S10" s="78">
        <f t="shared" si="4"/>
        <v>0</v>
      </c>
      <c r="T10" s="69">
        <f>S10-Data!O34</f>
        <v>0</v>
      </c>
      <c r="U10" s="64">
        <v>0</v>
      </c>
      <c r="V10" s="69">
        <f t="shared" si="5"/>
        <v>0</v>
      </c>
      <c r="W10" s="134">
        <f>Data!G9</f>
        <v>0</v>
      </c>
      <c r="X10" s="49"/>
    </row>
    <row r="11" spans="1:24" ht="39.950000000000003" hidden="1" customHeight="1" x14ac:dyDescent="0.25">
      <c r="A11" s="63">
        <f t="shared" ref="A11:A16" si="6">A10+1</f>
        <v>4</v>
      </c>
      <c r="B11" s="64">
        <f>Data!C10</f>
        <v>0</v>
      </c>
      <c r="C11" s="65">
        <f>Data!D10</f>
        <v>0</v>
      </c>
      <c r="D11" s="64">
        <f>Data!E10</f>
        <v>0</v>
      </c>
      <c r="E11" s="64">
        <f>Data!F10</f>
        <v>0</v>
      </c>
      <c r="F11" s="65">
        <f>Data!H10</f>
        <v>0</v>
      </c>
      <c r="G11" s="65">
        <f>Data!I10</f>
        <v>0</v>
      </c>
      <c r="H11" s="66">
        <f>Data!N10</f>
        <v>0</v>
      </c>
      <c r="I11" s="67">
        <f>Data!J10</f>
        <v>0</v>
      </c>
      <c r="J11" s="65">
        <f>Data!K10</f>
        <v>0</v>
      </c>
      <c r="K11" s="65">
        <f>Data!L10</f>
        <v>0</v>
      </c>
      <c r="L11" s="64"/>
      <c r="M11" s="68">
        <f t="shared" si="0"/>
        <v>0</v>
      </c>
      <c r="N11" s="68" t="b">
        <f t="shared" si="1"/>
        <v>0</v>
      </c>
      <c r="O11" s="69">
        <f t="shared" si="2"/>
        <v>0</v>
      </c>
      <c r="P11" s="69">
        <f>Data!I35+Data!K35+Data!L35-L11</f>
        <v>0</v>
      </c>
      <c r="Q11" s="70">
        <f>'Daftar Potongan'!AH12</f>
        <v>0</v>
      </c>
      <c r="R11" s="71">
        <f t="shared" si="3"/>
        <v>0</v>
      </c>
      <c r="S11" s="78">
        <f t="shared" si="4"/>
        <v>0</v>
      </c>
      <c r="T11" s="69">
        <f>S11-Data!O35</f>
        <v>0</v>
      </c>
      <c r="U11" s="64">
        <v>0</v>
      </c>
      <c r="V11" s="69">
        <f t="shared" si="5"/>
        <v>0</v>
      </c>
      <c r="W11" s="134">
        <f>Data!G10</f>
        <v>0</v>
      </c>
      <c r="X11" s="49"/>
    </row>
    <row r="12" spans="1:24" ht="39.950000000000003" hidden="1" customHeight="1" x14ac:dyDescent="0.25">
      <c r="A12" s="63">
        <f t="shared" si="6"/>
        <v>5</v>
      </c>
      <c r="B12" s="64">
        <f>Data!C11</f>
        <v>0</v>
      </c>
      <c r="C12" s="65">
        <f>Data!D11</f>
        <v>0</v>
      </c>
      <c r="D12" s="64">
        <f>Data!E11</f>
        <v>0</v>
      </c>
      <c r="E12" s="64">
        <f>Data!F11</f>
        <v>0</v>
      </c>
      <c r="F12" s="65">
        <f>Data!H11</f>
        <v>0</v>
      </c>
      <c r="G12" s="65">
        <f>Data!I11</f>
        <v>0</v>
      </c>
      <c r="H12" s="66">
        <f>Data!N11</f>
        <v>0</v>
      </c>
      <c r="I12" s="67">
        <f>Data!J11</f>
        <v>0</v>
      </c>
      <c r="J12" s="65">
        <f>Data!K11</f>
        <v>0</v>
      </c>
      <c r="K12" s="65">
        <f>Data!L11</f>
        <v>0</v>
      </c>
      <c r="L12" s="64"/>
      <c r="M12" s="68">
        <f t="shared" si="0"/>
        <v>0</v>
      </c>
      <c r="N12" s="68" t="b">
        <f t="shared" si="1"/>
        <v>0</v>
      </c>
      <c r="O12" s="69">
        <f t="shared" si="2"/>
        <v>0</v>
      </c>
      <c r="P12" s="69">
        <f>Data!I36+Data!K36+Data!L36-L12</f>
        <v>0</v>
      </c>
      <c r="Q12" s="70">
        <f>'Daftar Potongan'!AH13</f>
        <v>0</v>
      </c>
      <c r="R12" s="71">
        <f t="shared" si="3"/>
        <v>0</v>
      </c>
      <c r="S12" s="78">
        <f t="shared" si="4"/>
        <v>0</v>
      </c>
      <c r="T12" s="69">
        <f>S12-Data!O36</f>
        <v>0</v>
      </c>
      <c r="U12" s="64">
        <v>0</v>
      </c>
      <c r="V12" s="69">
        <f>T12-R12-U12</f>
        <v>0</v>
      </c>
      <c r="W12" s="134">
        <f>Data!G11</f>
        <v>0</v>
      </c>
      <c r="X12" s="49"/>
    </row>
    <row r="13" spans="1:24" ht="39.950000000000003" hidden="1" customHeight="1" x14ac:dyDescent="0.25">
      <c r="A13" s="63">
        <f t="shared" si="6"/>
        <v>6</v>
      </c>
      <c r="B13" s="64">
        <f>Data!C12</f>
        <v>0</v>
      </c>
      <c r="C13" s="65">
        <f>Data!D12</f>
        <v>0</v>
      </c>
      <c r="D13" s="64">
        <f>Data!E12</f>
        <v>0</v>
      </c>
      <c r="E13" s="64">
        <f>Data!F12</f>
        <v>0</v>
      </c>
      <c r="F13" s="65">
        <f>Data!H12</f>
        <v>0</v>
      </c>
      <c r="G13" s="65">
        <f>Data!I12</f>
        <v>0</v>
      </c>
      <c r="H13" s="66">
        <f>Data!N12</f>
        <v>0</v>
      </c>
      <c r="I13" s="67">
        <f>Data!J12</f>
        <v>0</v>
      </c>
      <c r="J13" s="65">
        <f>Data!K12</f>
        <v>0</v>
      </c>
      <c r="K13" s="65">
        <f>Data!L12</f>
        <v>0</v>
      </c>
      <c r="L13" s="64"/>
      <c r="M13" s="68">
        <f t="shared" si="0"/>
        <v>0</v>
      </c>
      <c r="N13" s="68" t="b">
        <f t="shared" si="1"/>
        <v>0</v>
      </c>
      <c r="O13" s="69">
        <f t="shared" si="2"/>
        <v>0</v>
      </c>
      <c r="P13" s="69">
        <f>Data!I37+Data!K37+Data!L37-L13</f>
        <v>0</v>
      </c>
      <c r="Q13" s="70">
        <f>'Daftar Potongan'!AH14</f>
        <v>0</v>
      </c>
      <c r="R13" s="71">
        <f t="shared" si="3"/>
        <v>0</v>
      </c>
      <c r="S13" s="78">
        <f t="shared" si="4"/>
        <v>0</v>
      </c>
      <c r="T13" s="69">
        <f>S13-Data!O37</f>
        <v>0</v>
      </c>
      <c r="U13" s="64">
        <v>0</v>
      </c>
      <c r="V13" s="69">
        <f t="shared" si="5"/>
        <v>0</v>
      </c>
      <c r="W13" s="134">
        <f>Data!G12</f>
        <v>0</v>
      </c>
      <c r="X13" s="49"/>
    </row>
    <row r="14" spans="1:24" ht="39.950000000000003" hidden="1" customHeight="1" x14ac:dyDescent="0.25">
      <c r="A14" s="63">
        <f t="shared" si="6"/>
        <v>7</v>
      </c>
      <c r="B14" s="64">
        <f>Data!C13</f>
        <v>0</v>
      </c>
      <c r="C14" s="65">
        <f>Data!D13</f>
        <v>0</v>
      </c>
      <c r="D14" s="64">
        <f>Data!E13</f>
        <v>0</v>
      </c>
      <c r="E14" s="64">
        <f>Data!F13</f>
        <v>0</v>
      </c>
      <c r="F14" s="65">
        <f>Data!H13</f>
        <v>0</v>
      </c>
      <c r="G14" s="65">
        <f>Data!I13</f>
        <v>0</v>
      </c>
      <c r="H14" s="66">
        <f>Data!N13</f>
        <v>0</v>
      </c>
      <c r="I14" s="67">
        <f>Data!J13</f>
        <v>0</v>
      </c>
      <c r="J14" s="65">
        <f>Data!K13</f>
        <v>0</v>
      </c>
      <c r="K14" s="65">
        <f>Data!L13</f>
        <v>0</v>
      </c>
      <c r="L14" s="64"/>
      <c r="M14" s="68">
        <f t="shared" si="0"/>
        <v>0</v>
      </c>
      <c r="N14" s="68" t="b">
        <f t="shared" si="1"/>
        <v>0</v>
      </c>
      <c r="O14" s="69">
        <f t="shared" si="2"/>
        <v>0</v>
      </c>
      <c r="P14" s="69">
        <f>Data!I38+Data!K38+Data!L38-L14</f>
        <v>0</v>
      </c>
      <c r="Q14" s="70">
        <f>'Daftar Potongan'!AH15</f>
        <v>0</v>
      </c>
      <c r="R14" s="71">
        <f t="shared" si="3"/>
        <v>0</v>
      </c>
      <c r="S14" s="78">
        <f t="shared" si="4"/>
        <v>0</v>
      </c>
      <c r="T14" s="69">
        <f>S14-Data!O38</f>
        <v>0</v>
      </c>
      <c r="U14" s="64">
        <v>0</v>
      </c>
      <c r="V14" s="69">
        <f t="shared" si="5"/>
        <v>0</v>
      </c>
      <c r="W14" s="134">
        <f>Data!G13</f>
        <v>0</v>
      </c>
      <c r="X14" s="49"/>
    </row>
    <row r="15" spans="1:24" ht="39.950000000000003" hidden="1" customHeight="1" x14ac:dyDescent="0.25">
      <c r="A15" s="63">
        <f t="shared" si="6"/>
        <v>8</v>
      </c>
      <c r="B15" s="64">
        <f>Data!C14</f>
        <v>0</v>
      </c>
      <c r="C15" s="65">
        <f>Data!D14</f>
        <v>0</v>
      </c>
      <c r="D15" s="64">
        <f>Data!E14</f>
        <v>0</v>
      </c>
      <c r="E15" s="64">
        <f>Data!F14</f>
        <v>0</v>
      </c>
      <c r="F15" s="65">
        <f>Data!H14</f>
        <v>0</v>
      </c>
      <c r="G15" s="65">
        <f>Data!I14</f>
        <v>0</v>
      </c>
      <c r="H15" s="66">
        <f>Data!N14</f>
        <v>0</v>
      </c>
      <c r="I15" s="67">
        <f>Data!J14</f>
        <v>0</v>
      </c>
      <c r="J15" s="65">
        <f>Data!K14</f>
        <v>0</v>
      </c>
      <c r="K15" s="65">
        <f>Data!L14</f>
        <v>0</v>
      </c>
      <c r="L15" s="64"/>
      <c r="M15" s="68">
        <f t="shared" ref="M15" si="7">IF(F15="cpns",K15*80%,K15*100%)</f>
        <v>0</v>
      </c>
      <c r="N15" s="68" t="b">
        <f>IF(G15="TK/0",54000000,IF(G15="TK/1",58500000,IF(G15="TK/2",63000000,IF(G15="TK/3",67500000,IF(G15="K/0",58500000,IF(G15="K/1",63000000,IF(G15="K/2",67500000,IF(G15="K/3",72000000,IF(G15="K/I/3",126000000,IF(G15="K/I/2",121500000,IF(G15="K/I/1",117000000,IF(G15="k/1/0",112500000))))))))))))</f>
        <v>0</v>
      </c>
      <c r="O15" s="69">
        <f>(H15*12)+(M15*12)-N15</f>
        <v>0</v>
      </c>
      <c r="P15" s="69">
        <f>Data!I39+Data!K39+Data!L39-L15</f>
        <v>0</v>
      </c>
      <c r="Q15" s="70">
        <f>'Daftar Potongan'!AH16</f>
        <v>0</v>
      </c>
      <c r="R15" s="71">
        <f t="shared" ref="R15" si="8">M15*Q15%</f>
        <v>0</v>
      </c>
      <c r="S15" s="78">
        <f t="shared" si="4"/>
        <v>0</v>
      </c>
      <c r="T15" s="69">
        <f>S15-Data!O39</f>
        <v>0</v>
      </c>
      <c r="U15" s="64">
        <v>0</v>
      </c>
      <c r="V15" s="69">
        <f t="shared" ref="V15" si="9">T15-R15-U15</f>
        <v>0</v>
      </c>
      <c r="W15" s="134">
        <f>Data!G14</f>
        <v>0</v>
      </c>
      <c r="X15" s="49"/>
    </row>
    <row r="16" spans="1:24" ht="39.950000000000003" hidden="1" customHeight="1" thickBot="1" x14ac:dyDescent="0.3">
      <c r="A16" s="63">
        <f t="shared" si="6"/>
        <v>9</v>
      </c>
      <c r="B16" s="64">
        <f>Data!C15</f>
        <v>0</v>
      </c>
      <c r="C16" s="65">
        <f>Data!D15</f>
        <v>0</v>
      </c>
      <c r="D16" s="64">
        <f>Data!E15</f>
        <v>0</v>
      </c>
      <c r="E16" s="64">
        <f>Data!F15</f>
        <v>0</v>
      </c>
      <c r="F16" s="65">
        <f>Data!H15</f>
        <v>0</v>
      </c>
      <c r="G16" s="65">
        <f>Data!I15</f>
        <v>0</v>
      </c>
      <c r="H16" s="66">
        <f>Data!N15</f>
        <v>0</v>
      </c>
      <c r="I16" s="67">
        <f>Data!J15</f>
        <v>0</v>
      </c>
      <c r="J16" s="65">
        <f>Data!K15</f>
        <v>0</v>
      </c>
      <c r="K16" s="65">
        <f>Data!L15</f>
        <v>0</v>
      </c>
      <c r="L16" s="64"/>
      <c r="M16" s="68">
        <f t="shared" ref="M16" si="10">IF(F16="cpns",K16*80%,K16*100%)</f>
        <v>0</v>
      </c>
      <c r="N16" s="68" t="b">
        <f>IF(G16="TK/0",54000000,IF(G16="TK/1",58500000,IF(G16="TK/2",63000000,IF(G16="TK/3",67500000,IF(G16="K/0",58500000,IF(G16="K/1",63000000,IF(G16="K/2",67500000,IF(G16="K/3",72000000,IF(G16="K/I/3",126000000,IF(G16="K/I/2",121500000,IF(G16="K/I/1",117000000,IF(G16="k/1/0",112500000))))))))))))</f>
        <v>0</v>
      </c>
      <c r="O16" s="69">
        <f>(H16*12)+(M16*12)-N16</f>
        <v>0</v>
      </c>
      <c r="P16" s="69">
        <f>Data!I40+Data!K40+Data!L40-L16</f>
        <v>0</v>
      </c>
      <c r="Q16" s="70">
        <f>'Daftar Potongan'!AH17</f>
        <v>0</v>
      </c>
      <c r="R16" s="71">
        <f t="shared" ref="R16" si="11">M16*Q16%</f>
        <v>0</v>
      </c>
      <c r="S16" s="78">
        <f t="shared" si="4"/>
        <v>0</v>
      </c>
      <c r="T16" s="69">
        <f>S16-Data!O40</f>
        <v>0</v>
      </c>
      <c r="U16" s="64">
        <v>0</v>
      </c>
      <c r="V16" s="69">
        <f t="shared" ref="V16" si="12">T16-R16-U16</f>
        <v>0</v>
      </c>
      <c r="W16" s="134">
        <f>Data!G15</f>
        <v>0</v>
      </c>
      <c r="X16" s="49"/>
    </row>
    <row r="17" spans="1:23" ht="39.950000000000003" customHeight="1" thickTop="1" thickBot="1" x14ac:dyDescent="0.3">
      <c r="A17" s="186"/>
      <c r="B17" s="171"/>
      <c r="C17" s="172"/>
      <c r="D17" s="172"/>
      <c r="E17" s="172"/>
      <c r="F17" s="172"/>
      <c r="G17" s="172"/>
      <c r="H17" s="172"/>
      <c r="I17" s="172"/>
      <c r="J17" s="172"/>
      <c r="K17" s="172"/>
      <c r="L17" s="82">
        <f t="shared" ref="L17:U17" si="13">SUM(L8:L16)</f>
        <v>0</v>
      </c>
      <c r="M17" s="82">
        <f>SUM(M8:M16)</f>
        <v>3319000</v>
      </c>
      <c r="N17" s="82">
        <f t="shared" si="13"/>
        <v>67500000</v>
      </c>
      <c r="O17" s="82">
        <f t="shared" si="13"/>
        <v>8272800</v>
      </c>
      <c r="P17" s="82">
        <f t="shared" si="13"/>
        <v>34470</v>
      </c>
      <c r="Q17" s="83">
        <f t="shared" si="13"/>
        <v>0</v>
      </c>
      <c r="R17" s="84">
        <f t="shared" si="13"/>
        <v>0</v>
      </c>
      <c r="S17" s="82">
        <f t="shared" si="13"/>
        <v>3353470</v>
      </c>
      <c r="T17" s="82">
        <f t="shared" si="13"/>
        <v>3319000</v>
      </c>
      <c r="U17" s="82">
        <f t="shared" si="13"/>
        <v>0</v>
      </c>
      <c r="V17" s="82">
        <f>SUM(V8:V16)</f>
        <v>3319000</v>
      </c>
      <c r="W17" s="187"/>
    </row>
    <row r="18" spans="1:23" ht="15.75" thickTop="1" x14ac:dyDescent="0.25"/>
    <row r="20" spans="1:23" x14ac:dyDescent="0.25">
      <c r="T20" s="288" t="str">
        <f>'Daftar Potongan'!AC20</f>
        <v>Blangpidie, 2 April 2021</v>
      </c>
      <c r="U20" s="288"/>
      <c r="V20" s="288"/>
    </row>
    <row r="21" spans="1:23" ht="15.75" x14ac:dyDescent="0.25">
      <c r="T21" s="47" t="s">
        <v>41</v>
      </c>
    </row>
    <row r="22" spans="1:23" ht="15.75" x14ac:dyDescent="0.25">
      <c r="T22" s="47"/>
    </row>
    <row r="23" spans="1:23" ht="15.75" x14ac:dyDescent="0.25">
      <c r="T23" s="47"/>
    </row>
    <row r="24" spans="1:23" ht="15.75" x14ac:dyDescent="0.25">
      <c r="T24" s="47"/>
    </row>
    <row r="25" spans="1:23" ht="15.75" x14ac:dyDescent="0.25">
      <c r="T25" s="47" t="s">
        <v>42</v>
      </c>
    </row>
    <row r="26" spans="1:23" ht="15.75" x14ac:dyDescent="0.25">
      <c r="T26" s="47" t="s">
        <v>43</v>
      </c>
    </row>
  </sheetData>
  <mergeCells count="26">
    <mergeCell ref="B5:B7"/>
    <mergeCell ref="C5:C7"/>
    <mergeCell ref="D5:D7"/>
    <mergeCell ref="E5:E7"/>
    <mergeCell ref="F5:F7"/>
    <mergeCell ref="A1:W1"/>
    <mergeCell ref="C2:K2"/>
    <mergeCell ref="C3:K3"/>
    <mergeCell ref="N5:N7"/>
    <mergeCell ref="O5:O7"/>
    <mergeCell ref="P5:P7"/>
    <mergeCell ref="Q5:Q7"/>
    <mergeCell ref="R5:R7"/>
    <mergeCell ref="S5:S7"/>
    <mergeCell ref="G5:G7"/>
    <mergeCell ref="I5:I7"/>
    <mergeCell ref="J5:J7"/>
    <mergeCell ref="K5:K7"/>
    <mergeCell ref="L5:L7"/>
    <mergeCell ref="M5:M7"/>
    <mergeCell ref="A5:A7"/>
    <mergeCell ref="T20:V20"/>
    <mergeCell ref="T5:T7"/>
    <mergeCell ref="U5:U7"/>
    <mergeCell ref="V5:V7"/>
    <mergeCell ref="W5:W7"/>
  </mergeCells>
  <printOptions horizontalCentered="1"/>
  <pageMargins left="0.19685039370078741" right="0.19685039370078741" top="0.74803149606299213" bottom="0.74803149606299213" header="0.31496062992125984" footer="0.31496062992125984"/>
  <pageSetup paperSize="256" scale="62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H33"/>
  <sheetViews>
    <sheetView tabSelected="1" view="pageBreakPreview" topLeftCell="A31" zoomScale="130" zoomScaleSheetLayoutView="130" workbookViewId="0">
      <selection activeCell="A6" sqref="A6"/>
    </sheetView>
  </sheetViews>
  <sheetFormatPr defaultRowHeight="15" x14ac:dyDescent="0.25"/>
  <cols>
    <col min="1" max="1" width="6.7109375" customWidth="1"/>
    <col min="2" max="2" width="21.7109375" customWidth="1"/>
    <col min="3" max="3" width="10.140625" customWidth="1"/>
    <col min="4" max="4" width="18.140625" customWidth="1"/>
    <col min="5" max="5" width="5.7109375" style="1" customWidth="1"/>
    <col min="6" max="6" width="16.85546875" customWidth="1"/>
    <col min="7" max="7" width="5.7109375" style="1" customWidth="1"/>
    <col min="8" max="8" width="14.28515625" customWidth="1"/>
  </cols>
  <sheetData>
    <row r="1" spans="1:8" x14ac:dyDescent="0.25">
      <c r="A1" s="124" t="s">
        <v>97</v>
      </c>
      <c r="B1" s="124"/>
      <c r="C1" s="124" t="s">
        <v>98</v>
      </c>
      <c r="D1" s="125"/>
      <c r="E1" s="126"/>
      <c r="F1" s="125"/>
      <c r="G1" s="140"/>
      <c r="H1" s="127"/>
    </row>
    <row r="2" spans="1:8" x14ac:dyDescent="0.25">
      <c r="A2" s="128" t="s">
        <v>99</v>
      </c>
      <c r="B2" s="128"/>
      <c r="C2" s="128" t="s">
        <v>100</v>
      </c>
      <c r="D2" s="125"/>
      <c r="E2" s="126"/>
      <c r="F2" s="125"/>
      <c r="G2" s="126"/>
      <c r="H2" s="129"/>
    </row>
    <row r="3" spans="1:8" x14ac:dyDescent="0.25">
      <c r="A3" s="125"/>
      <c r="B3" s="129"/>
      <c r="C3" s="129"/>
      <c r="D3" s="129"/>
      <c r="E3" s="126"/>
      <c r="F3" s="129"/>
      <c r="G3" s="126"/>
      <c r="H3" s="129"/>
    </row>
    <row r="4" spans="1:8" x14ac:dyDescent="0.25">
      <c r="A4" s="311" t="s">
        <v>101</v>
      </c>
      <c r="B4" s="311"/>
      <c r="C4" s="311"/>
      <c r="D4" s="311"/>
      <c r="E4" s="311"/>
      <c r="F4" s="311"/>
      <c r="G4" s="311"/>
      <c r="H4" s="311"/>
    </row>
    <row r="5" spans="1:8" ht="15" customHeight="1" x14ac:dyDescent="0.25">
      <c r="A5" s="312" t="str">
        <f>UPPER("BULAN "&amp;'[1]1'!$C$3 &amp;" 2021")</f>
        <v>BULAN MARET 2021</v>
      </c>
      <c r="B5" s="312"/>
      <c r="C5" s="312"/>
      <c r="D5" s="312"/>
      <c r="E5" s="312"/>
      <c r="F5" s="312"/>
      <c r="G5" s="312"/>
      <c r="H5" s="312"/>
    </row>
    <row r="6" spans="1:8" ht="15.75" thickBot="1" x14ac:dyDescent="0.3"/>
    <row r="7" spans="1:8" ht="15" customHeight="1" x14ac:dyDescent="0.25">
      <c r="A7" s="316" t="s">
        <v>86</v>
      </c>
      <c r="B7" s="319" t="s">
        <v>87</v>
      </c>
      <c r="C7" s="319" t="s">
        <v>88</v>
      </c>
      <c r="D7" s="319" t="s">
        <v>9</v>
      </c>
      <c r="E7" s="141" t="s">
        <v>89</v>
      </c>
      <c r="F7" s="85" t="s">
        <v>90</v>
      </c>
      <c r="G7" s="141" t="s">
        <v>89</v>
      </c>
      <c r="H7" s="86" t="s">
        <v>91</v>
      </c>
    </row>
    <row r="8" spans="1:8" ht="15" customHeight="1" x14ac:dyDescent="0.25">
      <c r="A8" s="317"/>
      <c r="B8" s="320"/>
      <c r="C8" s="320"/>
      <c r="D8" s="320"/>
      <c r="E8" s="142" t="s">
        <v>92</v>
      </c>
      <c r="F8" s="87" t="s">
        <v>93</v>
      </c>
      <c r="G8" s="142" t="s">
        <v>92</v>
      </c>
      <c r="H8" s="88" t="s">
        <v>94</v>
      </c>
    </row>
    <row r="9" spans="1:8" ht="15.75" thickBot="1" x14ac:dyDescent="0.3">
      <c r="A9" s="318"/>
      <c r="B9" s="321"/>
      <c r="C9" s="321"/>
      <c r="D9" s="321"/>
      <c r="E9" s="143" t="s">
        <v>95</v>
      </c>
      <c r="F9" s="89" t="s">
        <v>96</v>
      </c>
      <c r="G9" s="143"/>
      <c r="H9" s="90"/>
    </row>
    <row r="10" spans="1:8" x14ac:dyDescent="0.25">
      <c r="A10" s="108">
        <v>1</v>
      </c>
      <c r="B10" s="93" t="s">
        <v>181</v>
      </c>
      <c r="C10" s="94">
        <v>1</v>
      </c>
      <c r="D10" s="185" t="str">
        <f>Data!L7</f>
        <v>3.319.000</v>
      </c>
      <c r="E10" s="145">
        <v>1</v>
      </c>
      <c r="F10" s="116">
        <f>DaftarNominatif!V8</f>
        <v>3319000</v>
      </c>
      <c r="G10" s="145">
        <v>1</v>
      </c>
      <c r="H10" s="119">
        <f>F11</f>
        <v>34470</v>
      </c>
    </row>
    <row r="11" spans="1:8" x14ac:dyDescent="0.25">
      <c r="A11" s="99"/>
      <c r="B11" s="22"/>
      <c r="C11" s="91"/>
      <c r="D11" s="92"/>
      <c r="E11" s="144">
        <v>2</v>
      </c>
      <c r="F11" s="115">
        <f>DaftarNominatif!P8</f>
        <v>34470</v>
      </c>
      <c r="G11" s="144">
        <v>2</v>
      </c>
      <c r="H11" s="118">
        <f>F10</f>
        <v>3319000</v>
      </c>
    </row>
    <row r="12" spans="1:8" x14ac:dyDescent="0.25">
      <c r="A12" s="109"/>
      <c r="B12" s="95"/>
      <c r="C12" s="96"/>
      <c r="D12" s="97"/>
      <c r="E12" s="146">
        <v>3</v>
      </c>
      <c r="F12" s="117">
        <f>F10+F11</f>
        <v>3353470</v>
      </c>
      <c r="G12" s="146"/>
      <c r="H12" s="110"/>
    </row>
    <row r="13" spans="1:8" x14ac:dyDescent="0.25">
      <c r="A13" s="99"/>
      <c r="B13" s="22"/>
      <c r="C13" s="91"/>
      <c r="D13" s="92"/>
      <c r="E13" s="144"/>
      <c r="F13" s="115"/>
      <c r="G13" s="144"/>
      <c r="H13" s="118"/>
    </row>
    <row r="14" spans="1:8" x14ac:dyDescent="0.25">
      <c r="A14" s="99"/>
      <c r="B14" s="22"/>
      <c r="C14" s="91"/>
      <c r="D14" s="92"/>
      <c r="E14" s="144"/>
      <c r="F14" s="115"/>
      <c r="G14" s="144"/>
      <c r="H14" s="118"/>
    </row>
    <row r="15" spans="1:8" x14ac:dyDescent="0.25">
      <c r="A15" s="99"/>
      <c r="B15" s="101"/>
      <c r="C15" s="102"/>
      <c r="D15" s="103"/>
      <c r="E15" s="144"/>
      <c r="F15" s="115"/>
      <c r="G15" s="144"/>
      <c r="H15" s="100"/>
    </row>
    <row r="16" spans="1:8" x14ac:dyDescent="0.25">
      <c r="A16" s="108"/>
      <c r="B16" s="93"/>
      <c r="C16" s="94"/>
      <c r="D16" s="185"/>
      <c r="E16" s="145"/>
      <c r="F16" s="116"/>
      <c r="G16" s="145"/>
      <c r="H16" s="119"/>
    </row>
    <row r="17" spans="1:8" x14ac:dyDescent="0.25">
      <c r="A17" s="99"/>
      <c r="B17" s="22"/>
      <c r="C17" s="91"/>
      <c r="D17" s="92"/>
      <c r="E17" s="144"/>
      <c r="F17" s="115"/>
      <c r="G17" s="144"/>
      <c r="H17" s="118"/>
    </row>
    <row r="18" spans="1:8" x14ac:dyDescent="0.25">
      <c r="A18" s="99"/>
      <c r="B18" s="101"/>
      <c r="C18" s="102"/>
      <c r="D18" s="103"/>
      <c r="E18" s="144"/>
      <c r="F18" s="115"/>
      <c r="G18" s="144"/>
      <c r="H18" s="100"/>
    </row>
    <row r="19" spans="1:8" x14ac:dyDescent="0.25">
      <c r="A19" s="108"/>
      <c r="B19" s="93"/>
      <c r="C19" s="94"/>
      <c r="D19" s="185"/>
      <c r="E19" s="145"/>
      <c r="F19" s="116"/>
      <c r="G19" s="145"/>
      <c r="H19" s="123"/>
    </row>
    <row r="20" spans="1:8" x14ac:dyDescent="0.25">
      <c r="A20" s="99"/>
      <c r="B20" s="22"/>
      <c r="C20" s="91"/>
      <c r="D20" s="92"/>
      <c r="E20" s="144"/>
      <c r="F20" s="115"/>
      <c r="G20" s="144"/>
      <c r="H20" s="118"/>
    </row>
    <row r="21" spans="1:8" ht="15.75" thickBot="1" x14ac:dyDescent="0.3">
      <c r="A21" s="105"/>
      <c r="B21" s="111"/>
      <c r="C21" s="112"/>
      <c r="D21" s="113"/>
      <c r="E21" s="147"/>
      <c r="F21" s="122"/>
      <c r="G21" s="147"/>
      <c r="H21" s="114"/>
    </row>
    <row r="22" spans="1:8" x14ac:dyDescent="0.25">
      <c r="A22" s="99"/>
      <c r="B22" s="324" t="s">
        <v>96</v>
      </c>
      <c r="C22" s="322">
        <f>SUM(C10:C21)</f>
        <v>1</v>
      </c>
      <c r="D22" s="104"/>
      <c r="E22" s="148">
        <v>1</v>
      </c>
      <c r="F22" s="120">
        <f>F10+F13+F19+F16</f>
        <v>3319000</v>
      </c>
      <c r="G22" s="148">
        <v>1</v>
      </c>
      <c r="H22" s="182">
        <f>F23</f>
        <v>34470</v>
      </c>
    </row>
    <row r="23" spans="1:8" x14ac:dyDescent="0.25">
      <c r="A23" s="99"/>
      <c r="B23" s="324"/>
      <c r="C23" s="322"/>
      <c r="D23" s="104"/>
      <c r="E23" s="148">
        <v>2</v>
      </c>
      <c r="F23" s="120">
        <f>F11+F14+F20+F17</f>
        <v>34470</v>
      </c>
      <c r="G23" s="148">
        <v>2</v>
      </c>
      <c r="H23" s="182">
        <f>F24-H22</f>
        <v>3319000</v>
      </c>
    </row>
    <row r="24" spans="1:8" ht="15.75" thickBot="1" x14ac:dyDescent="0.3">
      <c r="A24" s="105"/>
      <c r="B24" s="325"/>
      <c r="C24" s="323"/>
      <c r="D24" s="106"/>
      <c r="E24" s="149">
        <v>3</v>
      </c>
      <c r="F24" s="121">
        <f>F22+F23</f>
        <v>3353470</v>
      </c>
      <c r="G24" s="149"/>
      <c r="H24" s="107"/>
    </row>
    <row r="27" spans="1:8" x14ac:dyDescent="0.25">
      <c r="A27" s="135"/>
      <c r="B27" s="135"/>
      <c r="C27" s="135"/>
      <c r="D27" s="135"/>
      <c r="E27" s="151"/>
      <c r="F27" s="313" t="str">
        <f>'Daftar Potongan'!AC20</f>
        <v>Blangpidie, 2 April 2021</v>
      </c>
      <c r="G27" s="313"/>
      <c r="H27" s="313"/>
    </row>
    <row r="28" spans="1:8" x14ac:dyDescent="0.25">
      <c r="A28" s="136"/>
      <c r="B28" s="314" t="s">
        <v>104</v>
      </c>
      <c r="C28" s="314"/>
      <c r="D28" s="135"/>
      <c r="E28" s="151"/>
      <c r="F28" s="313" t="s">
        <v>105</v>
      </c>
      <c r="G28" s="313"/>
      <c r="H28" s="313"/>
    </row>
    <row r="29" spans="1:8" x14ac:dyDescent="0.25">
      <c r="A29" s="135"/>
      <c r="B29" s="315" t="s">
        <v>106</v>
      </c>
      <c r="C29" s="315"/>
      <c r="D29" s="137"/>
      <c r="E29" s="151"/>
      <c r="F29" s="135"/>
      <c r="G29" s="150"/>
      <c r="H29" s="138"/>
    </row>
    <row r="30" spans="1:8" x14ac:dyDescent="0.25">
      <c r="A30" s="139"/>
      <c r="B30" s="139"/>
      <c r="C30" s="135"/>
      <c r="D30" s="135"/>
      <c r="E30" s="151"/>
      <c r="F30" s="135"/>
      <c r="G30" s="150"/>
      <c r="H30" s="138"/>
    </row>
    <row r="31" spans="1:8" x14ac:dyDescent="0.25">
      <c r="A31" s="139"/>
      <c r="B31" s="139"/>
      <c r="C31" s="135"/>
      <c r="D31" s="135"/>
      <c r="E31" s="151"/>
      <c r="F31" s="135"/>
      <c r="G31" s="150"/>
      <c r="H31" s="138"/>
    </row>
    <row r="32" spans="1:8" ht="15.75" x14ac:dyDescent="0.25">
      <c r="A32" s="98"/>
      <c r="B32" s="309" t="s">
        <v>42</v>
      </c>
      <c r="C32" s="309"/>
      <c r="D32" s="136"/>
      <c r="E32" s="157"/>
      <c r="F32" s="310" t="s">
        <v>107</v>
      </c>
      <c r="G32" s="310"/>
      <c r="H32" s="310"/>
    </row>
    <row r="33" spans="1:8" ht="15.75" x14ac:dyDescent="0.25">
      <c r="A33" s="139"/>
      <c r="B33" s="309" t="s">
        <v>43</v>
      </c>
      <c r="C33" s="309"/>
      <c r="D33" s="158"/>
      <c r="E33" s="159"/>
      <c r="F33" s="310" t="s">
        <v>108</v>
      </c>
      <c r="G33" s="310"/>
      <c r="H33" s="310"/>
    </row>
  </sheetData>
  <mergeCells count="16">
    <mergeCell ref="B32:C32"/>
    <mergeCell ref="F32:H32"/>
    <mergeCell ref="B33:C33"/>
    <mergeCell ref="F33:H33"/>
    <mergeCell ref="A4:H4"/>
    <mergeCell ref="A5:H5"/>
    <mergeCell ref="F27:H27"/>
    <mergeCell ref="B28:C28"/>
    <mergeCell ref="F28:H28"/>
    <mergeCell ref="B29:C29"/>
    <mergeCell ref="A7:A9"/>
    <mergeCell ref="B7:B9"/>
    <mergeCell ref="C7:C9"/>
    <mergeCell ref="D7:D9"/>
    <mergeCell ref="C22:C24"/>
    <mergeCell ref="B22:B24"/>
  </mergeCells>
  <printOptions horizontalCentered="1"/>
  <pageMargins left="0.19685039370078741" right="0.19685039370078741" top="0.74803149606299213" bottom="0.74803149606299213" header="0.31496062992125984" footer="0.31496062992125984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M26"/>
  <sheetViews>
    <sheetView zoomScaleNormal="100" workbookViewId="0">
      <selection activeCell="K8" sqref="K8"/>
    </sheetView>
  </sheetViews>
  <sheetFormatPr defaultRowHeight="15" x14ac:dyDescent="0.25"/>
  <cols>
    <col min="1" max="1" width="5.7109375" customWidth="1"/>
    <col min="2" max="2" width="23.7109375" customWidth="1"/>
    <col min="3" max="3" width="8.7109375" customWidth="1"/>
    <col min="4" max="4" width="16.7109375" customWidth="1"/>
    <col min="5" max="5" width="13.7109375" customWidth="1"/>
    <col min="6" max="6" width="8.7109375" style="1" customWidth="1"/>
    <col min="7" max="7" width="9.140625" style="1"/>
    <col min="8" max="8" width="16.7109375" customWidth="1"/>
    <col min="9" max="9" width="7.7109375" customWidth="1"/>
    <col min="10" max="12" width="11.7109375" customWidth="1"/>
    <col min="13" max="13" width="14.7109375" customWidth="1"/>
  </cols>
  <sheetData>
    <row r="1" spans="1:13" ht="15.75" x14ac:dyDescent="0.25">
      <c r="A1" s="273" t="s">
        <v>109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</row>
    <row r="2" spans="1:13" x14ac:dyDescent="0.25">
      <c r="A2" s="331" t="s">
        <v>110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</row>
    <row r="3" spans="1:13" x14ac:dyDescent="0.25">
      <c r="A3" s="332" t="str">
        <f>'Rekap(R2)'!A5:H5</f>
        <v>BULAN MARET 2021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</row>
    <row r="4" spans="1:13" ht="16.5" thickBot="1" x14ac:dyDescent="0.3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</row>
    <row r="5" spans="1:13" ht="15.75" thickTop="1" x14ac:dyDescent="0.25">
      <c r="A5" s="333" t="s">
        <v>0</v>
      </c>
      <c r="B5" s="336" t="s">
        <v>1</v>
      </c>
      <c r="C5" s="336" t="s">
        <v>2</v>
      </c>
      <c r="D5" s="336" t="s">
        <v>3</v>
      </c>
      <c r="E5" s="336" t="s">
        <v>4</v>
      </c>
      <c r="F5" s="336" t="s">
        <v>5</v>
      </c>
      <c r="G5" s="336" t="s">
        <v>6</v>
      </c>
      <c r="H5" s="336" t="s">
        <v>7</v>
      </c>
      <c r="I5" s="336" t="s">
        <v>8</v>
      </c>
      <c r="J5" s="336" t="s">
        <v>9</v>
      </c>
      <c r="K5" s="337" t="s">
        <v>111</v>
      </c>
      <c r="L5" s="337"/>
      <c r="M5" s="338" t="s">
        <v>112</v>
      </c>
    </row>
    <row r="6" spans="1:13" ht="15" customHeight="1" x14ac:dyDescent="0.25">
      <c r="A6" s="334"/>
      <c r="B6" s="326"/>
      <c r="C6" s="326"/>
      <c r="D6" s="326"/>
      <c r="E6" s="326"/>
      <c r="F6" s="326"/>
      <c r="G6" s="326"/>
      <c r="H6" s="326"/>
      <c r="I6" s="326"/>
      <c r="J6" s="326"/>
      <c r="K6" s="341" t="str">
        <f>UPPER('[1]1'!$C$3 &amp; " 2021")</f>
        <v>MARET 2021</v>
      </c>
      <c r="L6" s="326" t="s">
        <v>113</v>
      </c>
      <c r="M6" s="339"/>
    </row>
    <row r="7" spans="1:13" ht="15.75" thickBot="1" x14ac:dyDescent="0.3">
      <c r="A7" s="335"/>
      <c r="B7" s="327"/>
      <c r="C7" s="327"/>
      <c r="D7" s="327"/>
      <c r="E7" s="327"/>
      <c r="F7" s="327"/>
      <c r="G7" s="327"/>
      <c r="H7" s="327"/>
      <c r="I7" s="327"/>
      <c r="J7" s="327"/>
      <c r="K7" s="327"/>
      <c r="L7" s="327"/>
      <c r="M7" s="340"/>
    </row>
    <row r="8" spans="1:13" ht="35.1" customHeight="1" thickTop="1" thickBot="1" x14ac:dyDescent="0.3">
      <c r="A8" s="166">
        <v>1</v>
      </c>
      <c r="B8" s="167" t="str">
        <f>'Daftar Potongan'!B9</f>
        <v>FITRIANSYAH RAMADHAN</v>
      </c>
      <c r="C8" s="168" t="str">
        <f>'Daftar Potongan'!C9</f>
        <v>III.a</v>
      </c>
      <c r="D8" s="168" t="str">
        <f>'Daftar Potongan'!D9</f>
        <v>198605232019031003</v>
      </c>
      <c r="E8" s="168" t="str">
        <f>'Daftar Potongan'!E9</f>
        <v>880067293101000</v>
      </c>
      <c r="F8" s="168" t="str">
        <f>'Daftar Potongan'!F9</f>
        <v>PNS</v>
      </c>
      <c r="G8" s="168" t="str">
        <f>'Daftar Potongan'!G9</f>
        <v>K/2</v>
      </c>
      <c r="H8" s="169" t="str">
        <f>'Daftar Potongan'!H9</f>
        <v>BARJAS</v>
      </c>
      <c r="I8" s="168">
        <f>'Daftar Potongan'!I9</f>
        <v>8</v>
      </c>
      <c r="J8" s="200" t="str">
        <f>'Daftar Potongan'!J9</f>
        <v>3.319.000</v>
      </c>
      <c r="K8" s="200" t="str">
        <f t="shared" ref="K8:L16" si="0">J8</f>
        <v>3.319.000</v>
      </c>
      <c r="L8" s="200" t="str">
        <f t="shared" si="0"/>
        <v>3.319.000</v>
      </c>
      <c r="M8" s="165" t="s">
        <v>158</v>
      </c>
    </row>
    <row r="9" spans="1:13" ht="35.1" hidden="1" customHeight="1" x14ac:dyDescent="0.25">
      <c r="A9" s="166">
        <v>2</v>
      </c>
      <c r="B9" s="167">
        <f>'Daftar Potongan'!B10</f>
        <v>0</v>
      </c>
      <c r="C9" s="168">
        <f>'Daftar Potongan'!C10</f>
        <v>0</v>
      </c>
      <c r="D9" s="168">
        <f>'Daftar Potongan'!D10</f>
        <v>0</v>
      </c>
      <c r="E9" s="168">
        <f>'Daftar Potongan'!E10</f>
        <v>0</v>
      </c>
      <c r="F9" s="168">
        <f>'Daftar Potongan'!F10</f>
        <v>0</v>
      </c>
      <c r="G9" s="168">
        <f>'Daftar Potongan'!G10</f>
        <v>0</v>
      </c>
      <c r="H9" s="169">
        <f>'Daftar Potongan'!H10</f>
        <v>0</v>
      </c>
      <c r="I9" s="168">
        <f>'Daftar Potongan'!I10</f>
        <v>0</v>
      </c>
      <c r="J9" s="200">
        <f>'Daftar Potongan'!J10</f>
        <v>0</v>
      </c>
      <c r="K9" s="200">
        <f t="shared" si="0"/>
        <v>0</v>
      </c>
      <c r="L9" s="200">
        <f t="shared" si="0"/>
        <v>0</v>
      </c>
      <c r="M9" s="165" t="s">
        <v>159</v>
      </c>
    </row>
    <row r="10" spans="1:13" ht="35.1" hidden="1" customHeight="1" x14ac:dyDescent="0.25">
      <c r="A10" s="166">
        <v>3</v>
      </c>
      <c r="B10" s="167">
        <f>'Daftar Potongan'!B11</f>
        <v>0</v>
      </c>
      <c r="C10" s="168">
        <f>'Daftar Potongan'!C11</f>
        <v>0</v>
      </c>
      <c r="D10" s="168">
        <f>'Daftar Potongan'!D11</f>
        <v>0</v>
      </c>
      <c r="E10" s="168">
        <f>'Daftar Potongan'!E11</f>
        <v>0</v>
      </c>
      <c r="F10" s="168">
        <f>'Daftar Potongan'!F11</f>
        <v>0</v>
      </c>
      <c r="G10" s="168">
        <f>'Daftar Potongan'!G11</f>
        <v>0</v>
      </c>
      <c r="H10" s="169">
        <f>'Daftar Potongan'!H11</f>
        <v>0</v>
      </c>
      <c r="I10" s="168">
        <f>'Daftar Potongan'!I11</f>
        <v>0</v>
      </c>
      <c r="J10" s="200">
        <f>'Daftar Potongan'!J11</f>
        <v>0</v>
      </c>
      <c r="K10" s="201">
        <f t="shared" si="0"/>
        <v>0</v>
      </c>
      <c r="L10" s="200">
        <f t="shared" si="0"/>
        <v>0</v>
      </c>
      <c r="M10" s="165" t="s">
        <v>160</v>
      </c>
    </row>
    <row r="11" spans="1:13" ht="35.1" hidden="1" customHeight="1" x14ac:dyDescent="0.25">
      <c r="A11" s="166">
        <v>4</v>
      </c>
      <c r="B11" s="167">
        <f>'Daftar Potongan'!B12</f>
        <v>0</v>
      </c>
      <c r="C11" s="168">
        <f>'Daftar Potongan'!C12</f>
        <v>0</v>
      </c>
      <c r="D11" s="168">
        <f>'Daftar Potongan'!D12</f>
        <v>0</v>
      </c>
      <c r="E11" s="168">
        <f>'Daftar Potongan'!E12</f>
        <v>0</v>
      </c>
      <c r="F11" s="168">
        <f>'Daftar Potongan'!F12</f>
        <v>0</v>
      </c>
      <c r="G11" s="168">
        <f>'Daftar Potongan'!G12</f>
        <v>0</v>
      </c>
      <c r="H11" s="169">
        <f>'Daftar Potongan'!H12</f>
        <v>0</v>
      </c>
      <c r="I11" s="168">
        <f>'Daftar Potongan'!I12</f>
        <v>0</v>
      </c>
      <c r="J11" s="200">
        <f>'Daftar Potongan'!J12</f>
        <v>0</v>
      </c>
      <c r="K11" s="200">
        <f t="shared" si="0"/>
        <v>0</v>
      </c>
      <c r="L11" s="200">
        <f t="shared" si="0"/>
        <v>0</v>
      </c>
      <c r="M11" s="165" t="s">
        <v>161</v>
      </c>
    </row>
    <row r="12" spans="1:13" ht="35.1" hidden="1" customHeight="1" x14ac:dyDescent="0.25">
      <c r="A12" s="166">
        <v>5</v>
      </c>
      <c r="B12" s="167">
        <f>'Daftar Potongan'!B13</f>
        <v>0</v>
      </c>
      <c r="C12" s="168">
        <f>'Daftar Potongan'!C13</f>
        <v>0</v>
      </c>
      <c r="D12" s="168">
        <f>'Daftar Potongan'!D13</f>
        <v>0</v>
      </c>
      <c r="E12" s="168">
        <f>'Daftar Potongan'!E13</f>
        <v>0</v>
      </c>
      <c r="F12" s="168">
        <f>'Daftar Potongan'!F13</f>
        <v>0</v>
      </c>
      <c r="G12" s="168">
        <f>'Daftar Potongan'!G13</f>
        <v>0</v>
      </c>
      <c r="H12" s="169">
        <f>'Daftar Potongan'!H13</f>
        <v>0</v>
      </c>
      <c r="I12" s="168">
        <f>'Daftar Potongan'!I13</f>
        <v>0</v>
      </c>
      <c r="J12" s="200">
        <f>'Daftar Potongan'!J13</f>
        <v>0</v>
      </c>
      <c r="K12" s="200">
        <f t="shared" si="0"/>
        <v>0</v>
      </c>
      <c r="L12" s="200">
        <f t="shared" si="0"/>
        <v>0</v>
      </c>
      <c r="M12" s="165" t="s">
        <v>162</v>
      </c>
    </row>
    <row r="13" spans="1:13" ht="35.1" hidden="1" customHeight="1" x14ac:dyDescent="0.25">
      <c r="A13" s="166">
        <v>6</v>
      </c>
      <c r="B13" s="167">
        <f>'Daftar Potongan'!B14</f>
        <v>0</v>
      </c>
      <c r="C13" s="168">
        <f>'Daftar Potongan'!C14</f>
        <v>0</v>
      </c>
      <c r="D13" s="168">
        <f>'Daftar Potongan'!D14</f>
        <v>0</v>
      </c>
      <c r="E13" s="168">
        <f>'Daftar Potongan'!E14</f>
        <v>0</v>
      </c>
      <c r="F13" s="168">
        <f>'Daftar Potongan'!F14</f>
        <v>0</v>
      </c>
      <c r="G13" s="168">
        <f>'Daftar Potongan'!G14</f>
        <v>0</v>
      </c>
      <c r="H13" s="169">
        <f>'Daftar Potongan'!H14</f>
        <v>0</v>
      </c>
      <c r="I13" s="168">
        <f>'Daftar Potongan'!I14</f>
        <v>0</v>
      </c>
      <c r="J13" s="200">
        <f>'Daftar Potongan'!J14</f>
        <v>0</v>
      </c>
      <c r="K13" s="200">
        <f t="shared" si="0"/>
        <v>0</v>
      </c>
      <c r="L13" s="200">
        <f t="shared" si="0"/>
        <v>0</v>
      </c>
      <c r="M13" s="165" t="s">
        <v>163</v>
      </c>
    </row>
    <row r="14" spans="1:13" ht="35.1" hidden="1" customHeight="1" x14ac:dyDescent="0.25">
      <c r="A14" s="166">
        <v>7</v>
      </c>
      <c r="B14" s="167">
        <f>'Daftar Potongan'!B15</f>
        <v>0</v>
      </c>
      <c r="C14" s="168">
        <f>'Daftar Potongan'!C15</f>
        <v>0</v>
      </c>
      <c r="D14" s="168">
        <f>'Daftar Potongan'!D15</f>
        <v>0</v>
      </c>
      <c r="E14" s="168">
        <f>'Daftar Potongan'!E15</f>
        <v>0</v>
      </c>
      <c r="F14" s="168">
        <f>'Daftar Potongan'!F15</f>
        <v>0</v>
      </c>
      <c r="G14" s="168">
        <f>'Daftar Potongan'!G15</f>
        <v>0</v>
      </c>
      <c r="H14" s="169">
        <f>'Daftar Potongan'!H15</f>
        <v>0</v>
      </c>
      <c r="I14" s="168">
        <f>'Daftar Potongan'!I15</f>
        <v>0</v>
      </c>
      <c r="J14" s="200">
        <f>'Daftar Potongan'!J15</f>
        <v>0</v>
      </c>
      <c r="K14" s="200">
        <f t="shared" si="0"/>
        <v>0</v>
      </c>
      <c r="L14" s="200">
        <f t="shared" si="0"/>
        <v>0</v>
      </c>
      <c r="M14" s="165" t="s">
        <v>164</v>
      </c>
    </row>
    <row r="15" spans="1:13" ht="35.1" hidden="1" customHeight="1" x14ac:dyDescent="0.25">
      <c r="A15" s="166">
        <v>8</v>
      </c>
      <c r="B15" s="167">
        <f>'Daftar Potongan'!B16</f>
        <v>0</v>
      </c>
      <c r="C15" s="168">
        <f>'Daftar Potongan'!C16</f>
        <v>0</v>
      </c>
      <c r="D15" s="168">
        <f>'Daftar Potongan'!D16</f>
        <v>0</v>
      </c>
      <c r="E15" s="168">
        <f>'Daftar Potongan'!E16</f>
        <v>0</v>
      </c>
      <c r="F15" s="168">
        <f>'Daftar Potongan'!F16</f>
        <v>0</v>
      </c>
      <c r="G15" s="168">
        <f>'Daftar Potongan'!G16</f>
        <v>0</v>
      </c>
      <c r="H15" s="169">
        <f>'Daftar Potongan'!H16</f>
        <v>0</v>
      </c>
      <c r="I15" s="168">
        <f>'Daftar Potongan'!I16</f>
        <v>0</v>
      </c>
      <c r="J15" s="200">
        <f>'Daftar Potongan'!J16</f>
        <v>0</v>
      </c>
      <c r="K15" s="200">
        <f t="shared" ref="K15:K16" si="1">J15</f>
        <v>0</v>
      </c>
      <c r="L15" s="200">
        <f t="shared" si="0"/>
        <v>0</v>
      </c>
      <c r="M15" s="165" t="s">
        <v>168</v>
      </c>
    </row>
    <row r="16" spans="1:13" ht="35.1" hidden="1" customHeight="1" thickBot="1" x14ac:dyDescent="0.3">
      <c r="A16" s="166">
        <v>9</v>
      </c>
      <c r="B16" s="167">
        <f>'Daftar Potongan'!B17</f>
        <v>0</v>
      </c>
      <c r="C16" s="168">
        <f>'Daftar Potongan'!C17</f>
        <v>0</v>
      </c>
      <c r="D16" s="168">
        <f>'Daftar Potongan'!D17</f>
        <v>0</v>
      </c>
      <c r="E16" s="168">
        <f>'Daftar Potongan'!E17</f>
        <v>0</v>
      </c>
      <c r="F16" s="168">
        <f>'Daftar Potongan'!F17</f>
        <v>0</v>
      </c>
      <c r="G16" s="168">
        <f>'Daftar Potongan'!G17</f>
        <v>0</v>
      </c>
      <c r="H16" s="169">
        <f>'Daftar Potongan'!H17</f>
        <v>0</v>
      </c>
      <c r="I16" s="168">
        <f>'Daftar Potongan'!I17</f>
        <v>0</v>
      </c>
      <c r="J16" s="200">
        <f>'Daftar Potongan'!J17</f>
        <v>0</v>
      </c>
      <c r="K16" s="200">
        <f t="shared" si="1"/>
        <v>0</v>
      </c>
      <c r="L16" s="200">
        <f t="shared" si="0"/>
        <v>0</v>
      </c>
      <c r="M16" s="165" t="s">
        <v>165</v>
      </c>
    </row>
    <row r="17" spans="1:13" ht="24.95" customHeight="1" thickTop="1" thickBot="1" x14ac:dyDescent="0.3">
      <c r="A17" s="170"/>
      <c r="B17" s="171"/>
      <c r="C17" s="171"/>
      <c r="D17" s="171"/>
      <c r="E17" s="171"/>
      <c r="F17" s="172"/>
      <c r="G17" s="172"/>
      <c r="H17" s="171"/>
      <c r="I17" s="171"/>
      <c r="J17" s="173">
        <f>SUM(J8:J16)</f>
        <v>0</v>
      </c>
      <c r="K17" s="173">
        <f>SUM(K8:K16)</f>
        <v>0</v>
      </c>
      <c r="L17" s="173">
        <f>SUM(L8:L16)</f>
        <v>0</v>
      </c>
      <c r="M17" s="174"/>
    </row>
    <row r="18" spans="1:13" ht="15.75" thickTop="1" x14ac:dyDescent="0.25"/>
    <row r="20" spans="1:13" x14ac:dyDescent="0.25">
      <c r="A20" s="153"/>
      <c r="B20" s="153"/>
      <c r="C20" s="153"/>
      <c r="D20" s="154"/>
      <c r="E20" s="154"/>
      <c r="F20" s="155"/>
      <c r="G20" s="156"/>
      <c r="H20" s="155"/>
      <c r="I20" s="48"/>
      <c r="K20" s="313" t="str">
        <f>'Daftar Potongan'!AC20</f>
        <v>Blangpidie, 2 April 2021</v>
      </c>
      <c r="L20" s="313"/>
      <c r="M20" s="313"/>
    </row>
    <row r="21" spans="1:13" x14ac:dyDescent="0.25">
      <c r="A21" s="328" t="s">
        <v>114</v>
      </c>
      <c r="B21" s="328"/>
      <c r="C21" s="328"/>
      <c r="D21" s="328"/>
      <c r="E21" s="154"/>
      <c r="F21" s="155"/>
      <c r="G21" s="156"/>
      <c r="H21" s="155"/>
      <c r="I21" s="48"/>
      <c r="K21" s="313" t="s">
        <v>105</v>
      </c>
      <c r="L21" s="313"/>
      <c r="M21" s="313"/>
    </row>
    <row r="22" spans="1:13" x14ac:dyDescent="0.25">
      <c r="A22" s="329" t="s">
        <v>115</v>
      </c>
      <c r="B22" s="329"/>
      <c r="C22" s="329"/>
      <c r="D22" s="329"/>
      <c r="E22" s="154"/>
      <c r="F22" s="155"/>
      <c r="G22" s="156"/>
      <c r="H22" s="155"/>
      <c r="I22" s="48"/>
      <c r="J22" s="156"/>
      <c r="K22" s="156"/>
      <c r="L22" s="48"/>
    </row>
    <row r="23" spans="1:13" x14ac:dyDescent="0.25">
      <c r="A23" s="48"/>
      <c r="B23" s="153"/>
      <c r="C23" s="153"/>
      <c r="D23" s="154"/>
      <c r="E23" s="154"/>
      <c r="F23" s="155"/>
      <c r="G23" s="156"/>
      <c r="H23" s="155"/>
      <c r="I23" s="48"/>
      <c r="J23" s="156"/>
      <c r="K23" s="156"/>
      <c r="L23" s="48"/>
    </row>
    <row r="24" spans="1:13" x14ac:dyDescent="0.25">
      <c r="A24" s="48"/>
      <c r="B24" s="153"/>
      <c r="C24" s="153"/>
      <c r="D24" s="154"/>
      <c r="E24" s="154"/>
      <c r="F24" s="155"/>
      <c r="G24" s="156"/>
      <c r="H24" s="155"/>
      <c r="I24" s="48"/>
      <c r="J24" s="156"/>
      <c r="K24" s="156"/>
      <c r="L24" s="48"/>
    </row>
    <row r="25" spans="1:13" x14ac:dyDescent="0.25">
      <c r="A25" s="329" t="s">
        <v>42</v>
      </c>
      <c r="B25" s="329"/>
      <c r="C25" s="329"/>
      <c r="D25" s="329"/>
      <c r="E25" s="154"/>
      <c r="F25" s="155"/>
      <c r="G25" s="156"/>
      <c r="H25" s="155"/>
      <c r="I25" s="48"/>
      <c r="J25" s="54"/>
      <c r="K25" s="330" t="s">
        <v>107</v>
      </c>
      <c r="L25" s="330"/>
      <c r="M25" s="330"/>
    </row>
    <row r="26" spans="1:13" x14ac:dyDescent="0.25">
      <c r="A26" s="329" t="s">
        <v>43</v>
      </c>
      <c r="B26" s="329"/>
      <c r="C26" s="329"/>
      <c r="D26" s="329"/>
      <c r="E26" s="154"/>
      <c r="F26" s="155"/>
      <c r="G26" s="156"/>
      <c r="H26" s="155"/>
      <c r="I26" s="48"/>
      <c r="J26" s="54"/>
      <c r="K26" s="330" t="s">
        <v>108</v>
      </c>
      <c r="L26" s="330"/>
      <c r="M26" s="330"/>
    </row>
  </sheetData>
  <mergeCells count="25">
    <mergeCell ref="A1:M1"/>
    <mergeCell ref="A2:M2"/>
    <mergeCell ref="A3:M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L5"/>
    <mergeCell ref="M5:M7"/>
    <mergeCell ref="K6:K7"/>
    <mergeCell ref="L6:L7"/>
    <mergeCell ref="A21:D21"/>
    <mergeCell ref="A22:D22"/>
    <mergeCell ref="A25:D25"/>
    <mergeCell ref="A26:D26"/>
    <mergeCell ref="K20:M20"/>
    <mergeCell ref="K21:M21"/>
    <mergeCell ref="K25:M25"/>
    <mergeCell ref="K26:M26"/>
  </mergeCells>
  <dataValidations count="1">
    <dataValidation type="list" allowBlank="1" showInputMessage="1" showErrorMessage="1" sqref="B20 B23:B24 H20:I26 E20:F26" xr:uid="{00000000-0002-0000-0400-000000000000}">
      <formula1>#REF!</formula1>
    </dataValidation>
  </dataValidations>
  <pageMargins left="0" right="0" top="0.39370078740157483" bottom="0.39370078740157483" header="0.31496062992125984" footer="0.31496062992125984"/>
  <pageSetup paperSize="9" scale="9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5B7D-83AA-4387-8ECF-6F6A497F16A9}">
  <sheetPr>
    <tabColor rgb="FF92D050"/>
  </sheetPr>
  <dimension ref="A3:AL66"/>
  <sheetViews>
    <sheetView showGridLines="0" view="pageBreakPreview" zoomScale="115" zoomScaleNormal="130" zoomScaleSheetLayoutView="115" workbookViewId="0">
      <selection activeCell="D36" sqref="D36:H36"/>
    </sheetView>
  </sheetViews>
  <sheetFormatPr defaultRowHeight="12.75" x14ac:dyDescent="0.2"/>
  <cols>
    <col min="1" max="1" width="2.42578125" style="208" customWidth="1"/>
    <col min="2" max="7" width="2.7109375" style="208" customWidth="1"/>
    <col min="8" max="8" width="3.5703125" style="208" customWidth="1"/>
    <col min="9" max="18" width="3.140625" style="208" customWidth="1"/>
    <col min="19" max="28" width="3" style="208" customWidth="1"/>
    <col min="29" max="32" width="3.28515625" style="208" customWidth="1"/>
    <col min="33" max="33" width="2.85546875" style="208" customWidth="1"/>
    <col min="34" max="34" width="3" style="208" customWidth="1"/>
    <col min="35" max="35" width="2.7109375" style="208" customWidth="1"/>
    <col min="36" max="256" width="9.140625" style="208"/>
    <col min="257" max="257" width="2.42578125" style="208" customWidth="1"/>
    <col min="258" max="263" width="2.7109375" style="208" customWidth="1"/>
    <col min="264" max="264" width="3.5703125" style="208" customWidth="1"/>
    <col min="265" max="274" width="3.140625" style="208" customWidth="1"/>
    <col min="275" max="284" width="3" style="208" customWidth="1"/>
    <col min="285" max="288" width="3.28515625" style="208" customWidth="1"/>
    <col min="289" max="289" width="2.85546875" style="208" customWidth="1"/>
    <col min="290" max="290" width="3" style="208" customWidth="1"/>
    <col min="291" max="291" width="2.7109375" style="208" customWidth="1"/>
    <col min="292" max="512" width="9.140625" style="208"/>
    <col min="513" max="513" width="2.42578125" style="208" customWidth="1"/>
    <col min="514" max="519" width="2.7109375" style="208" customWidth="1"/>
    <col min="520" max="520" width="3.5703125" style="208" customWidth="1"/>
    <col min="521" max="530" width="3.140625" style="208" customWidth="1"/>
    <col min="531" max="540" width="3" style="208" customWidth="1"/>
    <col min="541" max="544" width="3.28515625" style="208" customWidth="1"/>
    <col min="545" max="545" width="2.85546875" style="208" customWidth="1"/>
    <col min="546" max="546" width="3" style="208" customWidth="1"/>
    <col min="547" max="547" width="2.7109375" style="208" customWidth="1"/>
    <col min="548" max="768" width="9.140625" style="208"/>
    <col min="769" max="769" width="2.42578125" style="208" customWidth="1"/>
    <col min="770" max="775" width="2.7109375" style="208" customWidth="1"/>
    <col min="776" max="776" width="3.5703125" style="208" customWidth="1"/>
    <col min="777" max="786" width="3.140625" style="208" customWidth="1"/>
    <col min="787" max="796" width="3" style="208" customWidth="1"/>
    <col min="797" max="800" width="3.28515625" style="208" customWidth="1"/>
    <col min="801" max="801" width="2.85546875" style="208" customWidth="1"/>
    <col min="802" max="802" width="3" style="208" customWidth="1"/>
    <col min="803" max="803" width="2.7109375" style="208" customWidth="1"/>
    <col min="804" max="1024" width="9.140625" style="208"/>
    <col min="1025" max="1025" width="2.42578125" style="208" customWidth="1"/>
    <col min="1026" max="1031" width="2.7109375" style="208" customWidth="1"/>
    <col min="1032" max="1032" width="3.5703125" style="208" customWidth="1"/>
    <col min="1033" max="1042" width="3.140625" style="208" customWidth="1"/>
    <col min="1043" max="1052" width="3" style="208" customWidth="1"/>
    <col min="1053" max="1056" width="3.28515625" style="208" customWidth="1"/>
    <col min="1057" max="1057" width="2.85546875" style="208" customWidth="1"/>
    <col min="1058" max="1058" width="3" style="208" customWidth="1"/>
    <col min="1059" max="1059" width="2.7109375" style="208" customWidth="1"/>
    <col min="1060" max="1280" width="9.140625" style="208"/>
    <col min="1281" max="1281" width="2.42578125" style="208" customWidth="1"/>
    <col min="1282" max="1287" width="2.7109375" style="208" customWidth="1"/>
    <col min="1288" max="1288" width="3.5703125" style="208" customWidth="1"/>
    <col min="1289" max="1298" width="3.140625" style="208" customWidth="1"/>
    <col min="1299" max="1308" width="3" style="208" customWidth="1"/>
    <col min="1309" max="1312" width="3.28515625" style="208" customWidth="1"/>
    <col min="1313" max="1313" width="2.85546875" style="208" customWidth="1"/>
    <col min="1314" max="1314" width="3" style="208" customWidth="1"/>
    <col min="1315" max="1315" width="2.7109375" style="208" customWidth="1"/>
    <col min="1316" max="1536" width="9.140625" style="208"/>
    <col min="1537" max="1537" width="2.42578125" style="208" customWidth="1"/>
    <col min="1538" max="1543" width="2.7109375" style="208" customWidth="1"/>
    <col min="1544" max="1544" width="3.5703125" style="208" customWidth="1"/>
    <col min="1545" max="1554" width="3.140625" style="208" customWidth="1"/>
    <col min="1555" max="1564" width="3" style="208" customWidth="1"/>
    <col min="1565" max="1568" width="3.28515625" style="208" customWidth="1"/>
    <col min="1569" max="1569" width="2.85546875" style="208" customWidth="1"/>
    <col min="1570" max="1570" width="3" style="208" customWidth="1"/>
    <col min="1571" max="1571" width="2.7109375" style="208" customWidth="1"/>
    <col min="1572" max="1792" width="9.140625" style="208"/>
    <col min="1793" max="1793" width="2.42578125" style="208" customWidth="1"/>
    <col min="1794" max="1799" width="2.7109375" style="208" customWidth="1"/>
    <col min="1800" max="1800" width="3.5703125" style="208" customWidth="1"/>
    <col min="1801" max="1810" width="3.140625" style="208" customWidth="1"/>
    <col min="1811" max="1820" width="3" style="208" customWidth="1"/>
    <col min="1821" max="1824" width="3.28515625" style="208" customWidth="1"/>
    <col min="1825" max="1825" width="2.85546875" style="208" customWidth="1"/>
    <col min="1826" max="1826" width="3" style="208" customWidth="1"/>
    <col min="1827" max="1827" width="2.7109375" style="208" customWidth="1"/>
    <col min="1828" max="2048" width="9.140625" style="208"/>
    <col min="2049" max="2049" width="2.42578125" style="208" customWidth="1"/>
    <col min="2050" max="2055" width="2.7109375" style="208" customWidth="1"/>
    <col min="2056" max="2056" width="3.5703125" style="208" customWidth="1"/>
    <col min="2057" max="2066" width="3.140625" style="208" customWidth="1"/>
    <col min="2067" max="2076" width="3" style="208" customWidth="1"/>
    <col min="2077" max="2080" width="3.28515625" style="208" customWidth="1"/>
    <col min="2081" max="2081" width="2.85546875" style="208" customWidth="1"/>
    <col min="2082" max="2082" width="3" style="208" customWidth="1"/>
    <col min="2083" max="2083" width="2.7109375" style="208" customWidth="1"/>
    <col min="2084" max="2304" width="9.140625" style="208"/>
    <col min="2305" max="2305" width="2.42578125" style="208" customWidth="1"/>
    <col min="2306" max="2311" width="2.7109375" style="208" customWidth="1"/>
    <col min="2312" max="2312" width="3.5703125" style="208" customWidth="1"/>
    <col min="2313" max="2322" width="3.140625" style="208" customWidth="1"/>
    <col min="2323" max="2332" width="3" style="208" customWidth="1"/>
    <col min="2333" max="2336" width="3.28515625" style="208" customWidth="1"/>
    <col min="2337" max="2337" width="2.85546875" style="208" customWidth="1"/>
    <col min="2338" max="2338" width="3" style="208" customWidth="1"/>
    <col min="2339" max="2339" width="2.7109375" style="208" customWidth="1"/>
    <col min="2340" max="2560" width="9.140625" style="208"/>
    <col min="2561" max="2561" width="2.42578125" style="208" customWidth="1"/>
    <col min="2562" max="2567" width="2.7109375" style="208" customWidth="1"/>
    <col min="2568" max="2568" width="3.5703125" style="208" customWidth="1"/>
    <col min="2569" max="2578" width="3.140625" style="208" customWidth="1"/>
    <col min="2579" max="2588" width="3" style="208" customWidth="1"/>
    <col min="2589" max="2592" width="3.28515625" style="208" customWidth="1"/>
    <col min="2593" max="2593" width="2.85546875" style="208" customWidth="1"/>
    <col min="2594" max="2594" width="3" style="208" customWidth="1"/>
    <col min="2595" max="2595" width="2.7109375" style="208" customWidth="1"/>
    <col min="2596" max="2816" width="9.140625" style="208"/>
    <col min="2817" max="2817" width="2.42578125" style="208" customWidth="1"/>
    <col min="2818" max="2823" width="2.7109375" style="208" customWidth="1"/>
    <col min="2824" max="2824" width="3.5703125" style="208" customWidth="1"/>
    <col min="2825" max="2834" width="3.140625" style="208" customWidth="1"/>
    <col min="2835" max="2844" width="3" style="208" customWidth="1"/>
    <col min="2845" max="2848" width="3.28515625" style="208" customWidth="1"/>
    <col min="2849" max="2849" width="2.85546875" style="208" customWidth="1"/>
    <col min="2850" max="2850" width="3" style="208" customWidth="1"/>
    <col min="2851" max="2851" width="2.7109375" style="208" customWidth="1"/>
    <col min="2852" max="3072" width="9.140625" style="208"/>
    <col min="3073" max="3073" width="2.42578125" style="208" customWidth="1"/>
    <col min="3074" max="3079" width="2.7109375" style="208" customWidth="1"/>
    <col min="3080" max="3080" width="3.5703125" style="208" customWidth="1"/>
    <col min="3081" max="3090" width="3.140625" style="208" customWidth="1"/>
    <col min="3091" max="3100" width="3" style="208" customWidth="1"/>
    <col min="3101" max="3104" width="3.28515625" style="208" customWidth="1"/>
    <col min="3105" max="3105" width="2.85546875" style="208" customWidth="1"/>
    <col min="3106" max="3106" width="3" style="208" customWidth="1"/>
    <col min="3107" max="3107" width="2.7109375" style="208" customWidth="1"/>
    <col min="3108" max="3328" width="9.140625" style="208"/>
    <col min="3329" max="3329" width="2.42578125" style="208" customWidth="1"/>
    <col min="3330" max="3335" width="2.7109375" style="208" customWidth="1"/>
    <col min="3336" max="3336" width="3.5703125" style="208" customWidth="1"/>
    <col min="3337" max="3346" width="3.140625" style="208" customWidth="1"/>
    <col min="3347" max="3356" width="3" style="208" customWidth="1"/>
    <col min="3357" max="3360" width="3.28515625" style="208" customWidth="1"/>
    <col min="3361" max="3361" width="2.85546875" style="208" customWidth="1"/>
    <col min="3362" max="3362" width="3" style="208" customWidth="1"/>
    <col min="3363" max="3363" width="2.7109375" style="208" customWidth="1"/>
    <col min="3364" max="3584" width="9.140625" style="208"/>
    <col min="3585" max="3585" width="2.42578125" style="208" customWidth="1"/>
    <col min="3586" max="3591" width="2.7109375" style="208" customWidth="1"/>
    <col min="3592" max="3592" width="3.5703125" style="208" customWidth="1"/>
    <col min="3593" max="3602" width="3.140625" style="208" customWidth="1"/>
    <col min="3603" max="3612" width="3" style="208" customWidth="1"/>
    <col min="3613" max="3616" width="3.28515625" style="208" customWidth="1"/>
    <col min="3617" max="3617" width="2.85546875" style="208" customWidth="1"/>
    <col min="3618" max="3618" width="3" style="208" customWidth="1"/>
    <col min="3619" max="3619" width="2.7109375" style="208" customWidth="1"/>
    <col min="3620" max="3840" width="9.140625" style="208"/>
    <col min="3841" max="3841" width="2.42578125" style="208" customWidth="1"/>
    <col min="3842" max="3847" width="2.7109375" style="208" customWidth="1"/>
    <col min="3848" max="3848" width="3.5703125" style="208" customWidth="1"/>
    <col min="3849" max="3858" width="3.140625" style="208" customWidth="1"/>
    <col min="3859" max="3868" width="3" style="208" customWidth="1"/>
    <col min="3869" max="3872" width="3.28515625" style="208" customWidth="1"/>
    <col min="3873" max="3873" width="2.85546875" style="208" customWidth="1"/>
    <col min="3874" max="3874" width="3" style="208" customWidth="1"/>
    <col min="3875" max="3875" width="2.7109375" style="208" customWidth="1"/>
    <col min="3876" max="4096" width="9.140625" style="208"/>
    <col min="4097" max="4097" width="2.42578125" style="208" customWidth="1"/>
    <col min="4098" max="4103" width="2.7109375" style="208" customWidth="1"/>
    <col min="4104" max="4104" width="3.5703125" style="208" customWidth="1"/>
    <col min="4105" max="4114" width="3.140625" style="208" customWidth="1"/>
    <col min="4115" max="4124" width="3" style="208" customWidth="1"/>
    <col min="4125" max="4128" width="3.28515625" style="208" customWidth="1"/>
    <col min="4129" max="4129" width="2.85546875" style="208" customWidth="1"/>
    <col min="4130" max="4130" width="3" style="208" customWidth="1"/>
    <col min="4131" max="4131" width="2.7109375" style="208" customWidth="1"/>
    <col min="4132" max="4352" width="9.140625" style="208"/>
    <col min="4353" max="4353" width="2.42578125" style="208" customWidth="1"/>
    <col min="4354" max="4359" width="2.7109375" style="208" customWidth="1"/>
    <col min="4360" max="4360" width="3.5703125" style="208" customWidth="1"/>
    <col min="4361" max="4370" width="3.140625" style="208" customWidth="1"/>
    <col min="4371" max="4380" width="3" style="208" customWidth="1"/>
    <col min="4381" max="4384" width="3.28515625" style="208" customWidth="1"/>
    <col min="4385" max="4385" width="2.85546875" style="208" customWidth="1"/>
    <col min="4386" max="4386" width="3" style="208" customWidth="1"/>
    <col min="4387" max="4387" width="2.7109375" style="208" customWidth="1"/>
    <col min="4388" max="4608" width="9.140625" style="208"/>
    <col min="4609" max="4609" width="2.42578125" style="208" customWidth="1"/>
    <col min="4610" max="4615" width="2.7109375" style="208" customWidth="1"/>
    <col min="4616" max="4616" width="3.5703125" style="208" customWidth="1"/>
    <col min="4617" max="4626" width="3.140625" style="208" customWidth="1"/>
    <col min="4627" max="4636" width="3" style="208" customWidth="1"/>
    <col min="4637" max="4640" width="3.28515625" style="208" customWidth="1"/>
    <col min="4641" max="4641" width="2.85546875" style="208" customWidth="1"/>
    <col min="4642" max="4642" width="3" style="208" customWidth="1"/>
    <col min="4643" max="4643" width="2.7109375" style="208" customWidth="1"/>
    <col min="4644" max="4864" width="9.140625" style="208"/>
    <col min="4865" max="4865" width="2.42578125" style="208" customWidth="1"/>
    <col min="4866" max="4871" width="2.7109375" style="208" customWidth="1"/>
    <col min="4872" max="4872" width="3.5703125" style="208" customWidth="1"/>
    <col min="4873" max="4882" width="3.140625" style="208" customWidth="1"/>
    <col min="4883" max="4892" width="3" style="208" customWidth="1"/>
    <col min="4893" max="4896" width="3.28515625" style="208" customWidth="1"/>
    <col min="4897" max="4897" width="2.85546875" style="208" customWidth="1"/>
    <col min="4898" max="4898" width="3" style="208" customWidth="1"/>
    <col min="4899" max="4899" width="2.7109375" style="208" customWidth="1"/>
    <col min="4900" max="5120" width="9.140625" style="208"/>
    <col min="5121" max="5121" width="2.42578125" style="208" customWidth="1"/>
    <col min="5122" max="5127" width="2.7109375" style="208" customWidth="1"/>
    <col min="5128" max="5128" width="3.5703125" style="208" customWidth="1"/>
    <col min="5129" max="5138" width="3.140625" style="208" customWidth="1"/>
    <col min="5139" max="5148" width="3" style="208" customWidth="1"/>
    <col min="5149" max="5152" width="3.28515625" style="208" customWidth="1"/>
    <col min="5153" max="5153" width="2.85546875" style="208" customWidth="1"/>
    <col min="5154" max="5154" width="3" style="208" customWidth="1"/>
    <col min="5155" max="5155" width="2.7109375" style="208" customWidth="1"/>
    <col min="5156" max="5376" width="9.140625" style="208"/>
    <col min="5377" max="5377" width="2.42578125" style="208" customWidth="1"/>
    <col min="5378" max="5383" width="2.7109375" style="208" customWidth="1"/>
    <col min="5384" max="5384" width="3.5703125" style="208" customWidth="1"/>
    <col min="5385" max="5394" width="3.140625" style="208" customWidth="1"/>
    <col min="5395" max="5404" width="3" style="208" customWidth="1"/>
    <col min="5405" max="5408" width="3.28515625" style="208" customWidth="1"/>
    <col min="5409" max="5409" width="2.85546875" style="208" customWidth="1"/>
    <col min="5410" max="5410" width="3" style="208" customWidth="1"/>
    <col min="5411" max="5411" width="2.7109375" style="208" customWidth="1"/>
    <col min="5412" max="5632" width="9.140625" style="208"/>
    <col min="5633" max="5633" width="2.42578125" style="208" customWidth="1"/>
    <col min="5634" max="5639" width="2.7109375" style="208" customWidth="1"/>
    <col min="5640" max="5640" width="3.5703125" style="208" customWidth="1"/>
    <col min="5641" max="5650" width="3.140625" style="208" customWidth="1"/>
    <col min="5651" max="5660" width="3" style="208" customWidth="1"/>
    <col min="5661" max="5664" width="3.28515625" style="208" customWidth="1"/>
    <col min="5665" max="5665" width="2.85546875" style="208" customWidth="1"/>
    <col min="5666" max="5666" width="3" style="208" customWidth="1"/>
    <col min="5667" max="5667" width="2.7109375" style="208" customWidth="1"/>
    <col min="5668" max="5888" width="9.140625" style="208"/>
    <col min="5889" max="5889" width="2.42578125" style="208" customWidth="1"/>
    <col min="5890" max="5895" width="2.7109375" style="208" customWidth="1"/>
    <col min="5896" max="5896" width="3.5703125" style="208" customWidth="1"/>
    <col min="5897" max="5906" width="3.140625" style="208" customWidth="1"/>
    <col min="5907" max="5916" width="3" style="208" customWidth="1"/>
    <col min="5917" max="5920" width="3.28515625" style="208" customWidth="1"/>
    <col min="5921" max="5921" width="2.85546875" style="208" customWidth="1"/>
    <col min="5922" max="5922" width="3" style="208" customWidth="1"/>
    <col min="5923" max="5923" width="2.7109375" style="208" customWidth="1"/>
    <col min="5924" max="6144" width="9.140625" style="208"/>
    <col min="6145" max="6145" width="2.42578125" style="208" customWidth="1"/>
    <col min="6146" max="6151" width="2.7109375" style="208" customWidth="1"/>
    <col min="6152" max="6152" width="3.5703125" style="208" customWidth="1"/>
    <col min="6153" max="6162" width="3.140625" style="208" customWidth="1"/>
    <col min="6163" max="6172" width="3" style="208" customWidth="1"/>
    <col min="6173" max="6176" width="3.28515625" style="208" customWidth="1"/>
    <col min="6177" max="6177" width="2.85546875" style="208" customWidth="1"/>
    <col min="6178" max="6178" width="3" style="208" customWidth="1"/>
    <col min="6179" max="6179" width="2.7109375" style="208" customWidth="1"/>
    <col min="6180" max="6400" width="9.140625" style="208"/>
    <col min="6401" max="6401" width="2.42578125" style="208" customWidth="1"/>
    <col min="6402" max="6407" width="2.7109375" style="208" customWidth="1"/>
    <col min="6408" max="6408" width="3.5703125" style="208" customWidth="1"/>
    <col min="6409" max="6418" width="3.140625" style="208" customWidth="1"/>
    <col min="6419" max="6428" width="3" style="208" customWidth="1"/>
    <col min="6429" max="6432" width="3.28515625" style="208" customWidth="1"/>
    <col min="6433" max="6433" width="2.85546875" style="208" customWidth="1"/>
    <col min="6434" max="6434" width="3" style="208" customWidth="1"/>
    <col min="6435" max="6435" width="2.7109375" style="208" customWidth="1"/>
    <col min="6436" max="6656" width="9.140625" style="208"/>
    <col min="6657" max="6657" width="2.42578125" style="208" customWidth="1"/>
    <col min="6658" max="6663" width="2.7109375" style="208" customWidth="1"/>
    <col min="6664" max="6664" width="3.5703125" style="208" customWidth="1"/>
    <col min="6665" max="6674" width="3.140625" style="208" customWidth="1"/>
    <col min="6675" max="6684" width="3" style="208" customWidth="1"/>
    <col min="6685" max="6688" width="3.28515625" style="208" customWidth="1"/>
    <col min="6689" max="6689" width="2.85546875" style="208" customWidth="1"/>
    <col min="6690" max="6690" width="3" style="208" customWidth="1"/>
    <col min="6691" max="6691" width="2.7109375" style="208" customWidth="1"/>
    <col min="6692" max="6912" width="9.140625" style="208"/>
    <col min="6913" max="6913" width="2.42578125" style="208" customWidth="1"/>
    <col min="6914" max="6919" width="2.7109375" style="208" customWidth="1"/>
    <col min="6920" max="6920" width="3.5703125" style="208" customWidth="1"/>
    <col min="6921" max="6930" width="3.140625" style="208" customWidth="1"/>
    <col min="6931" max="6940" width="3" style="208" customWidth="1"/>
    <col min="6941" max="6944" width="3.28515625" style="208" customWidth="1"/>
    <col min="6945" max="6945" width="2.85546875" style="208" customWidth="1"/>
    <col min="6946" max="6946" width="3" style="208" customWidth="1"/>
    <col min="6947" max="6947" width="2.7109375" style="208" customWidth="1"/>
    <col min="6948" max="7168" width="9.140625" style="208"/>
    <col min="7169" max="7169" width="2.42578125" style="208" customWidth="1"/>
    <col min="7170" max="7175" width="2.7109375" style="208" customWidth="1"/>
    <col min="7176" max="7176" width="3.5703125" style="208" customWidth="1"/>
    <col min="7177" max="7186" width="3.140625" style="208" customWidth="1"/>
    <col min="7187" max="7196" width="3" style="208" customWidth="1"/>
    <col min="7197" max="7200" width="3.28515625" style="208" customWidth="1"/>
    <col min="7201" max="7201" width="2.85546875" style="208" customWidth="1"/>
    <col min="7202" max="7202" width="3" style="208" customWidth="1"/>
    <col min="7203" max="7203" width="2.7109375" style="208" customWidth="1"/>
    <col min="7204" max="7424" width="9.140625" style="208"/>
    <col min="7425" max="7425" width="2.42578125" style="208" customWidth="1"/>
    <col min="7426" max="7431" width="2.7109375" style="208" customWidth="1"/>
    <col min="7432" max="7432" width="3.5703125" style="208" customWidth="1"/>
    <col min="7433" max="7442" width="3.140625" style="208" customWidth="1"/>
    <col min="7443" max="7452" width="3" style="208" customWidth="1"/>
    <col min="7453" max="7456" width="3.28515625" style="208" customWidth="1"/>
    <col min="7457" max="7457" width="2.85546875" style="208" customWidth="1"/>
    <col min="7458" max="7458" width="3" style="208" customWidth="1"/>
    <col min="7459" max="7459" width="2.7109375" style="208" customWidth="1"/>
    <col min="7460" max="7680" width="9.140625" style="208"/>
    <col min="7681" max="7681" width="2.42578125" style="208" customWidth="1"/>
    <col min="7682" max="7687" width="2.7109375" style="208" customWidth="1"/>
    <col min="7688" max="7688" width="3.5703125" style="208" customWidth="1"/>
    <col min="7689" max="7698" width="3.140625" style="208" customWidth="1"/>
    <col min="7699" max="7708" width="3" style="208" customWidth="1"/>
    <col min="7709" max="7712" width="3.28515625" style="208" customWidth="1"/>
    <col min="7713" max="7713" width="2.85546875" style="208" customWidth="1"/>
    <col min="7714" max="7714" width="3" style="208" customWidth="1"/>
    <col min="7715" max="7715" width="2.7109375" style="208" customWidth="1"/>
    <col min="7716" max="7936" width="9.140625" style="208"/>
    <col min="7937" max="7937" width="2.42578125" style="208" customWidth="1"/>
    <col min="7938" max="7943" width="2.7109375" style="208" customWidth="1"/>
    <col min="7944" max="7944" width="3.5703125" style="208" customWidth="1"/>
    <col min="7945" max="7954" width="3.140625" style="208" customWidth="1"/>
    <col min="7955" max="7964" width="3" style="208" customWidth="1"/>
    <col min="7965" max="7968" width="3.28515625" style="208" customWidth="1"/>
    <col min="7969" max="7969" width="2.85546875" style="208" customWidth="1"/>
    <col min="7970" max="7970" width="3" style="208" customWidth="1"/>
    <col min="7971" max="7971" width="2.7109375" style="208" customWidth="1"/>
    <col min="7972" max="8192" width="9.140625" style="208"/>
    <col min="8193" max="8193" width="2.42578125" style="208" customWidth="1"/>
    <col min="8194" max="8199" width="2.7109375" style="208" customWidth="1"/>
    <col min="8200" max="8200" width="3.5703125" style="208" customWidth="1"/>
    <col min="8201" max="8210" width="3.140625" style="208" customWidth="1"/>
    <col min="8211" max="8220" width="3" style="208" customWidth="1"/>
    <col min="8221" max="8224" width="3.28515625" style="208" customWidth="1"/>
    <col min="8225" max="8225" width="2.85546875" style="208" customWidth="1"/>
    <col min="8226" max="8226" width="3" style="208" customWidth="1"/>
    <col min="8227" max="8227" width="2.7109375" style="208" customWidth="1"/>
    <col min="8228" max="8448" width="9.140625" style="208"/>
    <col min="8449" max="8449" width="2.42578125" style="208" customWidth="1"/>
    <col min="8450" max="8455" width="2.7109375" style="208" customWidth="1"/>
    <col min="8456" max="8456" width="3.5703125" style="208" customWidth="1"/>
    <col min="8457" max="8466" width="3.140625" style="208" customWidth="1"/>
    <col min="8467" max="8476" width="3" style="208" customWidth="1"/>
    <col min="8477" max="8480" width="3.28515625" style="208" customWidth="1"/>
    <col min="8481" max="8481" width="2.85546875" style="208" customWidth="1"/>
    <col min="8482" max="8482" width="3" style="208" customWidth="1"/>
    <col min="8483" max="8483" width="2.7109375" style="208" customWidth="1"/>
    <col min="8484" max="8704" width="9.140625" style="208"/>
    <col min="8705" max="8705" width="2.42578125" style="208" customWidth="1"/>
    <col min="8706" max="8711" width="2.7109375" style="208" customWidth="1"/>
    <col min="8712" max="8712" width="3.5703125" style="208" customWidth="1"/>
    <col min="8713" max="8722" width="3.140625" style="208" customWidth="1"/>
    <col min="8723" max="8732" width="3" style="208" customWidth="1"/>
    <col min="8733" max="8736" width="3.28515625" style="208" customWidth="1"/>
    <col min="8737" max="8737" width="2.85546875" style="208" customWidth="1"/>
    <col min="8738" max="8738" width="3" style="208" customWidth="1"/>
    <col min="8739" max="8739" width="2.7109375" style="208" customWidth="1"/>
    <col min="8740" max="8960" width="9.140625" style="208"/>
    <col min="8961" max="8961" width="2.42578125" style="208" customWidth="1"/>
    <col min="8962" max="8967" width="2.7109375" style="208" customWidth="1"/>
    <col min="8968" max="8968" width="3.5703125" style="208" customWidth="1"/>
    <col min="8969" max="8978" width="3.140625" style="208" customWidth="1"/>
    <col min="8979" max="8988" width="3" style="208" customWidth="1"/>
    <col min="8989" max="8992" width="3.28515625" style="208" customWidth="1"/>
    <col min="8993" max="8993" width="2.85546875" style="208" customWidth="1"/>
    <col min="8994" max="8994" width="3" style="208" customWidth="1"/>
    <col min="8995" max="8995" width="2.7109375" style="208" customWidth="1"/>
    <col min="8996" max="9216" width="9.140625" style="208"/>
    <col min="9217" max="9217" width="2.42578125" style="208" customWidth="1"/>
    <col min="9218" max="9223" width="2.7109375" style="208" customWidth="1"/>
    <col min="9224" max="9224" width="3.5703125" style="208" customWidth="1"/>
    <col min="9225" max="9234" width="3.140625" style="208" customWidth="1"/>
    <col min="9235" max="9244" width="3" style="208" customWidth="1"/>
    <col min="9245" max="9248" width="3.28515625" style="208" customWidth="1"/>
    <col min="9249" max="9249" width="2.85546875" style="208" customWidth="1"/>
    <col min="9250" max="9250" width="3" style="208" customWidth="1"/>
    <col min="9251" max="9251" width="2.7109375" style="208" customWidth="1"/>
    <col min="9252" max="9472" width="9.140625" style="208"/>
    <col min="9473" max="9473" width="2.42578125" style="208" customWidth="1"/>
    <col min="9474" max="9479" width="2.7109375" style="208" customWidth="1"/>
    <col min="9480" max="9480" width="3.5703125" style="208" customWidth="1"/>
    <col min="9481" max="9490" width="3.140625" style="208" customWidth="1"/>
    <col min="9491" max="9500" width="3" style="208" customWidth="1"/>
    <col min="9501" max="9504" width="3.28515625" style="208" customWidth="1"/>
    <col min="9505" max="9505" width="2.85546875" style="208" customWidth="1"/>
    <col min="9506" max="9506" width="3" style="208" customWidth="1"/>
    <col min="9507" max="9507" width="2.7109375" style="208" customWidth="1"/>
    <col min="9508" max="9728" width="9.140625" style="208"/>
    <col min="9729" max="9729" width="2.42578125" style="208" customWidth="1"/>
    <col min="9730" max="9735" width="2.7109375" style="208" customWidth="1"/>
    <col min="9736" max="9736" width="3.5703125" style="208" customWidth="1"/>
    <col min="9737" max="9746" width="3.140625" style="208" customWidth="1"/>
    <col min="9747" max="9756" width="3" style="208" customWidth="1"/>
    <col min="9757" max="9760" width="3.28515625" style="208" customWidth="1"/>
    <col min="9761" max="9761" width="2.85546875" style="208" customWidth="1"/>
    <col min="9762" max="9762" width="3" style="208" customWidth="1"/>
    <col min="9763" max="9763" width="2.7109375" style="208" customWidth="1"/>
    <col min="9764" max="9984" width="9.140625" style="208"/>
    <col min="9985" max="9985" width="2.42578125" style="208" customWidth="1"/>
    <col min="9986" max="9991" width="2.7109375" style="208" customWidth="1"/>
    <col min="9992" max="9992" width="3.5703125" style="208" customWidth="1"/>
    <col min="9993" max="10002" width="3.140625" style="208" customWidth="1"/>
    <col min="10003" max="10012" width="3" style="208" customWidth="1"/>
    <col min="10013" max="10016" width="3.28515625" style="208" customWidth="1"/>
    <col min="10017" max="10017" width="2.85546875" style="208" customWidth="1"/>
    <col min="10018" max="10018" width="3" style="208" customWidth="1"/>
    <col min="10019" max="10019" width="2.7109375" style="208" customWidth="1"/>
    <col min="10020" max="10240" width="9.140625" style="208"/>
    <col min="10241" max="10241" width="2.42578125" style="208" customWidth="1"/>
    <col min="10242" max="10247" width="2.7109375" style="208" customWidth="1"/>
    <col min="10248" max="10248" width="3.5703125" style="208" customWidth="1"/>
    <col min="10249" max="10258" width="3.140625" style="208" customWidth="1"/>
    <col min="10259" max="10268" width="3" style="208" customWidth="1"/>
    <col min="10269" max="10272" width="3.28515625" style="208" customWidth="1"/>
    <col min="10273" max="10273" width="2.85546875" style="208" customWidth="1"/>
    <col min="10274" max="10274" width="3" style="208" customWidth="1"/>
    <col min="10275" max="10275" width="2.7109375" style="208" customWidth="1"/>
    <col min="10276" max="10496" width="9.140625" style="208"/>
    <col min="10497" max="10497" width="2.42578125" style="208" customWidth="1"/>
    <col min="10498" max="10503" width="2.7109375" style="208" customWidth="1"/>
    <col min="10504" max="10504" width="3.5703125" style="208" customWidth="1"/>
    <col min="10505" max="10514" width="3.140625" style="208" customWidth="1"/>
    <col min="10515" max="10524" width="3" style="208" customWidth="1"/>
    <col min="10525" max="10528" width="3.28515625" style="208" customWidth="1"/>
    <col min="10529" max="10529" width="2.85546875" style="208" customWidth="1"/>
    <col min="10530" max="10530" width="3" style="208" customWidth="1"/>
    <col min="10531" max="10531" width="2.7109375" style="208" customWidth="1"/>
    <col min="10532" max="10752" width="9.140625" style="208"/>
    <col min="10753" max="10753" width="2.42578125" style="208" customWidth="1"/>
    <col min="10754" max="10759" width="2.7109375" style="208" customWidth="1"/>
    <col min="10760" max="10760" width="3.5703125" style="208" customWidth="1"/>
    <col min="10761" max="10770" width="3.140625" style="208" customWidth="1"/>
    <col min="10771" max="10780" width="3" style="208" customWidth="1"/>
    <col min="10781" max="10784" width="3.28515625" style="208" customWidth="1"/>
    <col min="10785" max="10785" width="2.85546875" style="208" customWidth="1"/>
    <col min="10786" max="10786" width="3" style="208" customWidth="1"/>
    <col min="10787" max="10787" width="2.7109375" style="208" customWidth="1"/>
    <col min="10788" max="11008" width="9.140625" style="208"/>
    <col min="11009" max="11009" width="2.42578125" style="208" customWidth="1"/>
    <col min="11010" max="11015" width="2.7109375" style="208" customWidth="1"/>
    <col min="11016" max="11016" width="3.5703125" style="208" customWidth="1"/>
    <col min="11017" max="11026" width="3.140625" style="208" customWidth="1"/>
    <col min="11027" max="11036" width="3" style="208" customWidth="1"/>
    <col min="11037" max="11040" width="3.28515625" style="208" customWidth="1"/>
    <col min="11041" max="11041" width="2.85546875" style="208" customWidth="1"/>
    <col min="11042" max="11042" width="3" style="208" customWidth="1"/>
    <col min="11043" max="11043" width="2.7109375" style="208" customWidth="1"/>
    <col min="11044" max="11264" width="9.140625" style="208"/>
    <col min="11265" max="11265" width="2.42578125" style="208" customWidth="1"/>
    <col min="11266" max="11271" width="2.7109375" style="208" customWidth="1"/>
    <col min="11272" max="11272" width="3.5703125" style="208" customWidth="1"/>
    <col min="11273" max="11282" width="3.140625" style="208" customWidth="1"/>
    <col min="11283" max="11292" width="3" style="208" customWidth="1"/>
    <col min="11293" max="11296" width="3.28515625" style="208" customWidth="1"/>
    <col min="11297" max="11297" width="2.85546875" style="208" customWidth="1"/>
    <col min="11298" max="11298" width="3" style="208" customWidth="1"/>
    <col min="11299" max="11299" width="2.7109375" style="208" customWidth="1"/>
    <col min="11300" max="11520" width="9.140625" style="208"/>
    <col min="11521" max="11521" width="2.42578125" style="208" customWidth="1"/>
    <col min="11522" max="11527" width="2.7109375" style="208" customWidth="1"/>
    <col min="11528" max="11528" width="3.5703125" style="208" customWidth="1"/>
    <col min="11529" max="11538" width="3.140625" style="208" customWidth="1"/>
    <col min="11539" max="11548" width="3" style="208" customWidth="1"/>
    <col min="11549" max="11552" width="3.28515625" style="208" customWidth="1"/>
    <col min="11553" max="11553" width="2.85546875" style="208" customWidth="1"/>
    <col min="11554" max="11554" width="3" style="208" customWidth="1"/>
    <col min="11555" max="11555" width="2.7109375" style="208" customWidth="1"/>
    <col min="11556" max="11776" width="9.140625" style="208"/>
    <col min="11777" max="11777" width="2.42578125" style="208" customWidth="1"/>
    <col min="11778" max="11783" width="2.7109375" style="208" customWidth="1"/>
    <col min="11784" max="11784" width="3.5703125" style="208" customWidth="1"/>
    <col min="11785" max="11794" width="3.140625" style="208" customWidth="1"/>
    <col min="11795" max="11804" width="3" style="208" customWidth="1"/>
    <col min="11805" max="11808" width="3.28515625" style="208" customWidth="1"/>
    <col min="11809" max="11809" width="2.85546875" style="208" customWidth="1"/>
    <col min="11810" max="11810" width="3" style="208" customWidth="1"/>
    <col min="11811" max="11811" width="2.7109375" style="208" customWidth="1"/>
    <col min="11812" max="12032" width="9.140625" style="208"/>
    <col min="12033" max="12033" width="2.42578125" style="208" customWidth="1"/>
    <col min="12034" max="12039" width="2.7109375" style="208" customWidth="1"/>
    <col min="12040" max="12040" width="3.5703125" style="208" customWidth="1"/>
    <col min="12041" max="12050" width="3.140625" style="208" customWidth="1"/>
    <col min="12051" max="12060" width="3" style="208" customWidth="1"/>
    <col min="12061" max="12064" width="3.28515625" style="208" customWidth="1"/>
    <col min="12065" max="12065" width="2.85546875" style="208" customWidth="1"/>
    <col min="12066" max="12066" width="3" style="208" customWidth="1"/>
    <col min="12067" max="12067" width="2.7109375" style="208" customWidth="1"/>
    <col min="12068" max="12288" width="9.140625" style="208"/>
    <col min="12289" max="12289" width="2.42578125" style="208" customWidth="1"/>
    <col min="12290" max="12295" width="2.7109375" style="208" customWidth="1"/>
    <col min="12296" max="12296" width="3.5703125" style="208" customWidth="1"/>
    <col min="12297" max="12306" width="3.140625" style="208" customWidth="1"/>
    <col min="12307" max="12316" width="3" style="208" customWidth="1"/>
    <col min="12317" max="12320" width="3.28515625" style="208" customWidth="1"/>
    <col min="12321" max="12321" width="2.85546875" style="208" customWidth="1"/>
    <col min="12322" max="12322" width="3" style="208" customWidth="1"/>
    <col min="12323" max="12323" width="2.7109375" style="208" customWidth="1"/>
    <col min="12324" max="12544" width="9.140625" style="208"/>
    <col min="12545" max="12545" width="2.42578125" style="208" customWidth="1"/>
    <col min="12546" max="12551" width="2.7109375" style="208" customWidth="1"/>
    <col min="12552" max="12552" width="3.5703125" style="208" customWidth="1"/>
    <col min="12553" max="12562" width="3.140625" style="208" customWidth="1"/>
    <col min="12563" max="12572" width="3" style="208" customWidth="1"/>
    <col min="12573" max="12576" width="3.28515625" style="208" customWidth="1"/>
    <col min="12577" max="12577" width="2.85546875" style="208" customWidth="1"/>
    <col min="12578" max="12578" width="3" style="208" customWidth="1"/>
    <col min="12579" max="12579" width="2.7109375" style="208" customWidth="1"/>
    <col min="12580" max="12800" width="9.140625" style="208"/>
    <col min="12801" max="12801" width="2.42578125" style="208" customWidth="1"/>
    <col min="12802" max="12807" width="2.7109375" style="208" customWidth="1"/>
    <col min="12808" max="12808" width="3.5703125" style="208" customWidth="1"/>
    <col min="12809" max="12818" width="3.140625" style="208" customWidth="1"/>
    <col min="12819" max="12828" width="3" style="208" customWidth="1"/>
    <col min="12829" max="12832" width="3.28515625" style="208" customWidth="1"/>
    <col min="12833" max="12833" width="2.85546875" style="208" customWidth="1"/>
    <col min="12834" max="12834" width="3" style="208" customWidth="1"/>
    <col min="12835" max="12835" width="2.7109375" style="208" customWidth="1"/>
    <col min="12836" max="13056" width="9.140625" style="208"/>
    <col min="13057" max="13057" width="2.42578125" style="208" customWidth="1"/>
    <col min="13058" max="13063" width="2.7109375" style="208" customWidth="1"/>
    <col min="13064" max="13064" width="3.5703125" style="208" customWidth="1"/>
    <col min="13065" max="13074" width="3.140625" style="208" customWidth="1"/>
    <col min="13075" max="13084" width="3" style="208" customWidth="1"/>
    <col min="13085" max="13088" width="3.28515625" style="208" customWidth="1"/>
    <col min="13089" max="13089" width="2.85546875" style="208" customWidth="1"/>
    <col min="13090" max="13090" width="3" style="208" customWidth="1"/>
    <col min="13091" max="13091" width="2.7109375" style="208" customWidth="1"/>
    <col min="13092" max="13312" width="9.140625" style="208"/>
    <col min="13313" max="13313" width="2.42578125" style="208" customWidth="1"/>
    <col min="13314" max="13319" width="2.7109375" style="208" customWidth="1"/>
    <col min="13320" max="13320" width="3.5703125" style="208" customWidth="1"/>
    <col min="13321" max="13330" width="3.140625" style="208" customWidth="1"/>
    <col min="13331" max="13340" width="3" style="208" customWidth="1"/>
    <col min="13341" max="13344" width="3.28515625" style="208" customWidth="1"/>
    <col min="13345" max="13345" width="2.85546875" style="208" customWidth="1"/>
    <col min="13346" max="13346" width="3" style="208" customWidth="1"/>
    <col min="13347" max="13347" width="2.7109375" style="208" customWidth="1"/>
    <col min="13348" max="13568" width="9.140625" style="208"/>
    <col min="13569" max="13569" width="2.42578125" style="208" customWidth="1"/>
    <col min="13570" max="13575" width="2.7109375" style="208" customWidth="1"/>
    <col min="13576" max="13576" width="3.5703125" style="208" customWidth="1"/>
    <col min="13577" max="13586" width="3.140625" style="208" customWidth="1"/>
    <col min="13587" max="13596" width="3" style="208" customWidth="1"/>
    <col min="13597" max="13600" width="3.28515625" style="208" customWidth="1"/>
    <col min="13601" max="13601" width="2.85546875" style="208" customWidth="1"/>
    <col min="13602" max="13602" width="3" style="208" customWidth="1"/>
    <col min="13603" max="13603" width="2.7109375" style="208" customWidth="1"/>
    <col min="13604" max="13824" width="9.140625" style="208"/>
    <col min="13825" max="13825" width="2.42578125" style="208" customWidth="1"/>
    <col min="13826" max="13831" width="2.7109375" style="208" customWidth="1"/>
    <col min="13832" max="13832" width="3.5703125" style="208" customWidth="1"/>
    <col min="13833" max="13842" width="3.140625" style="208" customWidth="1"/>
    <col min="13843" max="13852" width="3" style="208" customWidth="1"/>
    <col min="13853" max="13856" width="3.28515625" style="208" customWidth="1"/>
    <col min="13857" max="13857" width="2.85546875" style="208" customWidth="1"/>
    <col min="13858" max="13858" width="3" style="208" customWidth="1"/>
    <col min="13859" max="13859" width="2.7109375" style="208" customWidth="1"/>
    <col min="13860" max="14080" width="9.140625" style="208"/>
    <col min="14081" max="14081" width="2.42578125" style="208" customWidth="1"/>
    <col min="14082" max="14087" width="2.7109375" style="208" customWidth="1"/>
    <col min="14088" max="14088" width="3.5703125" style="208" customWidth="1"/>
    <col min="14089" max="14098" width="3.140625" style="208" customWidth="1"/>
    <col min="14099" max="14108" width="3" style="208" customWidth="1"/>
    <col min="14109" max="14112" width="3.28515625" style="208" customWidth="1"/>
    <col min="14113" max="14113" width="2.85546875" style="208" customWidth="1"/>
    <col min="14114" max="14114" width="3" style="208" customWidth="1"/>
    <col min="14115" max="14115" width="2.7109375" style="208" customWidth="1"/>
    <col min="14116" max="14336" width="9.140625" style="208"/>
    <col min="14337" max="14337" width="2.42578125" style="208" customWidth="1"/>
    <col min="14338" max="14343" width="2.7109375" style="208" customWidth="1"/>
    <col min="14344" max="14344" width="3.5703125" style="208" customWidth="1"/>
    <col min="14345" max="14354" width="3.140625" style="208" customWidth="1"/>
    <col min="14355" max="14364" width="3" style="208" customWidth="1"/>
    <col min="14365" max="14368" width="3.28515625" style="208" customWidth="1"/>
    <col min="14369" max="14369" width="2.85546875" style="208" customWidth="1"/>
    <col min="14370" max="14370" width="3" style="208" customWidth="1"/>
    <col min="14371" max="14371" width="2.7109375" style="208" customWidth="1"/>
    <col min="14372" max="14592" width="9.140625" style="208"/>
    <col min="14593" max="14593" width="2.42578125" style="208" customWidth="1"/>
    <col min="14594" max="14599" width="2.7109375" style="208" customWidth="1"/>
    <col min="14600" max="14600" width="3.5703125" style="208" customWidth="1"/>
    <col min="14601" max="14610" width="3.140625" style="208" customWidth="1"/>
    <col min="14611" max="14620" width="3" style="208" customWidth="1"/>
    <col min="14621" max="14624" width="3.28515625" style="208" customWidth="1"/>
    <col min="14625" max="14625" width="2.85546875" style="208" customWidth="1"/>
    <col min="14626" max="14626" width="3" style="208" customWidth="1"/>
    <col min="14627" max="14627" width="2.7109375" style="208" customWidth="1"/>
    <col min="14628" max="14848" width="9.140625" style="208"/>
    <col min="14849" max="14849" width="2.42578125" style="208" customWidth="1"/>
    <col min="14850" max="14855" width="2.7109375" style="208" customWidth="1"/>
    <col min="14856" max="14856" width="3.5703125" style="208" customWidth="1"/>
    <col min="14857" max="14866" width="3.140625" style="208" customWidth="1"/>
    <col min="14867" max="14876" width="3" style="208" customWidth="1"/>
    <col min="14877" max="14880" width="3.28515625" style="208" customWidth="1"/>
    <col min="14881" max="14881" width="2.85546875" style="208" customWidth="1"/>
    <col min="14882" max="14882" width="3" style="208" customWidth="1"/>
    <col min="14883" max="14883" width="2.7109375" style="208" customWidth="1"/>
    <col min="14884" max="15104" width="9.140625" style="208"/>
    <col min="15105" max="15105" width="2.42578125" style="208" customWidth="1"/>
    <col min="15106" max="15111" width="2.7109375" style="208" customWidth="1"/>
    <col min="15112" max="15112" width="3.5703125" style="208" customWidth="1"/>
    <col min="15113" max="15122" width="3.140625" style="208" customWidth="1"/>
    <col min="15123" max="15132" width="3" style="208" customWidth="1"/>
    <col min="15133" max="15136" width="3.28515625" style="208" customWidth="1"/>
    <col min="15137" max="15137" width="2.85546875" style="208" customWidth="1"/>
    <col min="15138" max="15138" width="3" style="208" customWidth="1"/>
    <col min="15139" max="15139" width="2.7109375" style="208" customWidth="1"/>
    <col min="15140" max="15360" width="9.140625" style="208"/>
    <col min="15361" max="15361" width="2.42578125" style="208" customWidth="1"/>
    <col min="15362" max="15367" width="2.7109375" style="208" customWidth="1"/>
    <col min="15368" max="15368" width="3.5703125" style="208" customWidth="1"/>
    <col min="15369" max="15378" width="3.140625" style="208" customWidth="1"/>
    <col min="15379" max="15388" width="3" style="208" customWidth="1"/>
    <col min="15389" max="15392" width="3.28515625" style="208" customWidth="1"/>
    <col min="15393" max="15393" width="2.85546875" style="208" customWidth="1"/>
    <col min="15394" max="15394" width="3" style="208" customWidth="1"/>
    <col min="15395" max="15395" width="2.7109375" style="208" customWidth="1"/>
    <col min="15396" max="15616" width="9.140625" style="208"/>
    <col min="15617" max="15617" width="2.42578125" style="208" customWidth="1"/>
    <col min="15618" max="15623" width="2.7109375" style="208" customWidth="1"/>
    <col min="15624" max="15624" width="3.5703125" style="208" customWidth="1"/>
    <col min="15625" max="15634" width="3.140625" style="208" customWidth="1"/>
    <col min="15635" max="15644" width="3" style="208" customWidth="1"/>
    <col min="15645" max="15648" width="3.28515625" style="208" customWidth="1"/>
    <col min="15649" max="15649" width="2.85546875" style="208" customWidth="1"/>
    <col min="15650" max="15650" width="3" style="208" customWidth="1"/>
    <col min="15651" max="15651" width="2.7109375" style="208" customWidth="1"/>
    <col min="15652" max="15872" width="9.140625" style="208"/>
    <col min="15873" max="15873" width="2.42578125" style="208" customWidth="1"/>
    <col min="15874" max="15879" width="2.7109375" style="208" customWidth="1"/>
    <col min="15880" max="15880" width="3.5703125" style="208" customWidth="1"/>
    <col min="15881" max="15890" width="3.140625" style="208" customWidth="1"/>
    <col min="15891" max="15900" width="3" style="208" customWidth="1"/>
    <col min="15901" max="15904" width="3.28515625" style="208" customWidth="1"/>
    <col min="15905" max="15905" width="2.85546875" style="208" customWidth="1"/>
    <col min="15906" max="15906" width="3" style="208" customWidth="1"/>
    <col min="15907" max="15907" width="2.7109375" style="208" customWidth="1"/>
    <col min="15908" max="16128" width="9.140625" style="208"/>
    <col min="16129" max="16129" width="2.42578125" style="208" customWidth="1"/>
    <col min="16130" max="16135" width="2.7109375" style="208" customWidth="1"/>
    <col min="16136" max="16136" width="3.5703125" style="208" customWidth="1"/>
    <col min="16137" max="16146" width="3.140625" style="208" customWidth="1"/>
    <col min="16147" max="16156" width="3" style="208" customWidth="1"/>
    <col min="16157" max="16160" width="3.28515625" style="208" customWidth="1"/>
    <col min="16161" max="16161" width="2.85546875" style="208" customWidth="1"/>
    <col min="16162" max="16162" width="3" style="208" customWidth="1"/>
    <col min="16163" max="16163" width="2.7109375" style="208" customWidth="1"/>
    <col min="16164" max="16384" width="9.140625" style="208"/>
  </cols>
  <sheetData>
    <row r="3" spans="2:35" x14ac:dyDescent="0.2">
      <c r="F3" s="209"/>
      <c r="P3" s="210"/>
      <c r="AA3" s="211"/>
    </row>
    <row r="4" spans="2:35" ht="6.75" customHeight="1" x14ac:dyDescent="0.2">
      <c r="F4" s="209"/>
      <c r="P4" s="210"/>
      <c r="AA4" s="211"/>
    </row>
    <row r="5" spans="2:35" x14ac:dyDescent="0.2">
      <c r="F5" s="209"/>
      <c r="P5" s="210"/>
      <c r="AA5" s="211"/>
    </row>
    <row r="6" spans="2:35" x14ac:dyDescent="0.2">
      <c r="P6" s="210"/>
      <c r="AA6" s="211"/>
    </row>
    <row r="7" spans="2:35" ht="8.25" customHeight="1" x14ac:dyDescent="0.2">
      <c r="F7" s="212"/>
      <c r="P7" s="210"/>
      <c r="AA7" s="211"/>
    </row>
    <row r="8" spans="2:35" ht="4.5" customHeight="1" x14ac:dyDescent="0.2">
      <c r="P8" s="210"/>
      <c r="AA8" s="211"/>
    </row>
    <row r="9" spans="2:35" ht="6" customHeight="1" x14ac:dyDescent="0.2">
      <c r="P9" s="210"/>
      <c r="AA9" s="211"/>
    </row>
    <row r="10" spans="2:35" ht="9.75" customHeight="1" x14ac:dyDescent="0.2">
      <c r="B10" s="213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5"/>
    </row>
    <row r="11" spans="2:35" ht="15" x14ac:dyDescent="0.2">
      <c r="B11" s="216" t="s">
        <v>116</v>
      </c>
      <c r="C11" s="217"/>
      <c r="D11" s="217"/>
      <c r="E11" s="217"/>
      <c r="G11" s="217" t="s">
        <v>117</v>
      </c>
      <c r="H11" s="218">
        <v>0</v>
      </c>
      <c r="I11" s="218">
        <v>0</v>
      </c>
      <c r="J11" s="219" t="s">
        <v>118</v>
      </c>
      <c r="K11" s="218">
        <v>1</v>
      </c>
      <c r="L11" s="218">
        <v>8</v>
      </c>
      <c r="M11" s="218">
        <v>0</v>
      </c>
      <c r="N11" s="219" t="s">
        <v>118</v>
      </c>
      <c r="O11" s="218">
        <v>3</v>
      </c>
      <c r="P11" s="218">
        <v>0</v>
      </c>
      <c r="Q11" s="218">
        <v>6</v>
      </c>
      <c r="R11" s="219" t="s">
        <v>118</v>
      </c>
      <c r="S11" s="218">
        <v>3</v>
      </c>
      <c r="T11" s="219" t="s">
        <v>119</v>
      </c>
      <c r="U11" s="218">
        <v>1</v>
      </c>
      <c r="V11" s="218">
        <v>0</v>
      </c>
      <c r="W11" s="218">
        <v>6</v>
      </c>
      <c r="X11" s="219" t="s">
        <v>118</v>
      </c>
      <c r="Y11" s="218">
        <v>0</v>
      </c>
      <c r="Z11" s="218">
        <v>0</v>
      </c>
      <c r="AA11" s="218">
        <v>0</v>
      </c>
      <c r="AE11" s="220"/>
      <c r="AI11" s="211"/>
    </row>
    <row r="12" spans="2:35" x14ac:dyDescent="0.2">
      <c r="B12" s="221" t="s">
        <v>120</v>
      </c>
      <c r="C12" s="222"/>
      <c r="D12" s="222"/>
      <c r="E12" s="222"/>
      <c r="AI12" s="211"/>
    </row>
    <row r="13" spans="2:35" ht="15.75" x14ac:dyDescent="0.25">
      <c r="B13" s="216" t="s">
        <v>121</v>
      </c>
      <c r="C13" s="217"/>
      <c r="D13" s="217"/>
      <c r="E13" s="217"/>
      <c r="G13" s="217" t="s">
        <v>117</v>
      </c>
      <c r="H13" s="223" t="s">
        <v>169</v>
      </c>
      <c r="I13" s="223"/>
      <c r="J13" s="223"/>
      <c r="K13" s="223"/>
      <c r="L13" s="223"/>
      <c r="M13" s="223"/>
      <c r="N13" s="223"/>
      <c r="O13" s="223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5"/>
      <c r="AE13" s="225"/>
      <c r="AF13" s="225"/>
      <c r="AG13" s="225"/>
      <c r="AI13" s="211"/>
    </row>
    <row r="14" spans="2:35" ht="15.75" x14ac:dyDescent="0.25">
      <c r="B14" s="216" t="s">
        <v>122</v>
      </c>
      <c r="C14" s="217"/>
      <c r="D14" s="217"/>
      <c r="E14" s="217"/>
      <c r="G14" s="217" t="s">
        <v>117</v>
      </c>
      <c r="H14" s="223" t="s">
        <v>170</v>
      </c>
      <c r="I14" s="223"/>
      <c r="J14" s="223"/>
      <c r="K14" s="223"/>
      <c r="L14" s="223"/>
      <c r="M14" s="223"/>
      <c r="N14" s="223"/>
      <c r="O14" s="223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5"/>
      <c r="AE14" s="225"/>
      <c r="AF14" s="225"/>
      <c r="AG14" s="225"/>
      <c r="AI14" s="211"/>
    </row>
    <row r="15" spans="2:35" ht="15.75" x14ac:dyDescent="0.25">
      <c r="B15" s="226"/>
      <c r="C15" s="217"/>
      <c r="D15" s="217"/>
      <c r="E15" s="217"/>
      <c r="G15" s="217"/>
      <c r="H15" s="227" t="s">
        <v>182</v>
      </c>
      <c r="I15" s="227"/>
      <c r="J15" s="227"/>
      <c r="K15" s="227"/>
      <c r="L15" s="227"/>
      <c r="M15" s="227"/>
      <c r="N15" s="227"/>
      <c r="O15" s="227"/>
      <c r="P15" s="228"/>
      <c r="Q15" s="228"/>
      <c r="R15" s="228"/>
      <c r="S15" s="228"/>
      <c r="T15" s="228"/>
      <c r="U15" s="228"/>
      <c r="V15" s="228"/>
      <c r="W15" s="228"/>
      <c r="X15" s="228"/>
      <c r="Y15" s="228"/>
      <c r="Z15" s="228"/>
      <c r="AA15" s="228"/>
      <c r="AB15" s="228"/>
      <c r="AC15" s="228"/>
      <c r="AD15" s="225"/>
      <c r="AE15" s="225"/>
      <c r="AF15" s="225"/>
      <c r="AG15" s="225"/>
      <c r="AI15" s="211"/>
    </row>
    <row r="16" spans="2:35" ht="5.25" customHeight="1" x14ac:dyDescent="0.2">
      <c r="B16" s="210"/>
      <c r="AI16" s="211"/>
    </row>
    <row r="17" spans="2:38" ht="23.25" customHeight="1" x14ac:dyDescent="0.2">
      <c r="B17" s="213"/>
      <c r="C17" s="229" t="s">
        <v>123</v>
      </c>
      <c r="D17" s="229"/>
      <c r="E17" s="229"/>
      <c r="F17" s="229"/>
      <c r="G17" s="229"/>
      <c r="H17" s="229"/>
      <c r="I17" s="229"/>
      <c r="J17" s="229" t="s">
        <v>124</v>
      </c>
      <c r="K17" s="229"/>
      <c r="L17" s="230"/>
      <c r="M17" s="214"/>
      <c r="N17" s="214"/>
      <c r="O17" s="214"/>
      <c r="P17" s="364" t="s">
        <v>125</v>
      </c>
      <c r="Q17" s="365"/>
      <c r="R17" s="365"/>
      <c r="S17" s="365"/>
      <c r="T17" s="365"/>
      <c r="U17" s="365"/>
      <c r="V17" s="365"/>
      <c r="W17" s="365"/>
      <c r="X17" s="365"/>
      <c r="Y17" s="365"/>
      <c r="Z17" s="365"/>
      <c r="AA17" s="365"/>
      <c r="AB17" s="365"/>
      <c r="AC17" s="365"/>
      <c r="AD17" s="365"/>
      <c r="AE17" s="365"/>
      <c r="AF17" s="365"/>
      <c r="AG17" s="365"/>
      <c r="AH17" s="365"/>
      <c r="AI17" s="215"/>
    </row>
    <row r="18" spans="2:38" ht="13.5" customHeight="1" x14ac:dyDescent="0.2">
      <c r="B18" s="210"/>
      <c r="P18" s="210"/>
      <c r="Q18" s="372" t="str">
        <f>"PPh Pasal 21 Tunjangan Kinerja PNS Bulan " &amp;C21 &amp; " 2021"</f>
        <v>PPh Pasal 21 Tunjangan Kinerja PNS Bulan Maret 2021</v>
      </c>
      <c r="R18" s="372"/>
      <c r="S18" s="372"/>
      <c r="T18" s="372"/>
      <c r="U18" s="372"/>
      <c r="V18" s="372"/>
      <c r="W18" s="372"/>
      <c r="X18" s="372"/>
      <c r="Y18" s="372"/>
      <c r="Z18" s="372"/>
      <c r="AA18" s="372"/>
      <c r="AB18" s="372"/>
      <c r="AC18" s="372"/>
      <c r="AD18" s="372"/>
      <c r="AE18" s="372"/>
      <c r="AF18" s="372"/>
      <c r="AG18" s="372"/>
      <c r="AH18" s="372"/>
      <c r="AI18" s="231"/>
      <c r="AJ18" s="232"/>
      <c r="AK18" s="232"/>
      <c r="AL18" s="232"/>
    </row>
    <row r="19" spans="2:38" ht="13.5" x14ac:dyDescent="0.25">
      <c r="B19" s="210"/>
      <c r="C19" s="233">
        <v>4</v>
      </c>
      <c r="D19" s="234" t="s">
        <v>126</v>
      </c>
      <c r="E19" s="235">
        <v>1</v>
      </c>
      <c r="F19" s="235">
        <v>1</v>
      </c>
      <c r="G19" s="236" t="s">
        <v>127</v>
      </c>
      <c r="H19" s="233">
        <v>1</v>
      </c>
      <c r="I19" s="237"/>
      <c r="J19" s="225"/>
      <c r="K19" s="235" t="s">
        <v>126</v>
      </c>
      <c r="L19" s="235">
        <v>0</v>
      </c>
      <c r="M19" s="235">
        <v>0</v>
      </c>
      <c r="P19" s="210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372"/>
      <c r="AB19" s="372"/>
      <c r="AC19" s="372"/>
      <c r="AD19" s="372"/>
      <c r="AE19" s="372"/>
      <c r="AF19" s="372"/>
      <c r="AG19" s="372"/>
      <c r="AH19" s="372"/>
      <c r="AI19" s="231"/>
      <c r="AJ19" s="232"/>
      <c r="AK19" s="232"/>
      <c r="AL19" s="232"/>
    </row>
    <row r="20" spans="2:38" ht="12.75" customHeight="1" x14ac:dyDescent="0.2">
      <c r="B20" s="210"/>
      <c r="P20" s="210"/>
      <c r="Q20" s="372"/>
      <c r="R20" s="372"/>
      <c r="S20" s="372"/>
      <c r="T20" s="372"/>
      <c r="U20" s="372"/>
      <c r="V20" s="372"/>
      <c r="W20" s="372"/>
      <c r="X20" s="372"/>
      <c r="Y20" s="372"/>
      <c r="Z20" s="372"/>
      <c r="AA20" s="372"/>
      <c r="AB20" s="372"/>
      <c r="AC20" s="372"/>
      <c r="AD20" s="372"/>
      <c r="AE20" s="372"/>
      <c r="AF20" s="372"/>
      <c r="AG20" s="372"/>
      <c r="AH20" s="372"/>
      <c r="AI20" s="211"/>
    </row>
    <row r="21" spans="2:38" ht="13.5" customHeight="1" x14ac:dyDescent="0.2">
      <c r="B21" s="210"/>
      <c r="C21" s="374" t="str">
        <f>'[1]1'!$C$3</f>
        <v>Maret</v>
      </c>
      <c r="D21" s="374"/>
      <c r="E21" s="374"/>
      <c r="F21" s="238"/>
      <c r="G21" s="374" t="str">
        <f>IF(C21="Januari","Jan",IF(C21="Februari","Feb",IF(C21="Maret","Mar",IF(C21="April","Apr",IF(C21="Mei","Mei",IF(C21="Juni","Jun",IF(C21="Juli","Jul",IF(C21="Agustus","Agt",IF(C21="September","Sep",IF(C21="Oktober","Okt",IF(C21="November","Nov",IF(C21="Desember","Des",))))))))))))</f>
        <v>Mar</v>
      </c>
      <c r="H21" s="374"/>
      <c r="N21" s="239"/>
      <c r="P21" s="210"/>
      <c r="Q21" s="373"/>
      <c r="R21" s="373"/>
      <c r="S21" s="373"/>
      <c r="T21" s="373"/>
      <c r="U21" s="373"/>
      <c r="V21" s="373"/>
      <c r="W21" s="373"/>
      <c r="X21" s="373"/>
      <c r="Y21" s="373"/>
      <c r="Z21" s="373"/>
      <c r="AA21" s="373"/>
      <c r="AB21" s="373"/>
      <c r="AC21" s="373"/>
      <c r="AD21" s="373"/>
      <c r="AE21" s="373"/>
      <c r="AF21" s="373"/>
      <c r="AG21" s="373"/>
      <c r="AH21" s="373"/>
      <c r="AI21" s="211"/>
    </row>
    <row r="22" spans="2:38" ht="5.25" customHeight="1" x14ac:dyDescent="0.2">
      <c r="B22" s="240"/>
      <c r="C22" s="241"/>
      <c r="D22" s="241"/>
      <c r="E22" s="241"/>
      <c r="F22" s="241"/>
      <c r="G22" s="241"/>
      <c r="H22" s="241"/>
      <c r="I22" s="241"/>
      <c r="J22" s="241"/>
      <c r="K22" s="241"/>
      <c r="L22" s="241"/>
      <c r="M22" s="241"/>
      <c r="N22" s="241"/>
      <c r="O22" s="241"/>
      <c r="P22" s="240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3"/>
    </row>
    <row r="23" spans="2:38" ht="16.5" customHeight="1" x14ac:dyDescent="0.2">
      <c r="B23" s="375" t="s">
        <v>129</v>
      </c>
      <c r="C23" s="371"/>
      <c r="D23" s="371" t="s">
        <v>130</v>
      </c>
      <c r="E23" s="371"/>
      <c r="F23" s="371" t="s">
        <v>131</v>
      </c>
      <c r="G23" s="371"/>
      <c r="H23" s="371" t="s">
        <v>132</v>
      </c>
      <c r="I23" s="371"/>
      <c r="J23" s="371" t="s">
        <v>133</v>
      </c>
      <c r="K23" s="371"/>
      <c r="L23" s="371" t="s">
        <v>134</v>
      </c>
      <c r="M23" s="371"/>
      <c r="N23" s="371" t="s">
        <v>135</v>
      </c>
      <c r="O23" s="371"/>
      <c r="P23" s="371" t="s">
        <v>136</v>
      </c>
      <c r="Q23" s="371"/>
      <c r="R23" s="371" t="s">
        <v>137</v>
      </c>
      <c r="S23" s="371"/>
      <c r="T23" s="371" t="s">
        <v>138</v>
      </c>
      <c r="U23" s="371"/>
      <c r="V23" s="371" t="s">
        <v>139</v>
      </c>
      <c r="W23" s="371"/>
      <c r="X23" s="371" t="s">
        <v>140</v>
      </c>
      <c r="Y23" s="371"/>
      <c r="Z23" s="364" t="s">
        <v>128</v>
      </c>
      <c r="AA23" s="365"/>
      <c r="AB23" s="365"/>
      <c r="AC23" s="365"/>
      <c r="AD23" s="365"/>
      <c r="AE23" s="365"/>
      <c r="AF23" s="365"/>
      <c r="AG23" s="365"/>
      <c r="AH23" s="365"/>
      <c r="AI23" s="366"/>
    </row>
    <row r="24" spans="2:38" ht="14.25" customHeight="1" x14ac:dyDescent="0.2">
      <c r="B24" s="367" t="str">
        <f>IF($G$21=B23,"X"," ")</f>
        <v xml:space="preserve"> </v>
      </c>
      <c r="C24" s="368"/>
      <c r="D24" s="352" t="str">
        <f>IF($G$21=D23,"X"," ")</f>
        <v xml:space="preserve"> </v>
      </c>
      <c r="E24" s="353"/>
      <c r="F24" s="352" t="str">
        <f>IF($G$21=F23,"X"," ")</f>
        <v>X</v>
      </c>
      <c r="G24" s="353"/>
      <c r="H24" s="352" t="str">
        <f>IF($G$21=H23,"X"," ")</f>
        <v xml:space="preserve"> </v>
      </c>
      <c r="I24" s="353"/>
      <c r="J24" s="352" t="str">
        <f>IF($G$21=J23,"X"," ")</f>
        <v xml:space="preserve"> </v>
      </c>
      <c r="K24" s="353"/>
      <c r="L24" s="352" t="str">
        <f>IF($G$21=L23,"X"," ")</f>
        <v xml:space="preserve"> </v>
      </c>
      <c r="M24" s="353"/>
      <c r="N24" s="352" t="str">
        <f>IF($G$21=N23,"X"," ")</f>
        <v xml:space="preserve"> </v>
      </c>
      <c r="O24" s="353"/>
      <c r="P24" s="352" t="str">
        <f>IF($G$21=P23,"X"," ")</f>
        <v xml:space="preserve"> </v>
      </c>
      <c r="Q24" s="353"/>
      <c r="R24" s="352" t="str">
        <f>IF($G$21=R23,"X"," ")</f>
        <v xml:space="preserve"> </v>
      </c>
      <c r="S24" s="353"/>
      <c r="T24" s="352" t="str">
        <f>IF($G$21=T23,"X"," ")</f>
        <v xml:space="preserve"> </v>
      </c>
      <c r="U24" s="353"/>
      <c r="V24" s="352" t="str">
        <f>IF($G$21=V23,"X"," ")</f>
        <v xml:space="preserve"> </v>
      </c>
      <c r="W24" s="353"/>
      <c r="X24" s="352" t="str">
        <f>IF($G$21=X23,"X"," ")</f>
        <v xml:space="preserve"> </v>
      </c>
      <c r="Y24" s="353"/>
      <c r="Z24" s="210"/>
      <c r="AC24" s="244">
        <v>2</v>
      </c>
      <c r="AD24" s="244">
        <v>0</v>
      </c>
      <c r="AE24" s="244">
        <v>2</v>
      </c>
      <c r="AF24" s="244">
        <v>1</v>
      </c>
      <c r="AI24" s="211"/>
    </row>
    <row r="25" spans="2:38" ht="9.75" customHeight="1" x14ac:dyDescent="0.2">
      <c r="B25" s="369"/>
      <c r="C25" s="370"/>
      <c r="D25" s="354"/>
      <c r="E25" s="355"/>
      <c r="F25" s="354"/>
      <c r="G25" s="355"/>
      <c r="H25" s="354"/>
      <c r="I25" s="355"/>
      <c r="J25" s="354"/>
      <c r="K25" s="355"/>
      <c r="L25" s="354"/>
      <c r="M25" s="355"/>
      <c r="N25" s="354"/>
      <c r="O25" s="355"/>
      <c r="P25" s="354"/>
      <c r="Q25" s="355"/>
      <c r="R25" s="354"/>
      <c r="S25" s="355"/>
      <c r="T25" s="354"/>
      <c r="U25" s="355"/>
      <c r="V25" s="354"/>
      <c r="W25" s="355"/>
      <c r="X25" s="354"/>
      <c r="Y25" s="355"/>
      <c r="Z25" s="210"/>
      <c r="AB25" s="245"/>
      <c r="AC25" s="232"/>
      <c r="AD25" s="232"/>
      <c r="AE25" s="232"/>
      <c r="AF25" s="232"/>
      <c r="AG25" s="232"/>
      <c r="AH25" s="232"/>
      <c r="AI25" s="211"/>
    </row>
    <row r="26" spans="2:38" ht="3.75" customHeight="1" x14ac:dyDescent="0.2">
      <c r="B26" s="356" t="s">
        <v>171</v>
      </c>
      <c r="C26" s="357"/>
      <c r="D26" s="357"/>
      <c r="E26" s="357"/>
      <c r="F26" s="357"/>
      <c r="G26" s="357"/>
      <c r="H26" s="357"/>
      <c r="I26" s="357"/>
      <c r="J26" s="357"/>
      <c r="K26" s="357"/>
      <c r="L26" s="357"/>
      <c r="M26" s="357"/>
      <c r="N26" s="357"/>
      <c r="O26" s="357"/>
      <c r="P26" s="357"/>
      <c r="Q26" s="357"/>
      <c r="R26" s="357"/>
      <c r="S26" s="357"/>
      <c r="T26" s="357"/>
      <c r="U26" s="246"/>
      <c r="V26" s="246"/>
      <c r="W26" s="246"/>
      <c r="X26" s="246"/>
      <c r="Y26" s="246"/>
      <c r="Z26" s="210"/>
      <c r="AB26" s="232"/>
      <c r="AC26" s="232"/>
      <c r="AD26" s="232"/>
      <c r="AE26" s="232"/>
      <c r="AF26" s="232"/>
      <c r="AG26" s="232"/>
      <c r="AH26" s="232"/>
      <c r="AI26" s="211"/>
    </row>
    <row r="27" spans="2:38" ht="12" customHeight="1" x14ac:dyDescent="0.2">
      <c r="B27" s="358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Z27" s="210"/>
      <c r="AB27" s="247"/>
      <c r="AC27" s="247"/>
      <c r="AD27" s="247"/>
      <c r="AE27" s="247"/>
      <c r="AF27" s="247"/>
      <c r="AG27" s="247"/>
      <c r="AH27" s="247"/>
      <c r="AI27" s="211"/>
    </row>
    <row r="28" spans="2:38" x14ac:dyDescent="0.2">
      <c r="B28" s="213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5"/>
    </row>
    <row r="29" spans="2:38" ht="3.75" customHeight="1" x14ac:dyDescent="0.2">
      <c r="B29" s="210"/>
      <c r="J29" s="220"/>
      <c r="K29" s="220"/>
      <c r="L29" s="220"/>
      <c r="M29" s="220"/>
      <c r="O29" s="220"/>
      <c r="P29" s="220"/>
      <c r="Q29" s="220"/>
      <c r="T29" s="220"/>
      <c r="U29" s="220"/>
      <c r="W29" s="220"/>
      <c r="X29" s="220"/>
      <c r="Y29" s="220"/>
      <c r="AB29" s="220"/>
      <c r="AI29" s="211"/>
    </row>
    <row r="30" spans="2:38" x14ac:dyDescent="0.2">
      <c r="B30" s="216" t="s">
        <v>141</v>
      </c>
      <c r="I30" s="248"/>
      <c r="J30" s="248"/>
      <c r="K30" s="248"/>
      <c r="L30" s="248"/>
      <c r="M30" s="248"/>
      <c r="N30" s="249"/>
      <c r="O30" s="248"/>
      <c r="P30" s="248"/>
      <c r="Q30" s="248"/>
      <c r="R30" s="249"/>
      <c r="S30" s="248"/>
      <c r="T30" s="248"/>
      <c r="U30" s="249"/>
      <c r="V30" s="248"/>
      <c r="W30" s="248"/>
      <c r="X30" s="248"/>
      <c r="Y30" s="249"/>
      <c r="Z30" s="248"/>
      <c r="AA30" s="248"/>
      <c r="AB30" s="250"/>
      <c r="AI30" s="211"/>
    </row>
    <row r="31" spans="2:38" ht="3" customHeight="1" x14ac:dyDescent="0.2">
      <c r="B31" s="210"/>
      <c r="J31" s="220"/>
      <c r="K31" s="220"/>
      <c r="L31" s="220"/>
      <c r="M31" s="220"/>
      <c r="O31" s="220"/>
      <c r="P31" s="220"/>
      <c r="Q31" s="220"/>
      <c r="T31" s="220"/>
      <c r="U31" s="220"/>
      <c r="W31" s="220"/>
      <c r="X31" s="220"/>
      <c r="Y31" s="220"/>
      <c r="AB31" s="220"/>
      <c r="AI31" s="211"/>
    </row>
    <row r="32" spans="2:38" ht="12.75" customHeight="1" x14ac:dyDescent="0.2">
      <c r="B32" s="251" t="s">
        <v>142</v>
      </c>
      <c r="C32" s="241"/>
      <c r="D32" s="241"/>
      <c r="E32" s="241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1"/>
      <c r="W32" s="241"/>
      <c r="X32" s="241"/>
      <c r="Y32" s="241"/>
      <c r="Z32" s="241"/>
      <c r="AA32" s="241"/>
      <c r="AB32" s="241"/>
      <c r="AC32" s="241"/>
      <c r="AD32" s="241"/>
      <c r="AE32" s="241"/>
      <c r="AF32" s="241"/>
      <c r="AG32" s="241"/>
      <c r="AH32" s="241"/>
      <c r="AI32" s="243"/>
    </row>
    <row r="33" spans="2:35" ht="22.5" customHeight="1" x14ac:dyDescent="0.2">
      <c r="B33" s="216" t="s">
        <v>143</v>
      </c>
      <c r="K33" s="215"/>
      <c r="M33" s="252" t="s">
        <v>144</v>
      </c>
      <c r="Q33" s="360" t="str">
        <f>[2]!terbilang(D36) &amp;" rupiah"</f>
        <v>Tiga puluh empat ribu empat ratus tujuh puluh rupiah</v>
      </c>
      <c r="R33" s="361"/>
      <c r="S33" s="361"/>
      <c r="T33" s="361"/>
      <c r="U33" s="361"/>
      <c r="V33" s="361"/>
      <c r="W33" s="361"/>
      <c r="X33" s="361"/>
      <c r="Y33" s="361"/>
      <c r="Z33" s="361"/>
      <c r="AA33" s="361"/>
      <c r="AB33" s="361"/>
      <c r="AC33" s="361"/>
      <c r="AD33" s="361"/>
      <c r="AE33" s="361"/>
      <c r="AF33" s="361"/>
      <c r="AG33" s="361"/>
      <c r="AH33" s="361"/>
      <c r="AI33" s="211"/>
    </row>
    <row r="34" spans="2:35" x14ac:dyDescent="0.2">
      <c r="B34" s="221" t="s">
        <v>145</v>
      </c>
      <c r="K34" s="211"/>
      <c r="Q34" s="362"/>
      <c r="R34" s="362"/>
      <c r="S34" s="362"/>
      <c r="T34" s="362"/>
      <c r="U34" s="362"/>
      <c r="V34" s="362"/>
      <c r="W34" s="362"/>
      <c r="X34" s="362"/>
      <c r="Y34" s="362"/>
      <c r="Z34" s="362"/>
      <c r="AA34" s="362"/>
      <c r="AB34" s="362"/>
      <c r="AC34" s="362"/>
      <c r="AD34" s="362"/>
      <c r="AE34" s="362"/>
      <c r="AF34" s="362"/>
      <c r="AG34" s="362"/>
      <c r="AH34" s="362"/>
      <c r="AI34" s="211"/>
    </row>
    <row r="35" spans="2:35" ht="13.5" x14ac:dyDescent="0.25">
      <c r="B35" s="210"/>
      <c r="K35" s="211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11"/>
    </row>
    <row r="36" spans="2:35" ht="13.5" x14ac:dyDescent="0.25">
      <c r="B36" s="254" t="s">
        <v>146</v>
      </c>
      <c r="D36" s="363">
        <f>'Rekap(R2)'!H22</f>
        <v>34470</v>
      </c>
      <c r="E36" s="363"/>
      <c r="F36" s="363"/>
      <c r="G36" s="363"/>
      <c r="H36" s="363"/>
      <c r="I36" s="255"/>
      <c r="K36" s="211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11"/>
    </row>
    <row r="37" spans="2:35" ht="5.25" customHeight="1" x14ac:dyDescent="0.2">
      <c r="B37" s="210"/>
      <c r="K37" s="243"/>
      <c r="AI37" s="211"/>
    </row>
    <row r="38" spans="2:35" ht="6.75" customHeight="1" x14ac:dyDescent="0.2">
      <c r="B38" s="213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3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5"/>
    </row>
    <row r="39" spans="2:35" x14ac:dyDescent="0.2">
      <c r="B39" s="345" t="s">
        <v>147</v>
      </c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5" t="s">
        <v>148</v>
      </c>
      <c r="T39" s="346"/>
      <c r="U39" s="346"/>
      <c r="V39" s="346"/>
      <c r="W39" s="346"/>
      <c r="X39" s="346"/>
      <c r="Y39" s="346"/>
      <c r="Z39" s="346"/>
      <c r="AA39" s="346"/>
      <c r="AB39" s="346"/>
      <c r="AC39" s="346"/>
      <c r="AD39" s="346"/>
      <c r="AE39" s="346"/>
      <c r="AF39" s="346"/>
      <c r="AG39" s="346"/>
      <c r="AH39" s="346"/>
      <c r="AI39" s="347"/>
    </row>
    <row r="40" spans="2:35" ht="13.5" x14ac:dyDescent="0.25">
      <c r="B40" s="254"/>
      <c r="C40" s="252"/>
      <c r="D40" s="252"/>
      <c r="E40" s="252"/>
      <c r="F40" s="256" t="s">
        <v>149</v>
      </c>
      <c r="G40" s="252"/>
      <c r="H40" s="252"/>
      <c r="I40" s="257"/>
      <c r="J40" s="257"/>
      <c r="K40" s="257"/>
      <c r="L40" s="257"/>
      <c r="M40" s="257"/>
      <c r="N40" s="257"/>
      <c r="O40" s="252"/>
      <c r="P40" s="252"/>
      <c r="Q40" s="252"/>
      <c r="R40" s="252"/>
      <c r="S40" s="210"/>
      <c r="W40" s="223" t="s">
        <v>150</v>
      </c>
      <c r="X40" s="258"/>
      <c r="Y40" s="258"/>
      <c r="Z40" s="258"/>
      <c r="AA40" s="224"/>
      <c r="AB40" s="256" t="s">
        <v>151</v>
      </c>
      <c r="AC40" s="348" t="str">
        <f>'[1]1'!$B$3</f>
        <v>2 April 2021</v>
      </c>
      <c r="AD40" s="348"/>
      <c r="AE40" s="348"/>
      <c r="AF40" s="348"/>
      <c r="AG40" s="348"/>
      <c r="AH40" s="348"/>
      <c r="AI40" s="211"/>
    </row>
    <row r="41" spans="2:35" x14ac:dyDescent="0.2">
      <c r="B41" s="349" t="s">
        <v>152</v>
      </c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50"/>
      <c r="P41" s="350"/>
      <c r="Q41" s="350"/>
      <c r="R41" s="350"/>
      <c r="S41" s="349" t="s">
        <v>152</v>
      </c>
      <c r="T41" s="350"/>
      <c r="U41" s="350"/>
      <c r="V41" s="350"/>
      <c r="W41" s="350"/>
      <c r="X41" s="350"/>
      <c r="Y41" s="350"/>
      <c r="Z41" s="350"/>
      <c r="AA41" s="350"/>
      <c r="AB41" s="350"/>
      <c r="AC41" s="350"/>
      <c r="AD41" s="350"/>
      <c r="AE41" s="350"/>
      <c r="AF41" s="350"/>
      <c r="AG41" s="350"/>
      <c r="AH41" s="350"/>
      <c r="AI41" s="351"/>
    </row>
    <row r="42" spans="2:35" x14ac:dyDescent="0.2">
      <c r="B42" s="210"/>
      <c r="S42" s="210"/>
      <c r="W42" s="252"/>
      <c r="X42" s="252"/>
      <c r="Y42" s="252"/>
      <c r="Z42" s="252"/>
      <c r="AA42" s="252"/>
      <c r="AB42" s="252"/>
      <c r="AC42" s="252"/>
      <c r="AD42" s="252"/>
      <c r="AE42" s="252"/>
      <c r="AF42" s="252"/>
      <c r="AI42" s="211"/>
    </row>
    <row r="43" spans="2:35" x14ac:dyDescent="0.2">
      <c r="B43" s="210"/>
      <c r="S43" s="210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I43" s="211"/>
    </row>
    <row r="44" spans="2:35" x14ac:dyDescent="0.2">
      <c r="B44" s="210"/>
      <c r="S44" s="210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I44" s="211"/>
    </row>
    <row r="45" spans="2:35" ht="15" x14ac:dyDescent="0.3">
      <c r="B45" s="210"/>
      <c r="C45" s="252" t="s">
        <v>153</v>
      </c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S45" s="210"/>
      <c r="T45" s="252" t="s">
        <v>153</v>
      </c>
      <c r="W45" s="252"/>
      <c r="X45" s="252"/>
      <c r="Y45" s="260" t="s">
        <v>154</v>
      </c>
      <c r="Z45" s="258"/>
      <c r="AA45" s="258"/>
      <c r="AB45" s="258"/>
      <c r="AC45" s="258"/>
      <c r="AD45" s="258"/>
      <c r="AE45" s="258"/>
      <c r="AF45" s="258"/>
      <c r="AG45" s="258"/>
      <c r="AH45" s="258"/>
      <c r="AI45" s="211"/>
    </row>
    <row r="46" spans="2:35" ht="5.25" customHeight="1" x14ac:dyDescent="0.2">
      <c r="B46" s="240"/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0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43"/>
    </row>
    <row r="47" spans="2:35" ht="5.25" customHeight="1" x14ac:dyDescent="0.2">
      <c r="B47" s="213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5"/>
    </row>
    <row r="48" spans="2:35" x14ac:dyDescent="0.2">
      <c r="B48" s="216" t="s">
        <v>155</v>
      </c>
      <c r="AI48" s="211"/>
    </row>
    <row r="49" spans="1:35" x14ac:dyDescent="0.2">
      <c r="B49" s="210"/>
      <c r="AI49" s="211"/>
    </row>
    <row r="50" spans="1:35" x14ac:dyDescent="0.2">
      <c r="B50" s="210"/>
      <c r="AI50" s="211"/>
    </row>
    <row r="51" spans="1:35" x14ac:dyDescent="0.2">
      <c r="B51" s="210"/>
      <c r="AI51" s="211"/>
    </row>
    <row r="52" spans="1:35" x14ac:dyDescent="0.2">
      <c r="B52" s="210"/>
      <c r="AI52" s="211"/>
    </row>
    <row r="53" spans="1:35" x14ac:dyDescent="0.2">
      <c r="B53" s="210"/>
      <c r="AI53" s="211"/>
    </row>
    <row r="54" spans="1:35" x14ac:dyDescent="0.2">
      <c r="B54" s="240"/>
      <c r="C54" s="241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3"/>
    </row>
    <row r="55" spans="1:35" x14ac:dyDescent="0.2">
      <c r="B55" s="261" t="s">
        <v>156</v>
      </c>
    </row>
    <row r="57" spans="1:35" x14ac:dyDescent="0.2">
      <c r="B57" s="252" t="s">
        <v>157</v>
      </c>
    </row>
    <row r="59" spans="1:35" x14ac:dyDescent="0.2">
      <c r="A59" s="344" t="s">
        <v>172</v>
      </c>
      <c r="B59" s="344"/>
      <c r="C59" s="344"/>
      <c r="D59" s="344"/>
      <c r="E59" s="344"/>
      <c r="F59" s="344"/>
      <c r="G59" s="344"/>
      <c r="H59" s="344"/>
      <c r="I59" s="344"/>
      <c r="J59" s="344"/>
      <c r="K59" s="344"/>
      <c r="L59" s="344"/>
      <c r="M59" s="344"/>
      <c r="N59" s="344"/>
      <c r="O59" s="344"/>
      <c r="P59" s="344"/>
      <c r="Q59" s="344"/>
      <c r="R59" s="344"/>
      <c r="S59" s="344"/>
      <c r="T59" s="344"/>
      <c r="U59" s="344"/>
      <c r="V59" s="344"/>
      <c r="W59" s="344"/>
      <c r="X59" s="344"/>
      <c r="Y59" s="344"/>
      <c r="Z59" s="344"/>
      <c r="AA59" s="344"/>
      <c r="AB59" s="344"/>
      <c r="AC59" s="344"/>
      <c r="AD59" s="344"/>
      <c r="AE59" s="344"/>
      <c r="AF59" s="344"/>
      <c r="AG59" s="344"/>
      <c r="AH59" s="344"/>
    </row>
    <row r="60" spans="1:35" ht="18" customHeight="1" x14ac:dyDescent="0.2">
      <c r="A60" s="342" t="str">
        <f>"Nomor : 1 Tanggal " &amp;AC40</f>
        <v>Nomor : 1 Tanggal 2 April 2021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42"/>
      <c r="AB60" s="342"/>
      <c r="AC60" s="342"/>
      <c r="AD60" s="342"/>
      <c r="AE60" s="342"/>
      <c r="AF60" s="342"/>
      <c r="AG60" s="342"/>
      <c r="AH60" s="342"/>
    </row>
    <row r="61" spans="1:35" x14ac:dyDescent="0.2">
      <c r="A61" s="342" t="s">
        <v>173</v>
      </c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  <c r="U61" s="342"/>
      <c r="V61" s="342"/>
      <c r="W61" s="342"/>
      <c r="X61" s="342"/>
      <c r="Y61" s="342"/>
      <c r="Z61" s="342"/>
      <c r="AA61" s="342"/>
      <c r="AB61" s="342"/>
      <c r="AC61" s="342"/>
      <c r="AD61" s="342"/>
      <c r="AE61" s="342"/>
      <c r="AF61" s="342"/>
      <c r="AG61" s="342"/>
      <c r="AH61" s="342"/>
    </row>
    <row r="62" spans="1:35" x14ac:dyDescent="0.2">
      <c r="K62" s="262"/>
      <c r="L62" s="262"/>
      <c r="M62" s="262"/>
      <c r="N62" s="262"/>
      <c r="O62" s="262"/>
      <c r="P62" s="262"/>
      <c r="Q62" s="262"/>
      <c r="R62" s="262"/>
      <c r="S62" s="262"/>
      <c r="T62" s="262"/>
      <c r="U62" s="262"/>
    </row>
    <row r="65" spans="1:34" x14ac:dyDescent="0.2">
      <c r="A65" s="343" t="s">
        <v>166</v>
      </c>
      <c r="B65" s="34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  <c r="T65" s="343"/>
      <c r="U65" s="343"/>
      <c r="V65" s="343"/>
      <c r="W65" s="343"/>
      <c r="X65" s="343"/>
      <c r="Y65" s="343"/>
      <c r="Z65" s="343"/>
      <c r="AA65" s="343"/>
      <c r="AB65" s="343"/>
      <c r="AC65" s="343"/>
      <c r="AD65" s="343"/>
      <c r="AE65" s="343"/>
      <c r="AF65" s="343"/>
      <c r="AG65" s="343"/>
      <c r="AH65" s="343"/>
    </row>
    <row r="66" spans="1:34" x14ac:dyDescent="0.2">
      <c r="A66" s="344" t="s">
        <v>167</v>
      </c>
      <c r="B66" s="344"/>
      <c r="C66" s="344"/>
      <c r="D66" s="344"/>
      <c r="E66" s="344"/>
      <c r="F66" s="344"/>
      <c r="G66" s="344"/>
      <c r="H66" s="344"/>
      <c r="I66" s="344"/>
      <c r="J66" s="344"/>
      <c r="K66" s="344"/>
      <c r="L66" s="344"/>
      <c r="M66" s="344"/>
      <c r="N66" s="344"/>
      <c r="O66" s="344"/>
      <c r="P66" s="344"/>
      <c r="Q66" s="344"/>
      <c r="R66" s="344"/>
      <c r="S66" s="344"/>
      <c r="T66" s="344"/>
      <c r="U66" s="344"/>
      <c r="V66" s="344"/>
      <c r="W66" s="344"/>
      <c r="X66" s="344"/>
      <c r="Y66" s="344"/>
      <c r="Z66" s="344"/>
      <c r="AA66" s="344"/>
      <c r="AB66" s="344"/>
      <c r="AC66" s="344"/>
      <c r="AD66" s="344"/>
      <c r="AE66" s="344"/>
      <c r="AF66" s="344"/>
      <c r="AG66" s="344"/>
      <c r="AH66" s="344"/>
    </row>
  </sheetData>
  <mergeCells count="42">
    <mergeCell ref="X23:Y23"/>
    <mergeCell ref="P17:AH17"/>
    <mergeCell ref="Q18:AH21"/>
    <mergeCell ref="C21:E21"/>
    <mergeCell ref="G21:H21"/>
    <mergeCell ref="B23:C23"/>
    <mergeCell ref="D23:E23"/>
    <mergeCell ref="F23:G23"/>
    <mergeCell ref="H23:I23"/>
    <mergeCell ref="J23:K23"/>
    <mergeCell ref="L23:M23"/>
    <mergeCell ref="D36:H36"/>
    <mergeCell ref="Z23:AI23"/>
    <mergeCell ref="B24:C25"/>
    <mergeCell ref="D24:E25"/>
    <mergeCell ref="F24:G25"/>
    <mergeCell ref="H24:I25"/>
    <mergeCell ref="J24:K25"/>
    <mergeCell ref="L24:M25"/>
    <mergeCell ref="N24:O25"/>
    <mergeCell ref="P24:Q25"/>
    <mergeCell ref="R24:S25"/>
    <mergeCell ref="N23:O23"/>
    <mergeCell ref="P23:Q23"/>
    <mergeCell ref="R23:S23"/>
    <mergeCell ref="T23:U23"/>
    <mergeCell ref="V23:W23"/>
    <mergeCell ref="T24:U25"/>
    <mergeCell ref="V24:W25"/>
    <mergeCell ref="X24:Y25"/>
    <mergeCell ref="B26:T27"/>
    <mergeCell ref="Q33:AH34"/>
    <mergeCell ref="A60:AH60"/>
    <mergeCell ref="A61:AH61"/>
    <mergeCell ref="A65:AH65"/>
    <mergeCell ref="A66:AH66"/>
    <mergeCell ref="B39:R39"/>
    <mergeCell ref="S39:AI39"/>
    <mergeCell ref="AC40:AH40"/>
    <mergeCell ref="B41:R41"/>
    <mergeCell ref="S41:AI41"/>
    <mergeCell ref="A59:AH59"/>
  </mergeCells>
  <printOptions horizontalCentered="1"/>
  <pageMargins left="0" right="0" top="0.39370078740157483" bottom="0.39370078740157483" header="0.51181102362204722" footer="0.51181102362204722"/>
  <pageSetup paperSize="9" scale="90" orientation="portrait" horizontalDpi="4294967293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1EA0E-388E-4CC8-A3EC-40E1AE871CD5}">
  <sheetPr>
    <tabColor rgb="FF92D050"/>
  </sheetPr>
  <dimension ref="A3:AL66"/>
  <sheetViews>
    <sheetView showGridLines="0" view="pageBreakPreview" topLeftCell="A10" zoomScale="115" zoomScaleNormal="130" zoomScaleSheetLayoutView="115" workbookViewId="0">
      <selection activeCell="N22" sqref="N22"/>
    </sheetView>
  </sheetViews>
  <sheetFormatPr defaultRowHeight="12.75" x14ac:dyDescent="0.2"/>
  <cols>
    <col min="1" max="1" width="2.42578125" style="208" customWidth="1"/>
    <col min="2" max="7" width="2.7109375" style="208" customWidth="1"/>
    <col min="8" max="8" width="3.5703125" style="208" customWidth="1"/>
    <col min="9" max="18" width="3.140625" style="208" customWidth="1"/>
    <col min="19" max="28" width="3" style="208" customWidth="1"/>
    <col min="29" max="32" width="3.28515625" style="208" customWidth="1"/>
    <col min="33" max="33" width="2.85546875" style="208" customWidth="1"/>
    <col min="34" max="34" width="3" style="208" customWidth="1"/>
    <col min="35" max="35" width="2.7109375" style="208" customWidth="1"/>
    <col min="36" max="256" width="9.140625" style="208"/>
    <col min="257" max="257" width="2.42578125" style="208" customWidth="1"/>
    <col min="258" max="263" width="2.7109375" style="208" customWidth="1"/>
    <col min="264" max="264" width="3.5703125" style="208" customWidth="1"/>
    <col min="265" max="274" width="3.140625" style="208" customWidth="1"/>
    <col min="275" max="284" width="3" style="208" customWidth="1"/>
    <col min="285" max="288" width="3.28515625" style="208" customWidth="1"/>
    <col min="289" max="289" width="2.85546875" style="208" customWidth="1"/>
    <col min="290" max="290" width="3" style="208" customWidth="1"/>
    <col min="291" max="291" width="2.7109375" style="208" customWidth="1"/>
    <col min="292" max="512" width="9.140625" style="208"/>
    <col min="513" max="513" width="2.42578125" style="208" customWidth="1"/>
    <col min="514" max="519" width="2.7109375" style="208" customWidth="1"/>
    <col min="520" max="520" width="3.5703125" style="208" customWidth="1"/>
    <col min="521" max="530" width="3.140625" style="208" customWidth="1"/>
    <col min="531" max="540" width="3" style="208" customWidth="1"/>
    <col min="541" max="544" width="3.28515625" style="208" customWidth="1"/>
    <col min="545" max="545" width="2.85546875" style="208" customWidth="1"/>
    <col min="546" max="546" width="3" style="208" customWidth="1"/>
    <col min="547" max="547" width="2.7109375" style="208" customWidth="1"/>
    <col min="548" max="768" width="9.140625" style="208"/>
    <col min="769" max="769" width="2.42578125" style="208" customWidth="1"/>
    <col min="770" max="775" width="2.7109375" style="208" customWidth="1"/>
    <col min="776" max="776" width="3.5703125" style="208" customWidth="1"/>
    <col min="777" max="786" width="3.140625" style="208" customWidth="1"/>
    <col min="787" max="796" width="3" style="208" customWidth="1"/>
    <col min="797" max="800" width="3.28515625" style="208" customWidth="1"/>
    <col min="801" max="801" width="2.85546875" style="208" customWidth="1"/>
    <col min="802" max="802" width="3" style="208" customWidth="1"/>
    <col min="803" max="803" width="2.7109375" style="208" customWidth="1"/>
    <col min="804" max="1024" width="9.140625" style="208"/>
    <col min="1025" max="1025" width="2.42578125" style="208" customWidth="1"/>
    <col min="1026" max="1031" width="2.7109375" style="208" customWidth="1"/>
    <col min="1032" max="1032" width="3.5703125" style="208" customWidth="1"/>
    <col min="1033" max="1042" width="3.140625" style="208" customWidth="1"/>
    <col min="1043" max="1052" width="3" style="208" customWidth="1"/>
    <col min="1053" max="1056" width="3.28515625" style="208" customWidth="1"/>
    <col min="1057" max="1057" width="2.85546875" style="208" customWidth="1"/>
    <col min="1058" max="1058" width="3" style="208" customWidth="1"/>
    <col min="1059" max="1059" width="2.7109375" style="208" customWidth="1"/>
    <col min="1060" max="1280" width="9.140625" style="208"/>
    <col min="1281" max="1281" width="2.42578125" style="208" customWidth="1"/>
    <col min="1282" max="1287" width="2.7109375" style="208" customWidth="1"/>
    <col min="1288" max="1288" width="3.5703125" style="208" customWidth="1"/>
    <col min="1289" max="1298" width="3.140625" style="208" customWidth="1"/>
    <col min="1299" max="1308" width="3" style="208" customWidth="1"/>
    <col min="1309" max="1312" width="3.28515625" style="208" customWidth="1"/>
    <col min="1313" max="1313" width="2.85546875" style="208" customWidth="1"/>
    <col min="1314" max="1314" width="3" style="208" customWidth="1"/>
    <col min="1315" max="1315" width="2.7109375" style="208" customWidth="1"/>
    <col min="1316" max="1536" width="9.140625" style="208"/>
    <col min="1537" max="1537" width="2.42578125" style="208" customWidth="1"/>
    <col min="1538" max="1543" width="2.7109375" style="208" customWidth="1"/>
    <col min="1544" max="1544" width="3.5703125" style="208" customWidth="1"/>
    <col min="1545" max="1554" width="3.140625" style="208" customWidth="1"/>
    <col min="1555" max="1564" width="3" style="208" customWidth="1"/>
    <col min="1565" max="1568" width="3.28515625" style="208" customWidth="1"/>
    <col min="1569" max="1569" width="2.85546875" style="208" customWidth="1"/>
    <col min="1570" max="1570" width="3" style="208" customWidth="1"/>
    <col min="1571" max="1571" width="2.7109375" style="208" customWidth="1"/>
    <col min="1572" max="1792" width="9.140625" style="208"/>
    <col min="1793" max="1793" width="2.42578125" style="208" customWidth="1"/>
    <col min="1794" max="1799" width="2.7109375" style="208" customWidth="1"/>
    <col min="1800" max="1800" width="3.5703125" style="208" customWidth="1"/>
    <col min="1801" max="1810" width="3.140625" style="208" customWidth="1"/>
    <col min="1811" max="1820" width="3" style="208" customWidth="1"/>
    <col min="1821" max="1824" width="3.28515625" style="208" customWidth="1"/>
    <col min="1825" max="1825" width="2.85546875" style="208" customWidth="1"/>
    <col min="1826" max="1826" width="3" style="208" customWidth="1"/>
    <col min="1827" max="1827" width="2.7109375" style="208" customWidth="1"/>
    <col min="1828" max="2048" width="9.140625" style="208"/>
    <col min="2049" max="2049" width="2.42578125" style="208" customWidth="1"/>
    <col min="2050" max="2055" width="2.7109375" style="208" customWidth="1"/>
    <col min="2056" max="2056" width="3.5703125" style="208" customWidth="1"/>
    <col min="2057" max="2066" width="3.140625" style="208" customWidth="1"/>
    <col min="2067" max="2076" width="3" style="208" customWidth="1"/>
    <col min="2077" max="2080" width="3.28515625" style="208" customWidth="1"/>
    <col min="2081" max="2081" width="2.85546875" style="208" customWidth="1"/>
    <col min="2082" max="2082" width="3" style="208" customWidth="1"/>
    <col min="2083" max="2083" width="2.7109375" style="208" customWidth="1"/>
    <col min="2084" max="2304" width="9.140625" style="208"/>
    <col min="2305" max="2305" width="2.42578125" style="208" customWidth="1"/>
    <col min="2306" max="2311" width="2.7109375" style="208" customWidth="1"/>
    <col min="2312" max="2312" width="3.5703125" style="208" customWidth="1"/>
    <col min="2313" max="2322" width="3.140625" style="208" customWidth="1"/>
    <col min="2323" max="2332" width="3" style="208" customWidth="1"/>
    <col min="2333" max="2336" width="3.28515625" style="208" customWidth="1"/>
    <col min="2337" max="2337" width="2.85546875" style="208" customWidth="1"/>
    <col min="2338" max="2338" width="3" style="208" customWidth="1"/>
    <col min="2339" max="2339" width="2.7109375" style="208" customWidth="1"/>
    <col min="2340" max="2560" width="9.140625" style="208"/>
    <col min="2561" max="2561" width="2.42578125" style="208" customWidth="1"/>
    <col min="2562" max="2567" width="2.7109375" style="208" customWidth="1"/>
    <col min="2568" max="2568" width="3.5703125" style="208" customWidth="1"/>
    <col min="2569" max="2578" width="3.140625" style="208" customWidth="1"/>
    <col min="2579" max="2588" width="3" style="208" customWidth="1"/>
    <col min="2589" max="2592" width="3.28515625" style="208" customWidth="1"/>
    <col min="2593" max="2593" width="2.85546875" style="208" customWidth="1"/>
    <col min="2594" max="2594" width="3" style="208" customWidth="1"/>
    <col min="2595" max="2595" width="2.7109375" style="208" customWidth="1"/>
    <col min="2596" max="2816" width="9.140625" style="208"/>
    <col min="2817" max="2817" width="2.42578125" style="208" customWidth="1"/>
    <col min="2818" max="2823" width="2.7109375" style="208" customWidth="1"/>
    <col min="2824" max="2824" width="3.5703125" style="208" customWidth="1"/>
    <col min="2825" max="2834" width="3.140625" style="208" customWidth="1"/>
    <col min="2835" max="2844" width="3" style="208" customWidth="1"/>
    <col min="2845" max="2848" width="3.28515625" style="208" customWidth="1"/>
    <col min="2849" max="2849" width="2.85546875" style="208" customWidth="1"/>
    <col min="2850" max="2850" width="3" style="208" customWidth="1"/>
    <col min="2851" max="2851" width="2.7109375" style="208" customWidth="1"/>
    <col min="2852" max="3072" width="9.140625" style="208"/>
    <col min="3073" max="3073" width="2.42578125" style="208" customWidth="1"/>
    <col min="3074" max="3079" width="2.7109375" style="208" customWidth="1"/>
    <col min="3080" max="3080" width="3.5703125" style="208" customWidth="1"/>
    <col min="3081" max="3090" width="3.140625" style="208" customWidth="1"/>
    <col min="3091" max="3100" width="3" style="208" customWidth="1"/>
    <col min="3101" max="3104" width="3.28515625" style="208" customWidth="1"/>
    <col min="3105" max="3105" width="2.85546875" style="208" customWidth="1"/>
    <col min="3106" max="3106" width="3" style="208" customWidth="1"/>
    <col min="3107" max="3107" width="2.7109375" style="208" customWidth="1"/>
    <col min="3108" max="3328" width="9.140625" style="208"/>
    <col min="3329" max="3329" width="2.42578125" style="208" customWidth="1"/>
    <col min="3330" max="3335" width="2.7109375" style="208" customWidth="1"/>
    <col min="3336" max="3336" width="3.5703125" style="208" customWidth="1"/>
    <col min="3337" max="3346" width="3.140625" style="208" customWidth="1"/>
    <col min="3347" max="3356" width="3" style="208" customWidth="1"/>
    <col min="3357" max="3360" width="3.28515625" style="208" customWidth="1"/>
    <col min="3361" max="3361" width="2.85546875" style="208" customWidth="1"/>
    <col min="3362" max="3362" width="3" style="208" customWidth="1"/>
    <col min="3363" max="3363" width="2.7109375" style="208" customWidth="1"/>
    <col min="3364" max="3584" width="9.140625" style="208"/>
    <col min="3585" max="3585" width="2.42578125" style="208" customWidth="1"/>
    <col min="3586" max="3591" width="2.7109375" style="208" customWidth="1"/>
    <col min="3592" max="3592" width="3.5703125" style="208" customWidth="1"/>
    <col min="3593" max="3602" width="3.140625" style="208" customWidth="1"/>
    <col min="3603" max="3612" width="3" style="208" customWidth="1"/>
    <col min="3613" max="3616" width="3.28515625" style="208" customWidth="1"/>
    <col min="3617" max="3617" width="2.85546875" style="208" customWidth="1"/>
    <col min="3618" max="3618" width="3" style="208" customWidth="1"/>
    <col min="3619" max="3619" width="2.7109375" style="208" customWidth="1"/>
    <col min="3620" max="3840" width="9.140625" style="208"/>
    <col min="3841" max="3841" width="2.42578125" style="208" customWidth="1"/>
    <col min="3842" max="3847" width="2.7109375" style="208" customWidth="1"/>
    <col min="3848" max="3848" width="3.5703125" style="208" customWidth="1"/>
    <col min="3849" max="3858" width="3.140625" style="208" customWidth="1"/>
    <col min="3859" max="3868" width="3" style="208" customWidth="1"/>
    <col min="3869" max="3872" width="3.28515625" style="208" customWidth="1"/>
    <col min="3873" max="3873" width="2.85546875" style="208" customWidth="1"/>
    <col min="3874" max="3874" width="3" style="208" customWidth="1"/>
    <col min="3875" max="3875" width="2.7109375" style="208" customWidth="1"/>
    <col min="3876" max="4096" width="9.140625" style="208"/>
    <col min="4097" max="4097" width="2.42578125" style="208" customWidth="1"/>
    <col min="4098" max="4103" width="2.7109375" style="208" customWidth="1"/>
    <col min="4104" max="4104" width="3.5703125" style="208" customWidth="1"/>
    <col min="4105" max="4114" width="3.140625" style="208" customWidth="1"/>
    <col min="4115" max="4124" width="3" style="208" customWidth="1"/>
    <col min="4125" max="4128" width="3.28515625" style="208" customWidth="1"/>
    <col min="4129" max="4129" width="2.85546875" style="208" customWidth="1"/>
    <col min="4130" max="4130" width="3" style="208" customWidth="1"/>
    <col min="4131" max="4131" width="2.7109375" style="208" customWidth="1"/>
    <col min="4132" max="4352" width="9.140625" style="208"/>
    <col min="4353" max="4353" width="2.42578125" style="208" customWidth="1"/>
    <col min="4354" max="4359" width="2.7109375" style="208" customWidth="1"/>
    <col min="4360" max="4360" width="3.5703125" style="208" customWidth="1"/>
    <col min="4361" max="4370" width="3.140625" style="208" customWidth="1"/>
    <col min="4371" max="4380" width="3" style="208" customWidth="1"/>
    <col min="4381" max="4384" width="3.28515625" style="208" customWidth="1"/>
    <col min="4385" max="4385" width="2.85546875" style="208" customWidth="1"/>
    <col min="4386" max="4386" width="3" style="208" customWidth="1"/>
    <col min="4387" max="4387" width="2.7109375" style="208" customWidth="1"/>
    <col min="4388" max="4608" width="9.140625" style="208"/>
    <col min="4609" max="4609" width="2.42578125" style="208" customWidth="1"/>
    <col min="4610" max="4615" width="2.7109375" style="208" customWidth="1"/>
    <col min="4616" max="4616" width="3.5703125" style="208" customWidth="1"/>
    <col min="4617" max="4626" width="3.140625" style="208" customWidth="1"/>
    <col min="4627" max="4636" width="3" style="208" customWidth="1"/>
    <col min="4637" max="4640" width="3.28515625" style="208" customWidth="1"/>
    <col min="4641" max="4641" width="2.85546875" style="208" customWidth="1"/>
    <col min="4642" max="4642" width="3" style="208" customWidth="1"/>
    <col min="4643" max="4643" width="2.7109375" style="208" customWidth="1"/>
    <col min="4644" max="4864" width="9.140625" style="208"/>
    <col min="4865" max="4865" width="2.42578125" style="208" customWidth="1"/>
    <col min="4866" max="4871" width="2.7109375" style="208" customWidth="1"/>
    <col min="4872" max="4872" width="3.5703125" style="208" customWidth="1"/>
    <col min="4873" max="4882" width="3.140625" style="208" customWidth="1"/>
    <col min="4883" max="4892" width="3" style="208" customWidth="1"/>
    <col min="4893" max="4896" width="3.28515625" style="208" customWidth="1"/>
    <col min="4897" max="4897" width="2.85546875" style="208" customWidth="1"/>
    <col min="4898" max="4898" width="3" style="208" customWidth="1"/>
    <col min="4899" max="4899" width="2.7109375" style="208" customWidth="1"/>
    <col min="4900" max="5120" width="9.140625" style="208"/>
    <col min="5121" max="5121" width="2.42578125" style="208" customWidth="1"/>
    <col min="5122" max="5127" width="2.7109375" style="208" customWidth="1"/>
    <col min="5128" max="5128" width="3.5703125" style="208" customWidth="1"/>
    <col min="5129" max="5138" width="3.140625" style="208" customWidth="1"/>
    <col min="5139" max="5148" width="3" style="208" customWidth="1"/>
    <col min="5149" max="5152" width="3.28515625" style="208" customWidth="1"/>
    <col min="5153" max="5153" width="2.85546875" style="208" customWidth="1"/>
    <col min="5154" max="5154" width="3" style="208" customWidth="1"/>
    <col min="5155" max="5155" width="2.7109375" style="208" customWidth="1"/>
    <col min="5156" max="5376" width="9.140625" style="208"/>
    <col min="5377" max="5377" width="2.42578125" style="208" customWidth="1"/>
    <col min="5378" max="5383" width="2.7109375" style="208" customWidth="1"/>
    <col min="5384" max="5384" width="3.5703125" style="208" customWidth="1"/>
    <col min="5385" max="5394" width="3.140625" style="208" customWidth="1"/>
    <col min="5395" max="5404" width="3" style="208" customWidth="1"/>
    <col min="5405" max="5408" width="3.28515625" style="208" customWidth="1"/>
    <col min="5409" max="5409" width="2.85546875" style="208" customWidth="1"/>
    <col min="5410" max="5410" width="3" style="208" customWidth="1"/>
    <col min="5411" max="5411" width="2.7109375" style="208" customWidth="1"/>
    <col min="5412" max="5632" width="9.140625" style="208"/>
    <col min="5633" max="5633" width="2.42578125" style="208" customWidth="1"/>
    <col min="5634" max="5639" width="2.7109375" style="208" customWidth="1"/>
    <col min="5640" max="5640" width="3.5703125" style="208" customWidth="1"/>
    <col min="5641" max="5650" width="3.140625" style="208" customWidth="1"/>
    <col min="5651" max="5660" width="3" style="208" customWidth="1"/>
    <col min="5661" max="5664" width="3.28515625" style="208" customWidth="1"/>
    <col min="5665" max="5665" width="2.85546875" style="208" customWidth="1"/>
    <col min="5666" max="5666" width="3" style="208" customWidth="1"/>
    <col min="5667" max="5667" width="2.7109375" style="208" customWidth="1"/>
    <col min="5668" max="5888" width="9.140625" style="208"/>
    <col min="5889" max="5889" width="2.42578125" style="208" customWidth="1"/>
    <col min="5890" max="5895" width="2.7109375" style="208" customWidth="1"/>
    <col min="5896" max="5896" width="3.5703125" style="208" customWidth="1"/>
    <col min="5897" max="5906" width="3.140625" style="208" customWidth="1"/>
    <col min="5907" max="5916" width="3" style="208" customWidth="1"/>
    <col min="5917" max="5920" width="3.28515625" style="208" customWidth="1"/>
    <col min="5921" max="5921" width="2.85546875" style="208" customWidth="1"/>
    <col min="5922" max="5922" width="3" style="208" customWidth="1"/>
    <col min="5923" max="5923" width="2.7109375" style="208" customWidth="1"/>
    <col min="5924" max="6144" width="9.140625" style="208"/>
    <col min="6145" max="6145" width="2.42578125" style="208" customWidth="1"/>
    <col min="6146" max="6151" width="2.7109375" style="208" customWidth="1"/>
    <col min="6152" max="6152" width="3.5703125" style="208" customWidth="1"/>
    <col min="6153" max="6162" width="3.140625" style="208" customWidth="1"/>
    <col min="6163" max="6172" width="3" style="208" customWidth="1"/>
    <col min="6173" max="6176" width="3.28515625" style="208" customWidth="1"/>
    <col min="6177" max="6177" width="2.85546875" style="208" customWidth="1"/>
    <col min="6178" max="6178" width="3" style="208" customWidth="1"/>
    <col min="6179" max="6179" width="2.7109375" style="208" customWidth="1"/>
    <col min="6180" max="6400" width="9.140625" style="208"/>
    <col min="6401" max="6401" width="2.42578125" style="208" customWidth="1"/>
    <col min="6402" max="6407" width="2.7109375" style="208" customWidth="1"/>
    <col min="6408" max="6408" width="3.5703125" style="208" customWidth="1"/>
    <col min="6409" max="6418" width="3.140625" style="208" customWidth="1"/>
    <col min="6419" max="6428" width="3" style="208" customWidth="1"/>
    <col min="6429" max="6432" width="3.28515625" style="208" customWidth="1"/>
    <col min="6433" max="6433" width="2.85546875" style="208" customWidth="1"/>
    <col min="6434" max="6434" width="3" style="208" customWidth="1"/>
    <col min="6435" max="6435" width="2.7109375" style="208" customWidth="1"/>
    <col min="6436" max="6656" width="9.140625" style="208"/>
    <col min="6657" max="6657" width="2.42578125" style="208" customWidth="1"/>
    <col min="6658" max="6663" width="2.7109375" style="208" customWidth="1"/>
    <col min="6664" max="6664" width="3.5703125" style="208" customWidth="1"/>
    <col min="6665" max="6674" width="3.140625" style="208" customWidth="1"/>
    <col min="6675" max="6684" width="3" style="208" customWidth="1"/>
    <col min="6685" max="6688" width="3.28515625" style="208" customWidth="1"/>
    <col min="6689" max="6689" width="2.85546875" style="208" customWidth="1"/>
    <col min="6690" max="6690" width="3" style="208" customWidth="1"/>
    <col min="6691" max="6691" width="2.7109375" style="208" customWidth="1"/>
    <col min="6692" max="6912" width="9.140625" style="208"/>
    <col min="6913" max="6913" width="2.42578125" style="208" customWidth="1"/>
    <col min="6914" max="6919" width="2.7109375" style="208" customWidth="1"/>
    <col min="6920" max="6920" width="3.5703125" style="208" customWidth="1"/>
    <col min="6921" max="6930" width="3.140625" style="208" customWidth="1"/>
    <col min="6931" max="6940" width="3" style="208" customWidth="1"/>
    <col min="6941" max="6944" width="3.28515625" style="208" customWidth="1"/>
    <col min="6945" max="6945" width="2.85546875" style="208" customWidth="1"/>
    <col min="6946" max="6946" width="3" style="208" customWidth="1"/>
    <col min="6947" max="6947" width="2.7109375" style="208" customWidth="1"/>
    <col min="6948" max="7168" width="9.140625" style="208"/>
    <col min="7169" max="7169" width="2.42578125" style="208" customWidth="1"/>
    <col min="7170" max="7175" width="2.7109375" style="208" customWidth="1"/>
    <col min="7176" max="7176" width="3.5703125" style="208" customWidth="1"/>
    <col min="7177" max="7186" width="3.140625" style="208" customWidth="1"/>
    <col min="7187" max="7196" width="3" style="208" customWidth="1"/>
    <col min="7197" max="7200" width="3.28515625" style="208" customWidth="1"/>
    <col min="7201" max="7201" width="2.85546875" style="208" customWidth="1"/>
    <col min="7202" max="7202" width="3" style="208" customWidth="1"/>
    <col min="7203" max="7203" width="2.7109375" style="208" customWidth="1"/>
    <col min="7204" max="7424" width="9.140625" style="208"/>
    <col min="7425" max="7425" width="2.42578125" style="208" customWidth="1"/>
    <col min="7426" max="7431" width="2.7109375" style="208" customWidth="1"/>
    <col min="7432" max="7432" width="3.5703125" style="208" customWidth="1"/>
    <col min="7433" max="7442" width="3.140625" style="208" customWidth="1"/>
    <col min="7443" max="7452" width="3" style="208" customWidth="1"/>
    <col min="7453" max="7456" width="3.28515625" style="208" customWidth="1"/>
    <col min="7457" max="7457" width="2.85546875" style="208" customWidth="1"/>
    <col min="7458" max="7458" width="3" style="208" customWidth="1"/>
    <col min="7459" max="7459" width="2.7109375" style="208" customWidth="1"/>
    <col min="7460" max="7680" width="9.140625" style="208"/>
    <col min="7681" max="7681" width="2.42578125" style="208" customWidth="1"/>
    <col min="7682" max="7687" width="2.7109375" style="208" customWidth="1"/>
    <col min="7688" max="7688" width="3.5703125" style="208" customWidth="1"/>
    <col min="7689" max="7698" width="3.140625" style="208" customWidth="1"/>
    <col min="7699" max="7708" width="3" style="208" customWidth="1"/>
    <col min="7709" max="7712" width="3.28515625" style="208" customWidth="1"/>
    <col min="7713" max="7713" width="2.85546875" style="208" customWidth="1"/>
    <col min="7714" max="7714" width="3" style="208" customWidth="1"/>
    <col min="7715" max="7715" width="2.7109375" style="208" customWidth="1"/>
    <col min="7716" max="7936" width="9.140625" style="208"/>
    <col min="7937" max="7937" width="2.42578125" style="208" customWidth="1"/>
    <col min="7938" max="7943" width="2.7109375" style="208" customWidth="1"/>
    <col min="7944" max="7944" width="3.5703125" style="208" customWidth="1"/>
    <col min="7945" max="7954" width="3.140625" style="208" customWidth="1"/>
    <col min="7955" max="7964" width="3" style="208" customWidth="1"/>
    <col min="7965" max="7968" width="3.28515625" style="208" customWidth="1"/>
    <col min="7969" max="7969" width="2.85546875" style="208" customWidth="1"/>
    <col min="7970" max="7970" width="3" style="208" customWidth="1"/>
    <col min="7971" max="7971" width="2.7109375" style="208" customWidth="1"/>
    <col min="7972" max="8192" width="9.140625" style="208"/>
    <col min="8193" max="8193" width="2.42578125" style="208" customWidth="1"/>
    <col min="8194" max="8199" width="2.7109375" style="208" customWidth="1"/>
    <col min="8200" max="8200" width="3.5703125" style="208" customWidth="1"/>
    <col min="8201" max="8210" width="3.140625" style="208" customWidth="1"/>
    <col min="8211" max="8220" width="3" style="208" customWidth="1"/>
    <col min="8221" max="8224" width="3.28515625" style="208" customWidth="1"/>
    <col min="8225" max="8225" width="2.85546875" style="208" customWidth="1"/>
    <col min="8226" max="8226" width="3" style="208" customWidth="1"/>
    <col min="8227" max="8227" width="2.7109375" style="208" customWidth="1"/>
    <col min="8228" max="8448" width="9.140625" style="208"/>
    <col min="8449" max="8449" width="2.42578125" style="208" customWidth="1"/>
    <col min="8450" max="8455" width="2.7109375" style="208" customWidth="1"/>
    <col min="8456" max="8456" width="3.5703125" style="208" customWidth="1"/>
    <col min="8457" max="8466" width="3.140625" style="208" customWidth="1"/>
    <col min="8467" max="8476" width="3" style="208" customWidth="1"/>
    <col min="8477" max="8480" width="3.28515625" style="208" customWidth="1"/>
    <col min="8481" max="8481" width="2.85546875" style="208" customWidth="1"/>
    <col min="8482" max="8482" width="3" style="208" customWidth="1"/>
    <col min="8483" max="8483" width="2.7109375" style="208" customWidth="1"/>
    <col min="8484" max="8704" width="9.140625" style="208"/>
    <col min="8705" max="8705" width="2.42578125" style="208" customWidth="1"/>
    <col min="8706" max="8711" width="2.7109375" style="208" customWidth="1"/>
    <col min="8712" max="8712" width="3.5703125" style="208" customWidth="1"/>
    <col min="8713" max="8722" width="3.140625" style="208" customWidth="1"/>
    <col min="8723" max="8732" width="3" style="208" customWidth="1"/>
    <col min="8733" max="8736" width="3.28515625" style="208" customWidth="1"/>
    <col min="8737" max="8737" width="2.85546875" style="208" customWidth="1"/>
    <col min="8738" max="8738" width="3" style="208" customWidth="1"/>
    <col min="8739" max="8739" width="2.7109375" style="208" customWidth="1"/>
    <col min="8740" max="8960" width="9.140625" style="208"/>
    <col min="8961" max="8961" width="2.42578125" style="208" customWidth="1"/>
    <col min="8962" max="8967" width="2.7109375" style="208" customWidth="1"/>
    <col min="8968" max="8968" width="3.5703125" style="208" customWidth="1"/>
    <col min="8969" max="8978" width="3.140625" style="208" customWidth="1"/>
    <col min="8979" max="8988" width="3" style="208" customWidth="1"/>
    <col min="8989" max="8992" width="3.28515625" style="208" customWidth="1"/>
    <col min="8993" max="8993" width="2.85546875" style="208" customWidth="1"/>
    <col min="8994" max="8994" width="3" style="208" customWidth="1"/>
    <col min="8995" max="8995" width="2.7109375" style="208" customWidth="1"/>
    <col min="8996" max="9216" width="9.140625" style="208"/>
    <col min="9217" max="9217" width="2.42578125" style="208" customWidth="1"/>
    <col min="9218" max="9223" width="2.7109375" style="208" customWidth="1"/>
    <col min="9224" max="9224" width="3.5703125" style="208" customWidth="1"/>
    <col min="9225" max="9234" width="3.140625" style="208" customWidth="1"/>
    <col min="9235" max="9244" width="3" style="208" customWidth="1"/>
    <col min="9245" max="9248" width="3.28515625" style="208" customWidth="1"/>
    <col min="9249" max="9249" width="2.85546875" style="208" customWidth="1"/>
    <col min="9250" max="9250" width="3" style="208" customWidth="1"/>
    <col min="9251" max="9251" width="2.7109375" style="208" customWidth="1"/>
    <col min="9252" max="9472" width="9.140625" style="208"/>
    <col min="9473" max="9473" width="2.42578125" style="208" customWidth="1"/>
    <col min="9474" max="9479" width="2.7109375" style="208" customWidth="1"/>
    <col min="9480" max="9480" width="3.5703125" style="208" customWidth="1"/>
    <col min="9481" max="9490" width="3.140625" style="208" customWidth="1"/>
    <col min="9491" max="9500" width="3" style="208" customWidth="1"/>
    <col min="9501" max="9504" width="3.28515625" style="208" customWidth="1"/>
    <col min="9505" max="9505" width="2.85546875" style="208" customWidth="1"/>
    <col min="9506" max="9506" width="3" style="208" customWidth="1"/>
    <col min="9507" max="9507" width="2.7109375" style="208" customWidth="1"/>
    <col min="9508" max="9728" width="9.140625" style="208"/>
    <col min="9729" max="9729" width="2.42578125" style="208" customWidth="1"/>
    <col min="9730" max="9735" width="2.7109375" style="208" customWidth="1"/>
    <col min="9736" max="9736" width="3.5703125" style="208" customWidth="1"/>
    <col min="9737" max="9746" width="3.140625" style="208" customWidth="1"/>
    <col min="9747" max="9756" width="3" style="208" customWidth="1"/>
    <col min="9757" max="9760" width="3.28515625" style="208" customWidth="1"/>
    <col min="9761" max="9761" width="2.85546875" style="208" customWidth="1"/>
    <col min="9762" max="9762" width="3" style="208" customWidth="1"/>
    <col min="9763" max="9763" width="2.7109375" style="208" customWidth="1"/>
    <col min="9764" max="9984" width="9.140625" style="208"/>
    <col min="9985" max="9985" width="2.42578125" style="208" customWidth="1"/>
    <col min="9986" max="9991" width="2.7109375" style="208" customWidth="1"/>
    <col min="9992" max="9992" width="3.5703125" style="208" customWidth="1"/>
    <col min="9993" max="10002" width="3.140625" style="208" customWidth="1"/>
    <col min="10003" max="10012" width="3" style="208" customWidth="1"/>
    <col min="10013" max="10016" width="3.28515625" style="208" customWidth="1"/>
    <col min="10017" max="10017" width="2.85546875" style="208" customWidth="1"/>
    <col min="10018" max="10018" width="3" style="208" customWidth="1"/>
    <col min="10019" max="10019" width="2.7109375" style="208" customWidth="1"/>
    <col min="10020" max="10240" width="9.140625" style="208"/>
    <col min="10241" max="10241" width="2.42578125" style="208" customWidth="1"/>
    <col min="10242" max="10247" width="2.7109375" style="208" customWidth="1"/>
    <col min="10248" max="10248" width="3.5703125" style="208" customWidth="1"/>
    <col min="10249" max="10258" width="3.140625" style="208" customWidth="1"/>
    <col min="10259" max="10268" width="3" style="208" customWidth="1"/>
    <col min="10269" max="10272" width="3.28515625" style="208" customWidth="1"/>
    <col min="10273" max="10273" width="2.85546875" style="208" customWidth="1"/>
    <col min="10274" max="10274" width="3" style="208" customWidth="1"/>
    <col min="10275" max="10275" width="2.7109375" style="208" customWidth="1"/>
    <col min="10276" max="10496" width="9.140625" style="208"/>
    <col min="10497" max="10497" width="2.42578125" style="208" customWidth="1"/>
    <col min="10498" max="10503" width="2.7109375" style="208" customWidth="1"/>
    <col min="10504" max="10504" width="3.5703125" style="208" customWidth="1"/>
    <col min="10505" max="10514" width="3.140625" style="208" customWidth="1"/>
    <col min="10515" max="10524" width="3" style="208" customWidth="1"/>
    <col min="10525" max="10528" width="3.28515625" style="208" customWidth="1"/>
    <col min="10529" max="10529" width="2.85546875" style="208" customWidth="1"/>
    <col min="10530" max="10530" width="3" style="208" customWidth="1"/>
    <col min="10531" max="10531" width="2.7109375" style="208" customWidth="1"/>
    <col min="10532" max="10752" width="9.140625" style="208"/>
    <col min="10753" max="10753" width="2.42578125" style="208" customWidth="1"/>
    <col min="10754" max="10759" width="2.7109375" style="208" customWidth="1"/>
    <col min="10760" max="10760" width="3.5703125" style="208" customWidth="1"/>
    <col min="10761" max="10770" width="3.140625" style="208" customWidth="1"/>
    <col min="10771" max="10780" width="3" style="208" customWidth="1"/>
    <col min="10781" max="10784" width="3.28515625" style="208" customWidth="1"/>
    <col min="10785" max="10785" width="2.85546875" style="208" customWidth="1"/>
    <col min="10786" max="10786" width="3" style="208" customWidth="1"/>
    <col min="10787" max="10787" width="2.7109375" style="208" customWidth="1"/>
    <col min="10788" max="11008" width="9.140625" style="208"/>
    <col min="11009" max="11009" width="2.42578125" style="208" customWidth="1"/>
    <col min="11010" max="11015" width="2.7109375" style="208" customWidth="1"/>
    <col min="11016" max="11016" width="3.5703125" style="208" customWidth="1"/>
    <col min="11017" max="11026" width="3.140625" style="208" customWidth="1"/>
    <col min="11027" max="11036" width="3" style="208" customWidth="1"/>
    <col min="11037" max="11040" width="3.28515625" style="208" customWidth="1"/>
    <col min="11041" max="11041" width="2.85546875" style="208" customWidth="1"/>
    <col min="11042" max="11042" width="3" style="208" customWidth="1"/>
    <col min="11043" max="11043" width="2.7109375" style="208" customWidth="1"/>
    <col min="11044" max="11264" width="9.140625" style="208"/>
    <col min="11265" max="11265" width="2.42578125" style="208" customWidth="1"/>
    <col min="11266" max="11271" width="2.7109375" style="208" customWidth="1"/>
    <col min="11272" max="11272" width="3.5703125" style="208" customWidth="1"/>
    <col min="11273" max="11282" width="3.140625" style="208" customWidth="1"/>
    <col min="11283" max="11292" width="3" style="208" customWidth="1"/>
    <col min="11293" max="11296" width="3.28515625" style="208" customWidth="1"/>
    <col min="11297" max="11297" width="2.85546875" style="208" customWidth="1"/>
    <col min="11298" max="11298" width="3" style="208" customWidth="1"/>
    <col min="11299" max="11299" width="2.7109375" style="208" customWidth="1"/>
    <col min="11300" max="11520" width="9.140625" style="208"/>
    <col min="11521" max="11521" width="2.42578125" style="208" customWidth="1"/>
    <col min="11522" max="11527" width="2.7109375" style="208" customWidth="1"/>
    <col min="11528" max="11528" width="3.5703125" style="208" customWidth="1"/>
    <col min="11529" max="11538" width="3.140625" style="208" customWidth="1"/>
    <col min="11539" max="11548" width="3" style="208" customWidth="1"/>
    <col min="11549" max="11552" width="3.28515625" style="208" customWidth="1"/>
    <col min="11553" max="11553" width="2.85546875" style="208" customWidth="1"/>
    <col min="11554" max="11554" width="3" style="208" customWidth="1"/>
    <col min="11555" max="11555" width="2.7109375" style="208" customWidth="1"/>
    <col min="11556" max="11776" width="9.140625" style="208"/>
    <col min="11777" max="11777" width="2.42578125" style="208" customWidth="1"/>
    <col min="11778" max="11783" width="2.7109375" style="208" customWidth="1"/>
    <col min="11784" max="11784" width="3.5703125" style="208" customWidth="1"/>
    <col min="11785" max="11794" width="3.140625" style="208" customWidth="1"/>
    <col min="11795" max="11804" width="3" style="208" customWidth="1"/>
    <col min="11805" max="11808" width="3.28515625" style="208" customWidth="1"/>
    <col min="11809" max="11809" width="2.85546875" style="208" customWidth="1"/>
    <col min="11810" max="11810" width="3" style="208" customWidth="1"/>
    <col min="11811" max="11811" width="2.7109375" style="208" customWidth="1"/>
    <col min="11812" max="12032" width="9.140625" style="208"/>
    <col min="12033" max="12033" width="2.42578125" style="208" customWidth="1"/>
    <col min="12034" max="12039" width="2.7109375" style="208" customWidth="1"/>
    <col min="12040" max="12040" width="3.5703125" style="208" customWidth="1"/>
    <col min="12041" max="12050" width="3.140625" style="208" customWidth="1"/>
    <col min="12051" max="12060" width="3" style="208" customWidth="1"/>
    <col min="12061" max="12064" width="3.28515625" style="208" customWidth="1"/>
    <col min="12065" max="12065" width="2.85546875" style="208" customWidth="1"/>
    <col min="12066" max="12066" width="3" style="208" customWidth="1"/>
    <col min="12067" max="12067" width="2.7109375" style="208" customWidth="1"/>
    <col min="12068" max="12288" width="9.140625" style="208"/>
    <col min="12289" max="12289" width="2.42578125" style="208" customWidth="1"/>
    <col min="12290" max="12295" width="2.7109375" style="208" customWidth="1"/>
    <col min="12296" max="12296" width="3.5703125" style="208" customWidth="1"/>
    <col min="12297" max="12306" width="3.140625" style="208" customWidth="1"/>
    <col min="12307" max="12316" width="3" style="208" customWidth="1"/>
    <col min="12317" max="12320" width="3.28515625" style="208" customWidth="1"/>
    <col min="12321" max="12321" width="2.85546875" style="208" customWidth="1"/>
    <col min="12322" max="12322" width="3" style="208" customWidth="1"/>
    <col min="12323" max="12323" width="2.7109375" style="208" customWidth="1"/>
    <col min="12324" max="12544" width="9.140625" style="208"/>
    <col min="12545" max="12545" width="2.42578125" style="208" customWidth="1"/>
    <col min="12546" max="12551" width="2.7109375" style="208" customWidth="1"/>
    <col min="12552" max="12552" width="3.5703125" style="208" customWidth="1"/>
    <col min="12553" max="12562" width="3.140625" style="208" customWidth="1"/>
    <col min="12563" max="12572" width="3" style="208" customWidth="1"/>
    <col min="12573" max="12576" width="3.28515625" style="208" customWidth="1"/>
    <col min="12577" max="12577" width="2.85546875" style="208" customWidth="1"/>
    <col min="12578" max="12578" width="3" style="208" customWidth="1"/>
    <col min="12579" max="12579" width="2.7109375" style="208" customWidth="1"/>
    <col min="12580" max="12800" width="9.140625" style="208"/>
    <col min="12801" max="12801" width="2.42578125" style="208" customWidth="1"/>
    <col min="12802" max="12807" width="2.7109375" style="208" customWidth="1"/>
    <col min="12808" max="12808" width="3.5703125" style="208" customWidth="1"/>
    <col min="12809" max="12818" width="3.140625" style="208" customWidth="1"/>
    <col min="12819" max="12828" width="3" style="208" customWidth="1"/>
    <col min="12829" max="12832" width="3.28515625" style="208" customWidth="1"/>
    <col min="12833" max="12833" width="2.85546875" style="208" customWidth="1"/>
    <col min="12834" max="12834" width="3" style="208" customWidth="1"/>
    <col min="12835" max="12835" width="2.7109375" style="208" customWidth="1"/>
    <col min="12836" max="13056" width="9.140625" style="208"/>
    <col min="13057" max="13057" width="2.42578125" style="208" customWidth="1"/>
    <col min="13058" max="13063" width="2.7109375" style="208" customWidth="1"/>
    <col min="13064" max="13064" width="3.5703125" style="208" customWidth="1"/>
    <col min="13065" max="13074" width="3.140625" style="208" customWidth="1"/>
    <col min="13075" max="13084" width="3" style="208" customWidth="1"/>
    <col min="13085" max="13088" width="3.28515625" style="208" customWidth="1"/>
    <col min="13089" max="13089" width="2.85546875" style="208" customWidth="1"/>
    <col min="13090" max="13090" width="3" style="208" customWidth="1"/>
    <col min="13091" max="13091" width="2.7109375" style="208" customWidth="1"/>
    <col min="13092" max="13312" width="9.140625" style="208"/>
    <col min="13313" max="13313" width="2.42578125" style="208" customWidth="1"/>
    <col min="13314" max="13319" width="2.7109375" style="208" customWidth="1"/>
    <col min="13320" max="13320" width="3.5703125" style="208" customWidth="1"/>
    <col min="13321" max="13330" width="3.140625" style="208" customWidth="1"/>
    <col min="13331" max="13340" width="3" style="208" customWidth="1"/>
    <col min="13341" max="13344" width="3.28515625" style="208" customWidth="1"/>
    <col min="13345" max="13345" width="2.85546875" style="208" customWidth="1"/>
    <col min="13346" max="13346" width="3" style="208" customWidth="1"/>
    <col min="13347" max="13347" width="2.7109375" style="208" customWidth="1"/>
    <col min="13348" max="13568" width="9.140625" style="208"/>
    <col min="13569" max="13569" width="2.42578125" style="208" customWidth="1"/>
    <col min="13570" max="13575" width="2.7109375" style="208" customWidth="1"/>
    <col min="13576" max="13576" width="3.5703125" style="208" customWidth="1"/>
    <col min="13577" max="13586" width="3.140625" style="208" customWidth="1"/>
    <col min="13587" max="13596" width="3" style="208" customWidth="1"/>
    <col min="13597" max="13600" width="3.28515625" style="208" customWidth="1"/>
    <col min="13601" max="13601" width="2.85546875" style="208" customWidth="1"/>
    <col min="13602" max="13602" width="3" style="208" customWidth="1"/>
    <col min="13603" max="13603" width="2.7109375" style="208" customWidth="1"/>
    <col min="13604" max="13824" width="9.140625" style="208"/>
    <col min="13825" max="13825" width="2.42578125" style="208" customWidth="1"/>
    <col min="13826" max="13831" width="2.7109375" style="208" customWidth="1"/>
    <col min="13832" max="13832" width="3.5703125" style="208" customWidth="1"/>
    <col min="13833" max="13842" width="3.140625" style="208" customWidth="1"/>
    <col min="13843" max="13852" width="3" style="208" customWidth="1"/>
    <col min="13853" max="13856" width="3.28515625" style="208" customWidth="1"/>
    <col min="13857" max="13857" width="2.85546875" style="208" customWidth="1"/>
    <col min="13858" max="13858" width="3" style="208" customWidth="1"/>
    <col min="13859" max="13859" width="2.7109375" style="208" customWidth="1"/>
    <col min="13860" max="14080" width="9.140625" style="208"/>
    <col min="14081" max="14081" width="2.42578125" style="208" customWidth="1"/>
    <col min="14082" max="14087" width="2.7109375" style="208" customWidth="1"/>
    <col min="14088" max="14088" width="3.5703125" style="208" customWidth="1"/>
    <col min="14089" max="14098" width="3.140625" style="208" customWidth="1"/>
    <col min="14099" max="14108" width="3" style="208" customWidth="1"/>
    <col min="14109" max="14112" width="3.28515625" style="208" customWidth="1"/>
    <col min="14113" max="14113" width="2.85546875" style="208" customWidth="1"/>
    <col min="14114" max="14114" width="3" style="208" customWidth="1"/>
    <col min="14115" max="14115" width="2.7109375" style="208" customWidth="1"/>
    <col min="14116" max="14336" width="9.140625" style="208"/>
    <col min="14337" max="14337" width="2.42578125" style="208" customWidth="1"/>
    <col min="14338" max="14343" width="2.7109375" style="208" customWidth="1"/>
    <col min="14344" max="14344" width="3.5703125" style="208" customWidth="1"/>
    <col min="14345" max="14354" width="3.140625" style="208" customWidth="1"/>
    <col min="14355" max="14364" width="3" style="208" customWidth="1"/>
    <col min="14365" max="14368" width="3.28515625" style="208" customWidth="1"/>
    <col min="14369" max="14369" width="2.85546875" style="208" customWidth="1"/>
    <col min="14370" max="14370" width="3" style="208" customWidth="1"/>
    <col min="14371" max="14371" width="2.7109375" style="208" customWidth="1"/>
    <col min="14372" max="14592" width="9.140625" style="208"/>
    <col min="14593" max="14593" width="2.42578125" style="208" customWidth="1"/>
    <col min="14594" max="14599" width="2.7109375" style="208" customWidth="1"/>
    <col min="14600" max="14600" width="3.5703125" style="208" customWidth="1"/>
    <col min="14601" max="14610" width="3.140625" style="208" customWidth="1"/>
    <col min="14611" max="14620" width="3" style="208" customWidth="1"/>
    <col min="14621" max="14624" width="3.28515625" style="208" customWidth="1"/>
    <col min="14625" max="14625" width="2.85546875" style="208" customWidth="1"/>
    <col min="14626" max="14626" width="3" style="208" customWidth="1"/>
    <col min="14627" max="14627" width="2.7109375" style="208" customWidth="1"/>
    <col min="14628" max="14848" width="9.140625" style="208"/>
    <col min="14849" max="14849" width="2.42578125" style="208" customWidth="1"/>
    <col min="14850" max="14855" width="2.7109375" style="208" customWidth="1"/>
    <col min="14856" max="14856" width="3.5703125" style="208" customWidth="1"/>
    <col min="14857" max="14866" width="3.140625" style="208" customWidth="1"/>
    <col min="14867" max="14876" width="3" style="208" customWidth="1"/>
    <col min="14877" max="14880" width="3.28515625" style="208" customWidth="1"/>
    <col min="14881" max="14881" width="2.85546875" style="208" customWidth="1"/>
    <col min="14882" max="14882" width="3" style="208" customWidth="1"/>
    <col min="14883" max="14883" width="2.7109375" style="208" customWidth="1"/>
    <col min="14884" max="15104" width="9.140625" style="208"/>
    <col min="15105" max="15105" width="2.42578125" style="208" customWidth="1"/>
    <col min="15106" max="15111" width="2.7109375" style="208" customWidth="1"/>
    <col min="15112" max="15112" width="3.5703125" style="208" customWidth="1"/>
    <col min="15113" max="15122" width="3.140625" style="208" customWidth="1"/>
    <col min="15123" max="15132" width="3" style="208" customWidth="1"/>
    <col min="15133" max="15136" width="3.28515625" style="208" customWidth="1"/>
    <col min="15137" max="15137" width="2.85546875" style="208" customWidth="1"/>
    <col min="15138" max="15138" width="3" style="208" customWidth="1"/>
    <col min="15139" max="15139" width="2.7109375" style="208" customWidth="1"/>
    <col min="15140" max="15360" width="9.140625" style="208"/>
    <col min="15361" max="15361" width="2.42578125" style="208" customWidth="1"/>
    <col min="15362" max="15367" width="2.7109375" style="208" customWidth="1"/>
    <col min="15368" max="15368" width="3.5703125" style="208" customWidth="1"/>
    <col min="15369" max="15378" width="3.140625" style="208" customWidth="1"/>
    <col min="15379" max="15388" width="3" style="208" customWidth="1"/>
    <col min="15389" max="15392" width="3.28515625" style="208" customWidth="1"/>
    <col min="15393" max="15393" width="2.85546875" style="208" customWidth="1"/>
    <col min="15394" max="15394" width="3" style="208" customWidth="1"/>
    <col min="15395" max="15395" width="2.7109375" style="208" customWidth="1"/>
    <col min="15396" max="15616" width="9.140625" style="208"/>
    <col min="15617" max="15617" width="2.42578125" style="208" customWidth="1"/>
    <col min="15618" max="15623" width="2.7109375" style="208" customWidth="1"/>
    <col min="15624" max="15624" width="3.5703125" style="208" customWidth="1"/>
    <col min="15625" max="15634" width="3.140625" style="208" customWidth="1"/>
    <col min="15635" max="15644" width="3" style="208" customWidth="1"/>
    <col min="15645" max="15648" width="3.28515625" style="208" customWidth="1"/>
    <col min="15649" max="15649" width="2.85546875" style="208" customWidth="1"/>
    <col min="15650" max="15650" width="3" style="208" customWidth="1"/>
    <col min="15651" max="15651" width="2.7109375" style="208" customWidth="1"/>
    <col min="15652" max="15872" width="9.140625" style="208"/>
    <col min="15873" max="15873" width="2.42578125" style="208" customWidth="1"/>
    <col min="15874" max="15879" width="2.7109375" style="208" customWidth="1"/>
    <col min="15880" max="15880" width="3.5703125" style="208" customWidth="1"/>
    <col min="15881" max="15890" width="3.140625" style="208" customWidth="1"/>
    <col min="15891" max="15900" width="3" style="208" customWidth="1"/>
    <col min="15901" max="15904" width="3.28515625" style="208" customWidth="1"/>
    <col min="15905" max="15905" width="2.85546875" style="208" customWidth="1"/>
    <col min="15906" max="15906" width="3" style="208" customWidth="1"/>
    <col min="15907" max="15907" width="2.7109375" style="208" customWidth="1"/>
    <col min="15908" max="16128" width="9.140625" style="208"/>
    <col min="16129" max="16129" width="2.42578125" style="208" customWidth="1"/>
    <col min="16130" max="16135" width="2.7109375" style="208" customWidth="1"/>
    <col min="16136" max="16136" width="3.5703125" style="208" customWidth="1"/>
    <col min="16137" max="16146" width="3.140625" style="208" customWidth="1"/>
    <col min="16147" max="16156" width="3" style="208" customWidth="1"/>
    <col min="16157" max="16160" width="3.28515625" style="208" customWidth="1"/>
    <col min="16161" max="16161" width="2.85546875" style="208" customWidth="1"/>
    <col min="16162" max="16162" width="3" style="208" customWidth="1"/>
    <col min="16163" max="16163" width="2.7109375" style="208" customWidth="1"/>
    <col min="16164" max="16384" width="9.140625" style="208"/>
  </cols>
  <sheetData>
    <row r="3" spans="2:35" x14ac:dyDescent="0.2">
      <c r="F3" s="209"/>
      <c r="P3" s="210"/>
      <c r="AA3" s="211"/>
    </row>
    <row r="4" spans="2:35" ht="6.75" customHeight="1" x14ac:dyDescent="0.2">
      <c r="F4" s="209"/>
      <c r="P4" s="210"/>
      <c r="AA4" s="211"/>
    </row>
    <row r="5" spans="2:35" x14ac:dyDescent="0.2">
      <c r="F5" s="209"/>
      <c r="P5" s="210"/>
      <c r="AA5" s="211"/>
    </row>
    <row r="6" spans="2:35" x14ac:dyDescent="0.2">
      <c r="P6" s="210"/>
      <c r="AA6" s="211"/>
    </row>
    <row r="7" spans="2:35" ht="8.25" customHeight="1" x14ac:dyDescent="0.2">
      <c r="F7" s="212"/>
      <c r="P7" s="210"/>
      <c r="AA7" s="211"/>
    </row>
    <row r="8" spans="2:35" ht="4.5" customHeight="1" x14ac:dyDescent="0.2">
      <c r="P8" s="210"/>
      <c r="AA8" s="211"/>
    </row>
    <row r="9" spans="2:35" ht="6" customHeight="1" x14ac:dyDescent="0.2">
      <c r="P9" s="210"/>
      <c r="AA9" s="211"/>
    </row>
    <row r="10" spans="2:35" ht="9.75" customHeight="1" x14ac:dyDescent="0.2">
      <c r="B10" s="213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5"/>
    </row>
    <row r="11" spans="2:35" ht="15" x14ac:dyDescent="0.2">
      <c r="B11" s="216" t="s">
        <v>116</v>
      </c>
      <c r="C11" s="217"/>
      <c r="D11" s="217"/>
      <c r="E11" s="217"/>
      <c r="G11" s="217" t="s">
        <v>117</v>
      </c>
      <c r="H11" s="218">
        <f>'LBR1'!H11</f>
        <v>0</v>
      </c>
      <c r="I11" s="218">
        <f>'LBR1'!I11</f>
        <v>0</v>
      </c>
      <c r="J11" s="219" t="s">
        <v>118</v>
      </c>
      <c r="K11" s="218">
        <f>'LBR1'!K11</f>
        <v>1</v>
      </c>
      <c r="L11" s="218">
        <f>'LBR1'!L11</f>
        <v>8</v>
      </c>
      <c r="M11" s="218">
        <f>'LBR1'!M11</f>
        <v>0</v>
      </c>
      <c r="N11" s="219" t="s">
        <v>118</v>
      </c>
      <c r="O11" s="218">
        <f>'LBR1'!O11</f>
        <v>3</v>
      </c>
      <c r="P11" s="218">
        <f>'LBR1'!P11</f>
        <v>0</v>
      </c>
      <c r="Q11" s="218">
        <f>'LBR1'!Q11</f>
        <v>6</v>
      </c>
      <c r="R11" s="219" t="s">
        <v>118</v>
      </c>
      <c r="S11" s="218">
        <f>'LBR1'!S11</f>
        <v>3</v>
      </c>
      <c r="T11" s="219" t="s">
        <v>119</v>
      </c>
      <c r="U11" s="218">
        <f>'LBR1'!U11</f>
        <v>1</v>
      </c>
      <c r="V11" s="218">
        <f>'LBR1'!V11</f>
        <v>0</v>
      </c>
      <c r="W11" s="218">
        <f>'LBR1'!W11</f>
        <v>6</v>
      </c>
      <c r="X11" s="219" t="s">
        <v>118</v>
      </c>
      <c r="Y11" s="218">
        <f>'LBR1'!Y11</f>
        <v>0</v>
      </c>
      <c r="Z11" s="218">
        <f>'LBR1'!Z11</f>
        <v>0</v>
      </c>
      <c r="AA11" s="218">
        <f>'LBR1'!AA11</f>
        <v>0</v>
      </c>
      <c r="AE11" s="220"/>
      <c r="AI11" s="211"/>
    </row>
    <row r="12" spans="2:35" x14ac:dyDescent="0.2">
      <c r="B12" s="221" t="s">
        <v>120</v>
      </c>
      <c r="C12" s="222"/>
      <c r="D12" s="222"/>
      <c r="E12" s="222"/>
      <c r="AI12" s="211"/>
    </row>
    <row r="13" spans="2:35" ht="15.75" x14ac:dyDescent="0.25">
      <c r="B13" s="216" t="s">
        <v>121</v>
      </c>
      <c r="C13" s="217"/>
      <c r="D13" s="217"/>
      <c r="E13" s="217"/>
      <c r="G13" s="217" t="s">
        <v>117</v>
      </c>
      <c r="H13" s="223" t="str">
        <f>'LBR1'!H13</f>
        <v>Kantor Kementerian Agama Kab. Aceh Barat Daya</v>
      </c>
      <c r="I13" s="223"/>
      <c r="J13" s="223"/>
      <c r="K13" s="223"/>
      <c r="L13" s="223"/>
      <c r="M13" s="223"/>
      <c r="N13" s="223"/>
      <c r="O13" s="223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5"/>
      <c r="AE13" s="225"/>
      <c r="AF13" s="225"/>
      <c r="AG13" s="225"/>
      <c r="AI13" s="211"/>
    </row>
    <row r="14" spans="2:35" ht="15.75" x14ac:dyDescent="0.25">
      <c r="B14" s="216" t="s">
        <v>122</v>
      </c>
      <c r="C14" s="217"/>
      <c r="D14" s="217"/>
      <c r="E14" s="217"/>
      <c r="G14" s="217" t="s">
        <v>117</v>
      </c>
      <c r="H14" s="223" t="str">
        <f>'LBR1'!H14</f>
        <v>Jln. Bukit Hijau Komplek Perkantoran Pemkab Abdya</v>
      </c>
      <c r="I14" s="223"/>
      <c r="J14" s="223"/>
      <c r="K14" s="223"/>
      <c r="L14" s="223"/>
      <c r="M14" s="223"/>
      <c r="N14" s="223"/>
      <c r="O14" s="223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5"/>
      <c r="AE14" s="225"/>
      <c r="AF14" s="225"/>
      <c r="AG14" s="225"/>
      <c r="AI14" s="211"/>
    </row>
    <row r="15" spans="2:35" ht="15.75" x14ac:dyDescent="0.25">
      <c r="B15" s="226"/>
      <c r="C15" s="217"/>
      <c r="D15" s="217"/>
      <c r="E15" s="217"/>
      <c r="G15" s="217"/>
      <c r="H15" s="227" t="str">
        <f>'LBR1'!H15</f>
        <v>Blangpidie 23764</v>
      </c>
      <c r="I15" s="227"/>
      <c r="J15" s="227"/>
      <c r="K15" s="227"/>
      <c r="L15" s="227"/>
      <c r="M15" s="227"/>
      <c r="N15" s="227"/>
      <c r="O15" s="227"/>
      <c r="P15" s="228"/>
      <c r="Q15" s="228"/>
      <c r="R15" s="228"/>
      <c r="S15" s="228"/>
      <c r="T15" s="228"/>
      <c r="U15" s="228"/>
      <c r="V15" s="228"/>
      <c r="W15" s="228"/>
      <c r="X15" s="228"/>
      <c r="Y15" s="228"/>
      <c r="Z15" s="228"/>
      <c r="AA15" s="228"/>
      <c r="AB15" s="228"/>
      <c r="AC15" s="228"/>
      <c r="AD15" s="225"/>
      <c r="AE15" s="225"/>
      <c r="AF15" s="225"/>
      <c r="AG15" s="225"/>
      <c r="AI15" s="211"/>
    </row>
    <row r="16" spans="2:35" ht="5.25" customHeight="1" x14ac:dyDescent="0.2">
      <c r="B16" s="210"/>
      <c r="AI16" s="211"/>
    </row>
    <row r="17" spans="2:38" ht="23.25" customHeight="1" x14ac:dyDescent="0.2">
      <c r="B17" s="213"/>
      <c r="C17" s="229" t="s">
        <v>123</v>
      </c>
      <c r="D17" s="229"/>
      <c r="E17" s="229"/>
      <c r="F17" s="229"/>
      <c r="G17" s="229"/>
      <c r="H17" s="229"/>
      <c r="I17" s="229"/>
      <c r="J17" s="229" t="s">
        <v>124</v>
      </c>
      <c r="K17" s="229"/>
      <c r="L17" s="230"/>
      <c r="M17" s="214"/>
      <c r="N17" s="214"/>
      <c r="O17" s="214"/>
      <c r="P17" s="364" t="s">
        <v>125</v>
      </c>
      <c r="Q17" s="365"/>
      <c r="R17" s="365"/>
      <c r="S17" s="365"/>
      <c r="T17" s="365"/>
      <c r="U17" s="365"/>
      <c r="V17" s="365"/>
      <c r="W17" s="365"/>
      <c r="X17" s="365"/>
      <c r="Y17" s="365"/>
      <c r="Z17" s="365"/>
      <c r="AA17" s="365"/>
      <c r="AB17" s="365"/>
      <c r="AC17" s="365"/>
      <c r="AD17" s="365"/>
      <c r="AE17" s="365"/>
      <c r="AF17" s="365"/>
      <c r="AG17" s="365"/>
      <c r="AH17" s="365"/>
      <c r="AI17" s="215"/>
    </row>
    <row r="18" spans="2:38" ht="13.5" customHeight="1" x14ac:dyDescent="0.2">
      <c r="B18" s="210"/>
      <c r="P18" s="210"/>
      <c r="Q18" s="372" t="str">
        <f>'LBR1'!Q18:AH21</f>
        <v>PPh Pasal 21 Tunjangan Kinerja PNS Bulan Maret 2021</v>
      </c>
      <c r="R18" s="372"/>
      <c r="S18" s="372"/>
      <c r="T18" s="372"/>
      <c r="U18" s="372"/>
      <c r="V18" s="372"/>
      <c r="W18" s="372"/>
      <c r="X18" s="372"/>
      <c r="Y18" s="372"/>
      <c r="Z18" s="372"/>
      <c r="AA18" s="372"/>
      <c r="AB18" s="372"/>
      <c r="AC18" s="372"/>
      <c r="AD18" s="372"/>
      <c r="AE18" s="372"/>
      <c r="AF18" s="372"/>
      <c r="AG18" s="372"/>
      <c r="AH18" s="372"/>
      <c r="AI18" s="231"/>
      <c r="AJ18" s="232"/>
      <c r="AK18" s="232"/>
      <c r="AL18" s="232"/>
    </row>
    <row r="19" spans="2:38" ht="13.5" x14ac:dyDescent="0.25">
      <c r="B19" s="210"/>
      <c r="C19" s="233">
        <f>'LBR1'!C19</f>
        <v>4</v>
      </c>
      <c r="D19" s="233" t="str">
        <f>'LBR1'!D19</f>
        <v>1</v>
      </c>
      <c r="E19" s="233">
        <f>'LBR1'!E19</f>
        <v>1</v>
      </c>
      <c r="F19" s="233">
        <f>'LBR1'!F19</f>
        <v>1</v>
      </c>
      <c r="G19" s="233" t="str">
        <f>'LBR1'!G19</f>
        <v>2</v>
      </c>
      <c r="H19" s="233">
        <f>'LBR1'!H19</f>
        <v>1</v>
      </c>
      <c r="I19" s="237"/>
      <c r="J19" s="225"/>
      <c r="K19" s="235" t="str">
        <f>'LBR1'!K19</f>
        <v>1</v>
      </c>
      <c r="L19" s="235">
        <f>'LBR1'!L19</f>
        <v>0</v>
      </c>
      <c r="M19" s="235">
        <f>'LBR1'!M19</f>
        <v>0</v>
      </c>
      <c r="P19" s="210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372"/>
      <c r="AB19" s="372"/>
      <c r="AC19" s="372"/>
      <c r="AD19" s="372"/>
      <c r="AE19" s="372"/>
      <c r="AF19" s="372"/>
      <c r="AG19" s="372"/>
      <c r="AH19" s="372"/>
      <c r="AI19" s="231"/>
      <c r="AJ19" s="232"/>
      <c r="AK19" s="232"/>
      <c r="AL19" s="232"/>
    </row>
    <row r="20" spans="2:38" ht="12.75" customHeight="1" x14ac:dyDescent="0.2">
      <c r="B20" s="210"/>
      <c r="P20" s="210"/>
      <c r="Q20" s="372"/>
      <c r="R20" s="372"/>
      <c r="S20" s="372"/>
      <c r="T20" s="372"/>
      <c r="U20" s="372"/>
      <c r="V20" s="372"/>
      <c r="W20" s="372"/>
      <c r="X20" s="372"/>
      <c r="Y20" s="372"/>
      <c r="Z20" s="372"/>
      <c r="AA20" s="372"/>
      <c r="AB20" s="372"/>
      <c r="AC20" s="372"/>
      <c r="AD20" s="372"/>
      <c r="AE20" s="372"/>
      <c r="AF20" s="372"/>
      <c r="AG20" s="372"/>
      <c r="AH20" s="372"/>
      <c r="AI20" s="211"/>
    </row>
    <row r="21" spans="2:38" ht="13.5" customHeight="1" x14ac:dyDescent="0.2">
      <c r="B21" s="210"/>
      <c r="C21" s="374" t="str">
        <f>'LBR1'!C21:E21</f>
        <v>Maret</v>
      </c>
      <c r="D21" s="374"/>
      <c r="E21" s="374"/>
      <c r="F21" s="238"/>
      <c r="G21" s="374" t="str">
        <f>IF(C21="Januari","Jan",IF(C21="Februari","Feb",IF(C21="Maret","Mar",IF(C21="April","Apr",IF(C21="Mei","Mei",IF(C21="Juni","Jun",IF(C21="Juli","Jul",IF(C21="Agustus","Agt",IF(C21="September","Sep",IF(C21="Oktober","Okt",IF(C21="November","Nov",IF(C21="Desember","Des",))))))))))))</f>
        <v>Mar</v>
      </c>
      <c r="H21" s="374"/>
      <c r="N21" s="239"/>
      <c r="P21" s="210"/>
      <c r="Q21" s="373"/>
      <c r="R21" s="373"/>
      <c r="S21" s="373"/>
      <c r="T21" s="373"/>
      <c r="U21" s="373"/>
      <c r="V21" s="373"/>
      <c r="W21" s="373"/>
      <c r="X21" s="373"/>
      <c r="Y21" s="373"/>
      <c r="Z21" s="373"/>
      <c r="AA21" s="373"/>
      <c r="AB21" s="373"/>
      <c r="AC21" s="373"/>
      <c r="AD21" s="373"/>
      <c r="AE21" s="373"/>
      <c r="AF21" s="373"/>
      <c r="AG21" s="373"/>
      <c r="AH21" s="373"/>
      <c r="AI21" s="211"/>
    </row>
    <row r="22" spans="2:38" ht="5.25" customHeight="1" x14ac:dyDescent="0.2">
      <c r="B22" s="240"/>
      <c r="C22" s="241"/>
      <c r="D22" s="241"/>
      <c r="E22" s="241"/>
      <c r="F22" s="241"/>
      <c r="G22" s="241"/>
      <c r="H22" s="241"/>
      <c r="I22" s="241"/>
      <c r="J22" s="241"/>
      <c r="K22" s="241"/>
      <c r="L22" s="241"/>
      <c r="M22" s="241"/>
      <c r="N22" s="241"/>
      <c r="O22" s="241"/>
      <c r="P22" s="240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3"/>
    </row>
    <row r="23" spans="2:38" ht="16.5" customHeight="1" x14ac:dyDescent="0.2">
      <c r="B23" s="375" t="s">
        <v>129</v>
      </c>
      <c r="C23" s="371"/>
      <c r="D23" s="371" t="s">
        <v>130</v>
      </c>
      <c r="E23" s="371"/>
      <c r="F23" s="371" t="s">
        <v>131</v>
      </c>
      <c r="G23" s="371"/>
      <c r="H23" s="371" t="s">
        <v>132</v>
      </c>
      <c r="I23" s="371"/>
      <c r="J23" s="371" t="s">
        <v>133</v>
      </c>
      <c r="K23" s="371"/>
      <c r="L23" s="371" t="s">
        <v>134</v>
      </c>
      <c r="M23" s="371"/>
      <c r="N23" s="371" t="s">
        <v>135</v>
      </c>
      <c r="O23" s="371"/>
      <c r="P23" s="371" t="s">
        <v>136</v>
      </c>
      <c r="Q23" s="371"/>
      <c r="R23" s="371" t="s">
        <v>137</v>
      </c>
      <c r="S23" s="371"/>
      <c r="T23" s="371" t="s">
        <v>138</v>
      </c>
      <c r="U23" s="371"/>
      <c r="V23" s="371" t="s">
        <v>139</v>
      </c>
      <c r="W23" s="371"/>
      <c r="X23" s="371" t="s">
        <v>140</v>
      </c>
      <c r="Y23" s="371"/>
      <c r="Z23" s="364" t="s">
        <v>128</v>
      </c>
      <c r="AA23" s="365"/>
      <c r="AB23" s="365"/>
      <c r="AC23" s="365"/>
      <c r="AD23" s="365"/>
      <c r="AE23" s="365"/>
      <c r="AF23" s="365"/>
      <c r="AG23" s="365"/>
      <c r="AH23" s="365"/>
      <c r="AI23" s="366"/>
    </row>
    <row r="24" spans="2:38" ht="14.25" customHeight="1" x14ac:dyDescent="0.2">
      <c r="B24" s="367" t="str">
        <f>IF($G$21=B23,"X"," ")</f>
        <v xml:space="preserve"> </v>
      </c>
      <c r="C24" s="368"/>
      <c r="D24" s="352" t="str">
        <f>IF($G$21=D23,"X"," ")</f>
        <v xml:space="preserve"> </v>
      </c>
      <c r="E24" s="353"/>
      <c r="F24" s="352" t="str">
        <f>IF($G$21=F23,"X"," ")</f>
        <v>X</v>
      </c>
      <c r="G24" s="353"/>
      <c r="H24" s="352" t="str">
        <f>IF($G$21=H23,"X"," ")</f>
        <v xml:space="preserve"> </v>
      </c>
      <c r="I24" s="353"/>
      <c r="J24" s="352" t="str">
        <f>IF($G$21=J23,"X"," ")</f>
        <v xml:space="preserve"> </v>
      </c>
      <c r="K24" s="353"/>
      <c r="L24" s="352" t="str">
        <f>IF($G$21=L23,"X"," ")</f>
        <v xml:space="preserve"> </v>
      </c>
      <c r="M24" s="353"/>
      <c r="N24" s="352" t="str">
        <f>IF($G$21=N23,"X"," ")</f>
        <v xml:space="preserve"> </v>
      </c>
      <c r="O24" s="353"/>
      <c r="P24" s="352" t="str">
        <f>IF($G$21=P23,"X"," ")</f>
        <v xml:space="preserve"> </v>
      </c>
      <c r="Q24" s="353"/>
      <c r="R24" s="352" t="str">
        <f>IF($G$21=R23,"X"," ")</f>
        <v xml:space="preserve"> </v>
      </c>
      <c r="S24" s="353"/>
      <c r="T24" s="352" t="str">
        <f>IF($G$21=T23,"X"," ")</f>
        <v xml:space="preserve"> </v>
      </c>
      <c r="U24" s="353"/>
      <c r="V24" s="352" t="str">
        <f>IF($G$21=V23,"X"," ")</f>
        <v xml:space="preserve"> </v>
      </c>
      <c r="W24" s="353"/>
      <c r="X24" s="352" t="str">
        <f>IF($G$21=X23,"X"," ")</f>
        <v xml:space="preserve"> </v>
      </c>
      <c r="Y24" s="353"/>
      <c r="Z24" s="210"/>
      <c r="AC24" s="244">
        <f>'LBR1'!AC24</f>
        <v>2</v>
      </c>
      <c r="AD24" s="244">
        <f>'LBR1'!AD24</f>
        <v>0</v>
      </c>
      <c r="AE24" s="244">
        <f>'LBR1'!AE24</f>
        <v>2</v>
      </c>
      <c r="AF24" s="244">
        <f>'LBR1'!AF24</f>
        <v>1</v>
      </c>
      <c r="AI24" s="211"/>
    </row>
    <row r="25" spans="2:38" ht="9.75" customHeight="1" x14ac:dyDescent="0.2">
      <c r="B25" s="369"/>
      <c r="C25" s="370"/>
      <c r="D25" s="354"/>
      <c r="E25" s="355"/>
      <c r="F25" s="354"/>
      <c r="G25" s="355"/>
      <c r="H25" s="354"/>
      <c r="I25" s="355"/>
      <c r="J25" s="354"/>
      <c r="K25" s="355"/>
      <c r="L25" s="354"/>
      <c r="M25" s="355"/>
      <c r="N25" s="354"/>
      <c r="O25" s="355"/>
      <c r="P25" s="354"/>
      <c r="Q25" s="355"/>
      <c r="R25" s="354"/>
      <c r="S25" s="355"/>
      <c r="T25" s="354"/>
      <c r="U25" s="355"/>
      <c r="V25" s="354"/>
      <c r="W25" s="355"/>
      <c r="X25" s="354"/>
      <c r="Y25" s="355"/>
      <c r="Z25" s="210"/>
      <c r="AB25" s="245"/>
      <c r="AC25" s="232"/>
      <c r="AD25" s="232"/>
      <c r="AE25" s="232"/>
      <c r="AF25" s="232"/>
      <c r="AG25" s="232"/>
      <c r="AH25" s="232"/>
      <c r="AI25" s="211"/>
    </row>
    <row r="26" spans="2:38" ht="3.75" customHeight="1" x14ac:dyDescent="0.2">
      <c r="B26" s="356" t="s">
        <v>171</v>
      </c>
      <c r="C26" s="357"/>
      <c r="D26" s="357"/>
      <c r="E26" s="357"/>
      <c r="F26" s="357"/>
      <c r="G26" s="357"/>
      <c r="H26" s="357"/>
      <c r="I26" s="357"/>
      <c r="J26" s="357"/>
      <c r="K26" s="357"/>
      <c r="L26" s="357"/>
      <c r="M26" s="357"/>
      <c r="N26" s="357"/>
      <c r="O26" s="357"/>
      <c r="P26" s="357"/>
      <c r="Q26" s="357"/>
      <c r="R26" s="357"/>
      <c r="S26" s="357"/>
      <c r="T26" s="357"/>
      <c r="U26" s="246"/>
      <c r="V26" s="246"/>
      <c r="W26" s="246"/>
      <c r="X26" s="246"/>
      <c r="Y26" s="246"/>
      <c r="Z26" s="210"/>
      <c r="AB26" s="232"/>
      <c r="AC26" s="232"/>
      <c r="AD26" s="232"/>
      <c r="AE26" s="232"/>
      <c r="AF26" s="232"/>
      <c r="AG26" s="232"/>
      <c r="AH26" s="232"/>
      <c r="AI26" s="211"/>
    </row>
    <row r="27" spans="2:38" ht="12" customHeight="1" x14ac:dyDescent="0.2">
      <c r="B27" s="358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Z27" s="210"/>
      <c r="AB27" s="247"/>
      <c r="AC27" s="247"/>
      <c r="AD27" s="247"/>
      <c r="AE27" s="247"/>
      <c r="AF27" s="247"/>
      <c r="AG27" s="247"/>
      <c r="AH27" s="247"/>
      <c r="AI27" s="211"/>
    </row>
    <row r="28" spans="2:38" x14ac:dyDescent="0.2">
      <c r="B28" s="213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5"/>
    </row>
    <row r="29" spans="2:38" ht="3.75" customHeight="1" x14ac:dyDescent="0.2">
      <c r="B29" s="210"/>
      <c r="J29" s="220"/>
      <c r="K29" s="220"/>
      <c r="L29" s="220"/>
      <c r="M29" s="220"/>
      <c r="O29" s="220"/>
      <c r="P29" s="220"/>
      <c r="Q29" s="220"/>
      <c r="T29" s="220"/>
      <c r="U29" s="220"/>
      <c r="W29" s="220"/>
      <c r="X29" s="220"/>
      <c r="Y29" s="220"/>
      <c r="AB29" s="220"/>
      <c r="AI29" s="211"/>
    </row>
    <row r="30" spans="2:38" x14ac:dyDescent="0.2">
      <c r="B30" s="216" t="s">
        <v>141</v>
      </c>
      <c r="I30" s="248"/>
      <c r="J30" s="248"/>
      <c r="K30" s="248"/>
      <c r="L30" s="248"/>
      <c r="M30" s="248"/>
      <c r="N30" s="249"/>
      <c r="O30" s="248"/>
      <c r="P30" s="248"/>
      <c r="Q30" s="248"/>
      <c r="R30" s="249"/>
      <c r="S30" s="248"/>
      <c r="T30" s="248"/>
      <c r="U30" s="249"/>
      <c r="V30" s="248"/>
      <c r="W30" s="248"/>
      <c r="X30" s="248"/>
      <c r="Y30" s="249"/>
      <c r="Z30" s="248"/>
      <c r="AA30" s="248"/>
      <c r="AB30" s="250"/>
      <c r="AI30" s="211"/>
    </row>
    <row r="31" spans="2:38" ht="3" customHeight="1" x14ac:dyDescent="0.2">
      <c r="B31" s="210"/>
      <c r="J31" s="220"/>
      <c r="K31" s="220"/>
      <c r="L31" s="220"/>
      <c r="M31" s="220"/>
      <c r="O31" s="220"/>
      <c r="P31" s="220"/>
      <c r="Q31" s="220"/>
      <c r="T31" s="220"/>
      <c r="U31" s="220"/>
      <c r="W31" s="220"/>
      <c r="X31" s="220"/>
      <c r="Y31" s="220"/>
      <c r="AB31" s="220"/>
      <c r="AI31" s="211"/>
    </row>
    <row r="32" spans="2:38" ht="12.75" customHeight="1" x14ac:dyDescent="0.2">
      <c r="B32" s="251" t="s">
        <v>142</v>
      </c>
      <c r="C32" s="241"/>
      <c r="D32" s="241"/>
      <c r="E32" s="241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1"/>
      <c r="W32" s="241"/>
      <c r="X32" s="241"/>
      <c r="Y32" s="241"/>
      <c r="Z32" s="241"/>
      <c r="AA32" s="241"/>
      <c r="AB32" s="241"/>
      <c r="AC32" s="241"/>
      <c r="AD32" s="241"/>
      <c r="AE32" s="241"/>
      <c r="AF32" s="241"/>
      <c r="AG32" s="241"/>
      <c r="AH32" s="241"/>
      <c r="AI32" s="243"/>
    </row>
    <row r="33" spans="2:35" ht="22.5" customHeight="1" x14ac:dyDescent="0.2">
      <c r="B33" s="216" t="s">
        <v>143</v>
      </c>
      <c r="K33" s="215"/>
      <c r="M33" s="252" t="s">
        <v>144</v>
      </c>
      <c r="Q33" s="360" t="str">
        <f>'LBR1'!Q33:AH34</f>
        <v>Tiga puluh empat ribu empat ratus tujuh puluh rupiah</v>
      </c>
      <c r="R33" s="361"/>
      <c r="S33" s="361"/>
      <c r="T33" s="361"/>
      <c r="U33" s="361"/>
      <c r="V33" s="361"/>
      <c r="W33" s="361"/>
      <c r="X33" s="361"/>
      <c r="Y33" s="361"/>
      <c r="Z33" s="361"/>
      <c r="AA33" s="361"/>
      <c r="AB33" s="361"/>
      <c r="AC33" s="361"/>
      <c r="AD33" s="361"/>
      <c r="AE33" s="361"/>
      <c r="AF33" s="361"/>
      <c r="AG33" s="361"/>
      <c r="AH33" s="361"/>
      <c r="AI33" s="211"/>
    </row>
    <row r="34" spans="2:35" x14ac:dyDescent="0.2">
      <c r="B34" s="221" t="s">
        <v>145</v>
      </c>
      <c r="K34" s="211"/>
      <c r="Q34" s="362"/>
      <c r="R34" s="362"/>
      <c r="S34" s="362"/>
      <c r="T34" s="362"/>
      <c r="U34" s="362"/>
      <c r="V34" s="362"/>
      <c r="W34" s="362"/>
      <c r="X34" s="362"/>
      <c r="Y34" s="362"/>
      <c r="Z34" s="362"/>
      <c r="AA34" s="362"/>
      <c r="AB34" s="362"/>
      <c r="AC34" s="362"/>
      <c r="AD34" s="362"/>
      <c r="AE34" s="362"/>
      <c r="AF34" s="362"/>
      <c r="AG34" s="362"/>
      <c r="AH34" s="362"/>
      <c r="AI34" s="211"/>
    </row>
    <row r="35" spans="2:35" ht="13.5" x14ac:dyDescent="0.25">
      <c r="B35" s="210"/>
      <c r="K35" s="211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11"/>
    </row>
    <row r="36" spans="2:35" ht="13.5" x14ac:dyDescent="0.25">
      <c r="B36" s="254" t="s">
        <v>146</v>
      </c>
      <c r="D36" s="363">
        <f>'LBR1'!D36:H36</f>
        <v>34470</v>
      </c>
      <c r="E36" s="363"/>
      <c r="F36" s="363"/>
      <c r="G36" s="363"/>
      <c r="H36" s="363"/>
      <c r="I36" s="255"/>
      <c r="K36" s="211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11"/>
    </row>
    <row r="37" spans="2:35" ht="5.25" customHeight="1" x14ac:dyDescent="0.2">
      <c r="B37" s="210"/>
      <c r="K37" s="243"/>
      <c r="AI37" s="211"/>
    </row>
    <row r="38" spans="2:35" ht="6.75" customHeight="1" x14ac:dyDescent="0.2">
      <c r="B38" s="213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3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5"/>
    </row>
    <row r="39" spans="2:35" x14ac:dyDescent="0.2">
      <c r="B39" s="345" t="s">
        <v>147</v>
      </c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5" t="s">
        <v>148</v>
      </c>
      <c r="T39" s="346"/>
      <c r="U39" s="346"/>
      <c r="V39" s="346"/>
      <c r="W39" s="346"/>
      <c r="X39" s="346"/>
      <c r="Y39" s="346"/>
      <c r="Z39" s="346"/>
      <c r="AA39" s="346"/>
      <c r="AB39" s="346"/>
      <c r="AC39" s="346"/>
      <c r="AD39" s="346"/>
      <c r="AE39" s="346"/>
      <c r="AF39" s="346"/>
      <c r="AG39" s="346"/>
      <c r="AH39" s="346"/>
      <c r="AI39" s="347"/>
    </row>
    <row r="40" spans="2:35" ht="13.5" x14ac:dyDescent="0.25">
      <c r="B40" s="254"/>
      <c r="C40" s="252"/>
      <c r="D40" s="252"/>
      <c r="E40" s="252"/>
      <c r="F40" s="256" t="s">
        <v>149</v>
      </c>
      <c r="G40" s="252"/>
      <c r="H40" s="252"/>
      <c r="I40" s="257"/>
      <c r="J40" s="257"/>
      <c r="K40" s="257"/>
      <c r="L40" s="257"/>
      <c r="M40" s="257"/>
      <c r="N40" s="257"/>
      <c r="O40" s="252"/>
      <c r="P40" s="252"/>
      <c r="Q40" s="252"/>
      <c r="R40" s="252"/>
      <c r="S40" s="210"/>
      <c r="W40" s="223" t="str">
        <f>'LBR1'!W40</f>
        <v>Blangpidie</v>
      </c>
      <c r="X40" s="258"/>
      <c r="Y40" s="258"/>
      <c r="Z40" s="258"/>
      <c r="AA40" s="224"/>
      <c r="AB40" s="256" t="s">
        <v>151</v>
      </c>
      <c r="AC40" s="348" t="str">
        <f>'LBR1'!AC40:AH40</f>
        <v>2 April 2021</v>
      </c>
      <c r="AD40" s="348"/>
      <c r="AE40" s="348"/>
      <c r="AF40" s="348"/>
      <c r="AG40" s="348"/>
      <c r="AH40" s="348"/>
      <c r="AI40" s="211"/>
    </row>
    <row r="41" spans="2:35" x14ac:dyDescent="0.2">
      <c r="B41" s="349" t="s">
        <v>152</v>
      </c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50"/>
      <c r="P41" s="350"/>
      <c r="Q41" s="350"/>
      <c r="R41" s="350"/>
      <c r="S41" s="349" t="s">
        <v>152</v>
      </c>
      <c r="T41" s="350"/>
      <c r="U41" s="350"/>
      <c r="V41" s="350"/>
      <c r="W41" s="350"/>
      <c r="X41" s="350"/>
      <c r="Y41" s="350"/>
      <c r="Z41" s="350"/>
      <c r="AA41" s="350"/>
      <c r="AB41" s="350"/>
      <c r="AC41" s="350"/>
      <c r="AD41" s="350"/>
      <c r="AE41" s="350"/>
      <c r="AF41" s="350"/>
      <c r="AG41" s="350"/>
      <c r="AH41" s="350"/>
      <c r="AI41" s="351"/>
    </row>
    <row r="42" spans="2:35" x14ac:dyDescent="0.2">
      <c r="B42" s="210"/>
      <c r="S42" s="210"/>
      <c r="W42" s="252"/>
      <c r="X42" s="252"/>
      <c r="Y42" s="252"/>
      <c r="Z42" s="252"/>
      <c r="AA42" s="252"/>
      <c r="AB42" s="252"/>
      <c r="AC42" s="252"/>
      <c r="AD42" s="252"/>
      <c r="AE42" s="252"/>
      <c r="AF42" s="252"/>
      <c r="AI42" s="211"/>
    </row>
    <row r="43" spans="2:35" x14ac:dyDescent="0.2">
      <c r="B43" s="210"/>
      <c r="S43" s="210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I43" s="211"/>
    </row>
    <row r="44" spans="2:35" x14ac:dyDescent="0.2">
      <c r="B44" s="210"/>
      <c r="S44" s="210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I44" s="211"/>
    </row>
    <row r="45" spans="2:35" ht="15" x14ac:dyDescent="0.3">
      <c r="B45" s="210"/>
      <c r="C45" s="252" t="s">
        <v>153</v>
      </c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S45" s="210"/>
      <c r="T45" s="252" t="s">
        <v>153</v>
      </c>
      <c r="W45" s="252"/>
      <c r="X45" s="252"/>
      <c r="Y45" s="260" t="str">
        <f>'LBR1'!Y45</f>
        <v>Agussalim, S.I.P</v>
      </c>
      <c r="Z45" s="258"/>
      <c r="AA45" s="258"/>
      <c r="AB45" s="258"/>
      <c r="AC45" s="258"/>
      <c r="AD45" s="258"/>
      <c r="AE45" s="258"/>
      <c r="AF45" s="258"/>
      <c r="AG45" s="258"/>
      <c r="AH45" s="258"/>
      <c r="AI45" s="211"/>
    </row>
    <row r="46" spans="2:35" ht="5.25" customHeight="1" x14ac:dyDescent="0.2">
      <c r="B46" s="240"/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0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43"/>
    </row>
    <row r="47" spans="2:35" ht="5.25" customHeight="1" x14ac:dyDescent="0.2">
      <c r="B47" s="213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5"/>
    </row>
    <row r="48" spans="2:35" x14ac:dyDescent="0.2">
      <c r="B48" s="216" t="s">
        <v>155</v>
      </c>
      <c r="AI48" s="211"/>
    </row>
    <row r="49" spans="1:35" x14ac:dyDescent="0.2">
      <c r="B49" s="210"/>
      <c r="AI49" s="211"/>
    </row>
    <row r="50" spans="1:35" x14ac:dyDescent="0.2">
      <c r="B50" s="210"/>
      <c r="AI50" s="211"/>
    </row>
    <row r="51" spans="1:35" x14ac:dyDescent="0.2">
      <c r="B51" s="210"/>
      <c r="AI51" s="211"/>
    </row>
    <row r="52" spans="1:35" x14ac:dyDescent="0.2">
      <c r="B52" s="210"/>
      <c r="AI52" s="211"/>
    </row>
    <row r="53" spans="1:35" x14ac:dyDescent="0.2">
      <c r="B53" s="210"/>
      <c r="AI53" s="211"/>
    </row>
    <row r="54" spans="1:35" x14ac:dyDescent="0.2">
      <c r="B54" s="240"/>
      <c r="C54" s="241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3"/>
    </row>
    <row r="55" spans="1:35" x14ac:dyDescent="0.2">
      <c r="B55" s="261" t="s">
        <v>156</v>
      </c>
    </row>
    <row r="57" spans="1:35" x14ac:dyDescent="0.2">
      <c r="B57" s="252" t="s">
        <v>157</v>
      </c>
    </row>
    <row r="59" spans="1:35" x14ac:dyDescent="0.2">
      <c r="A59" s="344" t="s">
        <v>172</v>
      </c>
      <c r="B59" s="344"/>
      <c r="C59" s="344"/>
      <c r="D59" s="344"/>
      <c r="E59" s="344"/>
      <c r="F59" s="344"/>
      <c r="G59" s="344"/>
      <c r="H59" s="344"/>
      <c r="I59" s="344"/>
      <c r="J59" s="344"/>
      <c r="K59" s="344"/>
      <c r="L59" s="344"/>
      <c r="M59" s="344"/>
      <c r="N59" s="344"/>
      <c r="O59" s="344"/>
      <c r="P59" s="344"/>
      <c r="Q59" s="344"/>
      <c r="R59" s="344"/>
      <c r="S59" s="344"/>
      <c r="T59" s="344"/>
      <c r="U59" s="344"/>
      <c r="V59" s="344"/>
      <c r="W59" s="344"/>
      <c r="X59" s="344"/>
      <c r="Y59" s="344"/>
      <c r="Z59" s="344"/>
      <c r="AA59" s="344"/>
      <c r="AB59" s="344"/>
      <c r="AC59" s="344"/>
      <c r="AD59" s="344"/>
      <c r="AE59" s="344"/>
      <c r="AF59" s="344"/>
      <c r="AG59" s="344"/>
      <c r="AH59" s="344"/>
    </row>
    <row r="60" spans="1:35" ht="18" customHeight="1" x14ac:dyDescent="0.2">
      <c r="A60" s="342" t="str">
        <f>'LBR1'!A60:AH60</f>
        <v>Nomor : 1 Tanggal 2 April 2021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42"/>
      <c r="AB60" s="342"/>
      <c r="AC60" s="342"/>
      <c r="AD60" s="342"/>
      <c r="AE60" s="342"/>
      <c r="AF60" s="342"/>
      <c r="AG60" s="342"/>
      <c r="AH60" s="342"/>
    </row>
    <row r="61" spans="1:35" x14ac:dyDescent="0.2">
      <c r="A61" s="342" t="s">
        <v>173</v>
      </c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  <c r="U61" s="342"/>
      <c r="V61" s="342"/>
      <c r="W61" s="342"/>
      <c r="X61" s="342"/>
      <c r="Y61" s="342"/>
      <c r="Z61" s="342"/>
      <c r="AA61" s="342"/>
      <c r="AB61" s="342"/>
      <c r="AC61" s="342"/>
      <c r="AD61" s="342"/>
      <c r="AE61" s="342"/>
      <c r="AF61" s="342"/>
      <c r="AG61" s="342"/>
      <c r="AH61" s="342"/>
    </row>
    <row r="62" spans="1:35" x14ac:dyDescent="0.2">
      <c r="K62" s="262"/>
      <c r="L62" s="262"/>
      <c r="M62" s="262"/>
      <c r="N62" s="262"/>
      <c r="O62" s="262"/>
      <c r="P62" s="262"/>
      <c r="Q62" s="262"/>
      <c r="R62" s="262"/>
      <c r="S62" s="262"/>
      <c r="T62" s="262"/>
      <c r="U62" s="262"/>
    </row>
    <row r="65" spans="1:34" x14ac:dyDescent="0.2">
      <c r="A65" s="343" t="str">
        <f>'LBR1'!A65:AH65</f>
        <v>KHAIRUL HUDA, SHI</v>
      </c>
      <c r="B65" s="34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  <c r="T65" s="343"/>
      <c r="U65" s="343"/>
      <c r="V65" s="343"/>
      <c r="W65" s="343"/>
      <c r="X65" s="343"/>
      <c r="Y65" s="343"/>
      <c r="Z65" s="343"/>
      <c r="AA65" s="343"/>
      <c r="AB65" s="343"/>
      <c r="AC65" s="343"/>
      <c r="AD65" s="343"/>
      <c r="AE65" s="343"/>
      <c r="AF65" s="343"/>
      <c r="AG65" s="343"/>
      <c r="AH65" s="343"/>
    </row>
    <row r="66" spans="1:34" x14ac:dyDescent="0.2">
      <c r="A66" s="344" t="str">
        <f>'LBR1'!A66:AH66</f>
        <v>NIP. 198105252005011008</v>
      </c>
      <c r="B66" s="344"/>
      <c r="C66" s="344"/>
      <c r="D66" s="344"/>
      <c r="E66" s="344"/>
      <c r="F66" s="344"/>
      <c r="G66" s="344"/>
      <c r="H66" s="344"/>
      <c r="I66" s="344"/>
      <c r="J66" s="344"/>
      <c r="K66" s="344"/>
      <c r="L66" s="344"/>
      <c r="M66" s="344"/>
      <c r="N66" s="344"/>
      <c r="O66" s="344"/>
      <c r="P66" s="344"/>
      <c r="Q66" s="344"/>
      <c r="R66" s="344"/>
      <c r="S66" s="344"/>
      <c r="T66" s="344"/>
      <c r="U66" s="344"/>
      <c r="V66" s="344"/>
      <c r="W66" s="344"/>
      <c r="X66" s="344"/>
      <c r="Y66" s="344"/>
      <c r="Z66" s="344"/>
      <c r="AA66" s="344"/>
      <c r="AB66" s="344"/>
      <c r="AC66" s="344"/>
      <c r="AD66" s="344"/>
      <c r="AE66" s="344"/>
      <c r="AF66" s="344"/>
      <c r="AG66" s="344"/>
      <c r="AH66" s="344"/>
    </row>
  </sheetData>
  <mergeCells count="42">
    <mergeCell ref="X23:Y23"/>
    <mergeCell ref="P17:AH17"/>
    <mergeCell ref="Q18:AH21"/>
    <mergeCell ref="C21:E21"/>
    <mergeCell ref="G21:H21"/>
    <mergeCell ref="B23:C23"/>
    <mergeCell ref="D23:E23"/>
    <mergeCell ref="F23:G23"/>
    <mergeCell ref="H23:I23"/>
    <mergeCell ref="J23:K23"/>
    <mergeCell ref="L23:M23"/>
    <mergeCell ref="D36:H36"/>
    <mergeCell ref="Z23:AI23"/>
    <mergeCell ref="B24:C25"/>
    <mergeCell ref="D24:E25"/>
    <mergeCell ref="F24:G25"/>
    <mergeCell ref="H24:I25"/>
    <mergeCell ref="J24:K25"/>
    <mergeCell ref="L24:M25"/>
    <mergeCell ref="N24:O25"/>
    <mergeCell ref="P24:Q25"/>
    <mergeCell ref="R24:S25"/>
    <mergeCell ref="N23:O23"/>
    <mergeCell ref="P23:Q23"/>
    <mergeCell ref="R23:S23"/>
    <mergeCell ref="T23:U23"/>
    <mergeCell ref="V23:W23"/>
    <mergeCell ref="T24:U25"/>
    <mergeCell ref="V24:W25"/>
    <mergeCell ref="X24:Y25"/>
    <mergeCell ref="B26:T27"/>
    <mergeCell ref="Q33:AH34"/>
    <mergeCell ref="A60:AH60"/>
    <mergeCell ref="A61:AH61"/>
    <mergeCell ref="A65:AH65"/>
    <mergeCell ref="A66:AH66"/>
    <mergeCell ref="B39:R39"/>
    <mergeCell ref="S39:AI39"/>
    <mergeCell ref="AC40:AH40"/>
    <mergeCell ref="B41:R41"/>
    <mergeCell ref="S41:AI41"/>
    <mergeCell ref="A59:AH59"/>
  </mergeCells>
  <printOptions horizontalCentered="1"/>
  <pageMargins left="0" right="0" top="0.39370078740157483" bottom="0.39370078740157483" header="0.51181102362204722" footer="0.51181102362204722"/>
  <pageSetup paperSize="9" scale="90" orientation="portrait" horizontalDpi="4294967293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3C9E-04B3-4ED1-82F5-49347982F83C}">
  <sheetPr>
    <tabColor rgb="FF92D050"/>
  </sheetPr>
  <dimension ref="A3:AL66"/>
  <sheetViews>
    <sheetView showGridLines="0" view="pageBreakPreview" topLeftCell="A10" zoomScale="115" zoomScaleNormal="130" zoomScaleSheetLayoutView="115" workbookViewId="0">
      <selection activeCell="N22" sqref="N22"/>
    </sheetView>
  </sheetViews>
  <sheetFormatPr defaultRowHeight="12.75" x14ac:dyDescent="0.2"/>
  <cols>
    <col min="1" max="1" width="2.42578125" style="208" customWidth="1"/>
    <col min="2" max="7" width="2.7109375" style="208" customWidth="1"/>
    <col min="8" max="8" width="3.5703125" style="208" customWidth="1"/>
    <col min="9" max="18" width="3.140625" style="208" customWidth="1"/>
    <col min="19" max="28" width="3" style="208" customWidth="1"/>
    <col min="29" max="32" width="3.28515625" style="208" customWidth="1"/>
    <col min="33" max="33" width="2.85546875" style="208" customWidth="1"/>
    <col min="34" max="34" width="3" style="208" customWidth="1"/>
    <col min="35" max="35" width="2.7109375" style="208" customWidth="1"/>
    <col min="36" max="256" width="9.140625" style="208"/>
    <col min="257" max="257" width="2.42578125" style="208" customWidth="1"/>
    <col min="258" max="263" width="2.7109375" style="208" customWidth="1"/>
    <col min="264" max="264" width="3.5703125" style="208" customWidth="1"/>
    <col min="265" max="274" width="3.140625" style="208" customWidth="1"/>
    <col min="275" max="284" width="3" style="208" customWidth="1"/>
    <col min="285" max="288" width="3.28515625" style="208" customWidth="1"/>
    <col min="289" max="289" width="2.85546875" style="208" customWidth="1"/>
    <col min="290" max="290" width="3" style="208" customWidth="1"/>
    <col min="291" max="291" width="2.7109375" style="208" customWidth="1"/>
    <col min="292" max="512" width="9.140625" style="208"/>
    <col min="513" max="513" width="2.42578125" style="208" customWidth="1"/>
    <col min="514" max="519" width="2.7109375" style="208" customWidth="1"/>
    <col min="520" max="520" width="3.5703125" style="208" customWidth="1"/>
    <col min="521" max="530" width="3.140625" style="208" customWidth="1"/>
    <col min="531" max="540" width="3" style="208" customWidth="1"/>
    <col min="541" max="544" width="3.28515625" style="208" customWidth="1"/>
    <col min="545" max="545" width="2.85546875" style="208" customWidth="1"/>
    <col min="546" max="546" width="3" style="208" customWidth="1"/>
    <col min="547" max="547" width="2.7109375" style="208" customWidth="1"/>
    <col min="548" max="768" width="9.140625" style="208"/>
    <col min="769" max="769" width="2.42578125" style="208" customWidth="1"/>
    <col min="770" max="775" width="2.7109375" style="208" customWidth="1"/>
    <col min="776" max="776" width="3.5703125" style="208" customWidth="1"/>
    <col min="777" max="786" width="3.140625" style="208" customWidth="1"/>
    <col min="787" max="796" width="3" style="208" customWidth="1"/>
    <col min="797" max="800" width="3.28515625" style="208" customWidth="1"/>
    <col min="801" max="801" width="2.85546875" style="208" customWidth="1"/>
    <col min="802" max="802" width="3" style="208" customWidth="1"/>
    <col min="803" max="803" width="2.7109375" style="208" customWidth="1"/>
    <col min="804" max="1024" width="9.140625" style="208"/>
    <col min="1025" max="1025" width="2.42578125" style="208" customWidth="1"/>
    <col min="1026" max="1031" width="2.7109375" style="208" customWidth="1"/>
    <col min="1032" max="1032" width="3.5703125" style="208" customWidth="1"/>
    <col min="1033" max="1042" width="3.140625" style="208" customWidth="1"/>
    <col min="1043" max="1052" width="3" style="208" customWidth="1"/>
    <col min="1053" max="1056" width="3.28515625" style="208" customWidth="1"/>
    <col min="1057" max="1057" width="2.85546875" style="208" customWidth="1"/>
    <col min="1058" max="1058" width="3" style="208" customWidth="1"/>
    <col min="1059" max="1059" width="2.7109375" style="208" customWidth="1"/>
    <col min="1060" max="1280" width="9.140625" style="208"/>
    <col min="1281" max="1281" width="2.42578125" style="208" customWidth="1"/>
    <col min="1282" max="1287" width="2.7109375" style="208" customWidth="1"/>
    <col min="1288" max="1288" width="3.5703125" style="208" customWidth="1"/>
    <col min="1289" max="1298" width="3.140625" style="208" customWidth="1"/>
    <col min="1299" max="1308" width="3" style="208" customWidth="1"/>
    <col min="1309" max="1312" width="3.28515625" style="208" customWidth="1"/>
    <col min="1313" max="1313" width="2.85546875" style="208" customWidth="1"/>
    <col min="1314" max="1314" width="3" style="208" customWidth="1"/>
    <col min="1315" max="1315" width="2.7109375" style="208" customWidth="1"/>
    <col min="1316" max="1536" width="9.140625" style="208"/>
    <col min="1537" max="1537" width="2.42578125" style="208" customWidth="1"/>
    <col min="1538" max="1543" width="2.7109375" style="208" customWidth="1"/>
    <col min="1544" max="1544" width="3.5703125" style="208" customWidth="1"/>
    <col min="1545" max="1554" width="3.140625" style="208" customWidth="1"/>
    <col min="1555" max="1564" width="3" style="208" customWidth="1"/>
    <col min="1565" max="1568" width="3.28515625" style="208" customWidth="1"/>
    <col min="1569" max="1569" width="2.85546875" style="208" customWidth="1"/>
    <col min="1570" max="1570" width="3" style="208" customWidth="1"/>
    <col min="1571" max="1571" width="2.7109375" style="208" customWidth="1"/>
    <col min="1572" max="1792" width="9.140625" style="208"/>
    <col min="1793" max="1793" width="2.42578125" style="208" customWidth="1"/>
    <col min="1794" max="1799" width="2.7109375" style="208" customWidth="1"/>
    <col min="1800" max="1800" width="3.5703125" style="208" customWidth="1"/>
    <col min="1801" max="1810" width="3.140625" style="208" customWidth="1"/>
    <col min="1811" max="1820" width="3" style="208" customWidth="1"/>
    <col min="1821" max="1824" width="3.28515625" style="208" customWidth="1"/>
    <col min="1825" max="1825" width="2.85546875" style="208" customWidth="1"/>
    <col min="1826" max="1826" width="3" style="208" customWidth="1"/>
    <col min="1827" max="1827" width="2.7109375" style="208" customWidth="1"/>
    <col min="1828" max="2048" width="9.140625" style="208"/>
    <col min="2049" max="2049" width="2.42578125" style="208" customWidth="1"/>
    <col min="2050" max="2055" width="2.7109375" style="208" customWidth="1"/>
    <col min="2056" max="2056" width="3.5703125" style="208" customWidth="1"/>
    <col min="2057" max="2066" width="3.140625" style="208" customWidth="1"/>
    <col min="2067" max="2076" width="3" style="208" customWidth="1"/>
    <col min="2077" max="2080" width="3.28515625" style="208" customWidth="1"/>
    <col min="2081" max="2081" width="2.85546875" style="208" customWidth="1"/>
    <col min="2082" max="2082" width="3" style="208" customWidth="1"/>
    <col min="2083" max="2083" width="2.7109375" style="208" customWidth="1"/>
    <col min="2084" max="2304" width="9.140625" style="208"/>
    <col min="2305" max="2305" width="2.42578125" style="208" customWidth="1"/>
    <col min="2306" max="2311" width="2.7109375" style="208" customWidth="1"/>
    <col min="2312" max="2312" width="3.5703125" style="208" customWidth="1"/>
    <col min="2313" max="2322" width="3.140625" style="208" customWidth="1"/>
    <col min="2323" max="2332" width="3" style="208" customWidth="1"/>
    <col min="2333" max="2336" width="3.28515625" style="208" customWidth="1"/>
    <col min="2337" max="2337" width="2.85546875" style="208" customWidth="1"/>
    <col min="2338" max="2338" width="3" style="208" customWidth="1"/>
    <col min="2339" max="2339" width="2.7109375" style="208" customWidth="1"/>
    <col min="2340" max="2560" width="9.140625" style="208"/>
    <col min="2561" max="2561" width="2.42578125" style="208" customWidth="1"/>
    <col min="2562" max="2567" width="2.7109375" style="208" customWidth="1"/>
    <col min="2568" max="2568" width="3.5703125" style="208" customWidth="1"/>
    <col min="2569" max="2578" width="3.140625" style="208" customWidth="1"/>
    <col min="2579" max="2588" width="3" style="208" customWidth="1"/>
    <col min="2589" max="2592" width="3.28515625" style="208" customWidth="1"/>
    <col min="2593" max="2593" width="2.85546875" style="208" customWidth="1"/>
    <col min="2594" max="2594" width="3" style="208" customWidth="1"/>
    <col min="2595" max="2595" width="2.7109375" style="208" customWidth="1"/>
    <col min="2596" max="2816" width="9.140625" style="208"/>
    <col min="2817" max="2817" width="2.42578125" style="208" customWidth="1"/>
    <col min="2818" max="2823" width="2.7109375" style="208" customWidth="1"/>
    <col min="2824" max="2824" width="3.5703125" style="208" customWidth="1"/>
    <col min="2825" max="2834" width="3.140625" style="208" customWidth="1"/>
    <col min="2835" max="2844" width="3" style="208" customWidth="1"/>
    <col min="2845" max="2848" width="3.28515625" style="208" customWidth="1"/>
    <col min="2849" max="2849" width="2.85546875" style="208" customWidth="1"/>
    <col min="2850" max="2850" width="3" style="208" customWidth="1"/>
    <col min="2851" max="2851" width="2.7109375" style="208" customWidth="1"/>
    <col min="2852" max="3072" width="9.140625" style="208"/>
    <col min="3073" max="3073" width="2.42578125" style="208" customWidth="1"/>
    <col min="3074" max="3079" width="2.7109375" style="208" customWidth="1"/>
    <col min="3080" max="3080" width="3.5703125" style="208" customWidth="1"/>
    <col min="3081" max="3090" width="3.140625" style="208" customWidth="1"/>
    <col min="3091" max="3100" width="3" style="208" customWidth="1"/>
    <col min="3101" max="3104" width="3.28515625" style="208" customWidth="1"/>
    <col min="3105" max="3105" width="2.85546875" style="208" customWidth="1"/>
    <col min="3106" max="3106" width="3" style="208" customWidth="1"/>
    <col min="3107" max="3107" width="2.7109375" style="208" customWidth="1"/>
    <col min="3108" max="3328" width="9.140625" style="208"/>
    <col min="3329" max="3329" width="2.42578125" style="208" customWidth="1"/>
    <col min="3330" max="3335" width="2.7109375" style="208" customWidth="1"/>
    <col min="3336" max="3336" width="3.5703125" style="208" customWidth="1"/>
    <col min="3337" max="3346" width="3.140625" style="208" customWidth="1"/>
    <col min="3347" max="3356" width="3" style="208" customWidth="1"/>
    <col min="3357" max="3360" width="3.28515625" style="208" customWidth="1"/>
    <col min="3361" max="3361" width="2.85546875" style="208" customWidth="1"/>
    <col min="3362" max="3362" width="3" style="208" customWidth="1"/>
    <col min="3363" max="3363" width="2.7109375" style="208" customWidth="1"/>
    <col min="3364" max="3584" width="9.140625" style="208"/>
    <col min="3585" max="3585" width="2.42578125" style="208" customWidth="1"/>
    <col min="3586" max="3591" width="2.7109375" style="208" customWidth="1"/>
    <col min="3592" max="3592" width="3.5703125" style="208" customWidth="1"/>
    <col min="3593" max="3602" width="3.140625" style="208" customWidth="1"/>
    <col min="3603" max="3612" width="3" style="208" customWidth="1"/>
    <col min="3613" max="3616" width="3.28515625" style="208" customWidth="1"/>
    <col min="3617" max="3617" width="2.85546875" style="208" customWidth="1"/>
    <col min="3618" max="3618" width="3" style="208" customWidth="1"/>
    <col min="3619" max="3619" width="2.7109375" style="208" customWidth="1"/>
    <col min="3620" max="3840" width="9.140625" style="208"/>
    <col min="3841" max="3841" width="2.42578125" style="208" customWidth="1"/>
    <col min="3842" max="3847" width="2.7109375" style="208" customWidth="1"/>
    <col min="3848" max="3848" width="3.5703125" style="208" customWidth="1"/>
    <col min="3849" max="3858" width="3.140625" style="208" customWidth="1"/>
    <col min="3859" max="3868" width="3" style="208" customWidth="1"/>
    <col min="3869" max="3872" width="3.28515625" style="208" customWidth="1"/>
    <col min="3873" max="3873" width="2.85546875" style="208" customWidth="1"/>
    <col min="3874" max="3874" width="3" style="208" customWidth="1"/>
    <col min="3875" max="3875" width="2.7109375" style="208" customWidth="1"/>
    <col min="3876" max="4096" width="9.140625" style="208"/>
    <col min="4097" max="4097" width="2.42578125" style="208" customWidth="1"/>
    <col min="4098" max="4103" width="2.7109375" style="208" customWidth="1"/>
    <col min="4104" max="4104" width="3.5703125" style="208" customWidth="1"/>
    <col min="4105" max="4114" width="3.140625" style="208" customWidth="1"/>
    <col min="4115" max="4124" width="3" style="208" customWidth="1"/>
    <col min="4125" max="4128" width="3.28515625" style="208" customWidth="1"/>
    <col min="4129" max="4129" width="2.85546875" style="208" customWidth="1"/>
    <col min="4130" max="4130" width="3" style="208" customWidth="1"/>
    <col min="4131" max="4131" width="2.7109375" style="208" customWidth="1"/>
    <col min="4132" max="4352" width="9.140625" style="208"/>
    <col min="4353" max="4353" width="2.42578125" style="208" customWidth="1"/>
    <col min="4354" max="4359" width="2.7109375" style="208" customWidth="1"/>
    <col min="4360" max="4360" width="3.5703125" style="208" customWidth="1"/>
    <col min="4361" max="4370" width="3.140625" style="208" customWidth="1"/>
    <col min="4371" max="4380" width="3" style="208" customWidth="1"/>
    <col min="4381" max="4384" width="3.28515625" style="208" customWidth="1"/>
    <col min="4385" max="4385" width="2.85546875" style="208" customWidth="1"/>
    <col min="4386" max="4386" width="3" style="208" customWidth="1"/>
    <col min="4387" max="4387" width="2.7109375" style="208" customWidth="1"/>
    <col min="4388" max="4608" width="9.140625" style="208"/>
    <col min="4609" max="4609" width="2.42578125" style="208" customWidth="1"/>
    <col min="4610" max="4615" width="2.7109375" style="208" customWidth="1"/>
    <col min="4616" max="4616" width="3.5703125" style="208" customWidth="1"/>
    <col min="4617" max="4626" width="3.140625" style="208" customWidth="1"/>
    <col min="4627" max="4636" width="3" style="208" customWidth="1"/>
    <col min="4637" max="4640" width="3.28515625" style="208" customWidth="1"/>
    <col min="4641" max="4641" width="2.85546875" style="208" customWidth="1"/>
    <col min="4642" max="4642" width="3" style="208" customWidth="1"/>
    <col min="4643" max="4643" width="2.7109375" style="208" customWidth="1"/>
    <col min="4644" max="4864" width="9.140625" style="208"/>
    <col min="4865" max="4865" width="2.42578125" style="208" customWidth="1"/>
    <col min="4866" max="4871" width="2.7109375" style="208" customWidth="1"/>
    <col min="4872" max="4872" width="3.5703125" style="208" customWidth="1"/>
    <col min="4873" max="4882" width="3.140625" style="208" customWidth="1"/>
    <col min="4883" max="4892" width="3" style="208" customWidth="1"/>
    <col min="4893" max="4896" width="3.28515625" style="208" customWidth="1"/>
    <col min="4897" max="4897" width="2.85546875" style="208" customWidth="1"/>
    <col min="4898" max="4898" width="3" style="208" customWidth="1"/>
    <col min="4899" max="4899" width="2.7109375" style="208" customWidth="1"/>
    <col min="4900" max="5120" width="9.140625" style="208"/>
    <col min="5121" max="5121" width="2.42578125" style="208" customWidth="1"/>
    <col min="5122" max="5127" width="2.7109375" style="208" customWidth="1"/>
    <col min="5128" max="5128" width="3.5703125" style="208" customWidth="1"/>
    <col min="5129" max="5138" width="3.140625" style="208" customWidth="1"/>
    <col min="5139" max="5148" width="3" style="208" customWidth="1"/>
    <col min="5149" max="5152" width="3.28515625" style="208" customWidth="1"/>
    <col min="5153" max="5153" width="2.85546875" style="208" customWidth="1"/>
    <col min="5154" max="5154" width="3" style="208" customWidth="1"/>
    <col min="5155" max="5155" width="2.7109375" style="208" customWidth="1"/>
    <col min="5156" max="5376" width="9.140625" style="208"/>
    <col min="5377" max="5377" width="2.42578125" style="208" customWidth="1"/>
    <col min="5378" max="5383" width="2.7109375" style="208" customWidth="1"/>
    <col min="5384" max="5384" width="3.5703125" style="208" customWidth="1"/>
    <col min="5385" max="5394" width="3.140625" style="208" customWidth="1"/>
    <col min="5395" max="5404" width="3" style="208" customWidth="1"/>
    <col min="5405" max="5408" width="3.28515625" style="208" customWidth="1"/>
    <col min="5409" max="5409" width="2.85546875" style="208" customWidth="1"/>
    <col min="5410" max="5410" width="3" style="208" customWidth="1"/>
    <col min="5411" max="5411" width="2.7109375" style="208" customWidth="1"/>
    <col min="5412" max="5632" width="9.140625" style="208"/>
    <col min="5633" max="5633" width="2.42578125" style="208" customWidth="1"/>
    <col min="5634" max="5639" width="2.7109375" style="208" customWidth="1"/>
    <col min="5640" max="5640" width="3.5703125" style="208" customWidth="1"/>
    <col min="5641" max="5650" width="3.140625" style="208" customWidth="1"/>
    <col min="5651" max="5660" width="3" style="208" customWidth="1"/>
    <col min="5661" max="5664" width="3.28515625" style="208" customWidth="1"/>
    <col min="5665" max="5665" width="2.85546875" style="208" customWidth="1"/>
    <col min="5666" max="5666" width="3" style="208" customWidth="1"/>
    <col min="5667" max="5667" width="2.7109375" style="208" customWidth="1"/>
    <col min="5668" max="5888" width="9.140625" style="208"/>
    <col min="5889" max="5889" width="2.42578125" style="208" customWidth="1"/>
    <col min="5890" max="5895" width="2.7109375" style="208" customWidth="1"/>
    <col min="5896" max="5896" width="3.5703125" style="208" customWidth="1"/>
    <col min="5897" max="5906" width="3.140625" style="208" customWidth="1"/>
    <col min="5907" max="5916" width="3" style="208" customWidth="1"/>
    <col min="5917" max="5920" width="3.28515625" style="208" customWidth="1"/>
    <col min="5921" max="5921" width="2.85546875" style="208" customWidth="1"/>
    <col min="5922" max="5922" width="3" style="208" customWidth="1"/>
    <col min="5923" max="5923" width="2.7109375" style="208" customWidth="1"/>
    <col min="5924" max="6144" width="9.140625" style="208"/>
    <col min="6145" max="6145" width="2.42578125" style="208" customWidth="1"/>
    <col min="6146" max="6151" width="2.7109375" style="208" customWidth="1"/>
    <col min="6152" max="6152" width="3.5703125" style="208" customWidth="1"/>
    <col min="6153" max="6162" width="3.140625" style="208" customWidth="1"/>
    <col min="6163" max="6172" width="3" style="208" customWidth="1"/>
    <col min="6173" max="6176" width="3.28515625" style="208" customWidth="1"/>
    <col min="6177" max="6177" width="2.85546875" style="208" customWidth="1"/>
    <col min="6178" max="6178" width="3" style="208" customWidth="1"/>
    <col min="6179" max="6179" width="2.7109375" style="208" customWidth="1"/>
    <col min="6180" max="6400" width="9.140625" style="208"/>
    <col min="6401" max="6401" width="2.42578125" style="208" customWidth="1"/>
    <col min="6402" max="6407" width="2.7109375" style="208" customWidth="1"/>
    <col min="6408" max="6408" width="3.5703125" style="208" customWidth="1"/>
    <col min="6409" max="6418" width="3.140625" style="208" customWidth="1"/>
    <col min="6419" max="6428" width="3" style="208" customWidth="1"/>
    <col min="6429" max="6432" width="3.28515625" style="208" customWidth="1"/>
    <col min="6433" max="6433" width="2.85546875" style="208" customWidth="1"/>
    <col min="6434" max="6434" width="3" style="208" customWidth="1"/>
    <col min="6435" max="6435" width="2.7109375" style="208" customWidth="1"/>
    <col min="6436" max="6656" width="9.140625" style="208"/>
    <col min="6657" max="6657" width="2.42578125" style="208" customWidth="1"/>
    <col min="6658" max="6663" width="2.7109375" style="208" customWidth="1"/>
    <col min="6664" max="6664" width="3.5703125" style="208" customWidth="1"/>
    <col min="6665" max="6674" width="3.140625" style="208" customWidth="1"/>
    <col min="6675" max="6684" width="3" style="208" customWidth="1"/>
    <col min="6685" max="6688" width="3.28515625" style="208" customWidth="1"/>
    <col min="6689" max="6689" width="2.85546875" style="208" customWidth="1"/>
    <col min="6690" max="6690" width="3" style="208" customWidth="1"/>
    <col min="6691" max="6691" width="2.7109375" style="208" customWidth="1"/>
    <col min="6692" max="6912" width="9.140625" style="208"/>
    <col min="6913" max="6913" width="2.42578125" style="208" customWidth="1"/>
    <col min="6914" max="6919" width="2.7109375" style="208" customWidth="1"/>
    <col min="6920" max="6920" width="3.5703125" style="208" customWidth="1"/>
    <col min="6921" max="6930" width="3.140625" style="208" customWidth="1"/>
    <col min="6931" max="6940" width="3" style="208" customWidth="1"/>
    <col min="6941" max="6944" width="3.28515625" style="208" customWidth="1"/>
    <col min="6945" max="6945" width="2.85546875" style="208" customWidth="1"/>
    <col min="6946" max="6946" width="3" style="208" customWidth="1"/>
    <col min="6947" max="6947" width="2.7109375" style="208" customWidth="1"/>
    <col min="6948" max="7168" width="9.140625" style="208"/>
    <col min="7169" max="7169" width="2.42578125" style="208" customWidth="1"/>
    <col min="7170" max="7175" width="2.7109375" style="208" customWidth="1"/>
    <col min="7176" max="7176" width="3.5703125" style="208" customWidth="1"/>
    <col min="7177" max="7186" width="3.140625" style="208" customWidth="1"/>
    <col min="7187" max="7196" width="3" style="208" customWidth="1"/>
    <col min="7197" max="7200" width="3.28515625" style="208" customWidth="1"/>
    <col min="7201" max="7201" width="2.85546875" style="208" customWidth="1"/>
    <col min="7202" max="7202" width="3" style="208" customWidth="1"/>
    <col min="7203" max="7203" width="2.7109375" style="208" customWidth="1"/>
    <col min="7204" max="7424" width="9.140625" style="208"/>
    <col min="7425" max="7425" width="2.42578125" style="208" customWidth="1"/>
    <col min="7426" max="7431" width="2.7109375" style="208" customWidth="1"/>
    <col min="7432" max="7432" width="3.5703125" style="208" customWidth="1"/>
    <col min="7433" max="7442" width="3.140625" style="208" customWidth="1"/>
    <col min="7443" max="7452" width="3" style="208" customWidth="1"/>
    <col min="7453" max="7456" width="3.28515625" style="208" customWidth="1"/>
    <col min="7457" max="7457" width="2.85546875" style="208" customWidth="1"/>
    <col min="7458" max="7458" width="3" style="208" customWidth="1"/>
    <col min="7459" max="7459" width="2.7109375" style="208" customWidth="1"/>
    <col min="7460" max="7680" width="9.140625" style="208"/>
    <col min="7681" max="7681" width="2.42578125" style="208" customWidth="1"/>
    <col min="7682" max="7687" width="2.7109375" style="208" customWidth="1"/>
    <col min="7688" max="7688" width="3.5703125" style="208" customWidth="1"/>
    <col min="7689" max="7698" width="3.140625" style="208" customWidth="1"/>
    <col min="7699" max="7708" width="3" style="208" customWidth="1"/>
    <col min="7709" max="7712" width="3.28515625" style="208" customWidth="1"/>
    <col min="7713" max="7713" width="2.85546875" style="208" customWidth="1"/>
    <col min="7714" max="7714" width="3" style="208" customWidth="1"/>
    <col min="7715" max="7715" width="2.7109375" style="208" customWidth="1"/>
    <col min="7716" max="7936" width="9.140625" style="208"/>
    <col min="7937" max="7937" width="2.42578125" style="208" customWidth="1"/>
    <col min="7938" max="7943" width="2.7109375" style="208" customWidth="1"/>
    <col min="7944" max="7944" width="3.5703125" style="208" customWidth="1"/>
    <col min="7945" max="7954" width="3.140625" style="208" customWidth="1"/>
    <col min="7955" max="7964" width="3" style="208" customWidth="1"/>
    <col min="7965" max="7968" width="3.28515625" style="208" customWidth="1"/>
    <col min="7969" max="7969" width="2.85546875" style="208" customWidth="1"/>
    <col min="7970" max="7970" width="3" style="208" customWidth="1"/>
    <col min="7971" max="7971" width="2.7109375" style="208" customWidth="1"/>
    <col min="7972" max="8192" width="9.140625" style="208"/>
    <col min="8193" max="8193" width="2.42578125" style="208" customWidth="1"/>
    <col min="8194" max="8199" width="2.7109375" style="208" customWidth="1"/>
    <col min="8200" max="8200" width="3.5703125" style="208" customWidth="1"/>
    <col min="8201" max="8210" width="3.140625" style="208" customWidth="1"/>
    <col min="8211" max="8220" width="3" style="208" customWidth="1"/>
    <col min="8221" max="8224" width="3.28515625" style="208" customWidth="1"/>
    <col min="8225" max="8225" width="2.85546875" style="208" customWidth="1"/>
    <col min="8226" max="8226" width="3" style="208" customWidth="1"/>
    <col min="8227" max="8227" width="2.7109375" style="208" customWidth="1"/>
    <col min="8228" max="8448" width="9.140625" style="208"/>
    <col min="8449" max="8449" width="2.42578125" style="208" customWidth="1"/>
    <col min="8450" max="8455" width="2.7109375" style="208" customWidth="1"/>
    <col min="8456" max="8456" width="3.5703125" style="208" customWidth="1"/>
    <col min="8457" max="8466" width="3.140625" style="208" customWidth="1"/>
    <col min="8467" max="8476" width="3" style="208" customWidth="1"/>
    <col min="8477" max="8480" width="3.28515625" style="208" customWidth="1"/>
    <col min="8481" max="8481" width="2.85546875" style="208" customWidth="1"/>
    <col min="8482" max="8482" width="3" style="208" customWidth="1"/>
    <col min="8483" max="8483" width="2.7109375" style="208" customWidth="1"/>
    <col min="8484" max="8704" width="9.140625" style="208"/>
    <col min="8705" max="8705" width="2.42578125" style="208" customWidth="1"/>
    <col min="8706" max="8711" width="2.7109375" style="208" customWidth="1"/>
    <col min="8712" max="8712" width="3.5703125" style="208" customWidth="1"/>
    <col min="8713" max="8722" width="3.140625" style="208" customWidth="1"/>
    <col min="8723" max="8732" width="3" style="208" customWidth="1"/>
    <col min="8733" max="8736" width="3.28515625" style="208" customWidth="1"/>
    <col min="8737" max="8737" width="2.85546875" style="208" customWidth="1"/>
    <col min="8738" max="8738" width="3" style="208" customWidth="1"/>
    <col min="8739" max="8739" width="2.7109375" style="208" customWidth="1"/>
    <col min="8740" max="8960" width="9.140625" style="208"/>
    <col min="8961" max="8961" width="2.42578125" style="208" customWidth="1"/>
    <col min="8962" max="8967" width="2.7109375" style="208" customWidth="1"/>
    <col min="8968" max="8968" width="3.5703125" style="208" customWidth="1"/>
    <col min="8969" max="8978" width="3.140625" style="208" customWidth="1"/>
    <col min="8979" max="8988" width="3" style="208" customWidth="1"/>
    <col min="8989" max="8992" width="3.28515625" style="208" customWidth="1"/>
    <col min="8993" max="8993" width="2.85546875" style="208" customWidth="1"/>
    <col min="8994" max="8994" width="3" style="208" customWidth="1"/>
    <col min="8995" max="8995" width="2.7109375" style="208" customWidth="1"/>
    <col min="8996" max="9216" width="9.140625" style="208"/>
    <col min="9217" max="9217" width="2.42578125" style="208" customWidth="1"/>
    <col min="9218" max="9223" width="2.7109375" style="208" customWidth="1"/>
    <col min="9224" max="9224" width="3.5703125" style="208" customWidth="1"/>
    <col min="9225" max="9234" width="3.140625" style="208" customWidth="1"/>
    <col min="9235" max="9244" width="3" style="208" customWidth="1"/>
    <col min="9245" max="9248" width="3.28515625" style="208" customWidth="1"/>
    <col min="9249" max="9249" width="2.85546875" style="208" customWidth="1"/>
    <col min="9250" max="9250" width="3" style="208" customWidth="1"/>
    <col min="9251" max="9251" width="2.7109375" style="208" customWidth="1"/>
    <col min="9252" max="9472" width="9.140625" style="208"/>
    <col min="9473" max="9473" width="2.42578125" style="208" customWidth="1"/>
    <col min="9474" max="9479" width="2.7109375" style="208" customWidth="1"/>
    <col min="9480" max="9480" width="3.5703125" style="208" customWidth="1"/>
    <col min="9481" max="9490" width="3.140625" style="208" customWidth="1"/>
    <col min="9491" max="9500" width="3" style="208" customWidth="1"/>
    <col min="9501" max="9504" width="3.28515625" style="208" customWidth="1"/>
    <col min="9505" max="9505" width="2.85546875" style="208" customWidth="1"/>
    <col min="9506" max="9506" width="3" style="208" customWidth="1"/>
    <col min="9507" max="9507" width="2.7109375" style="208" customWidth="1"/>
    <col min="9508" max="9728" width="9.140625" style="208"/>
    <col min="9729" max="9729" width="2.42578125" style="208" customWidth="1"/>
    <col min="9730" max="9735" width="2.7109375" style="208" customWidth="1"/>
    <col min="9736" max="9736" width="3.5703125" style="208" customWidth="1"/>
    <col min="9737" max="9746" width="3.140625" style="208" customWidth="1"/>
    <col min="9747" max="9756" width="3" style="208" customWidth="1"/>
    <col min="9757" max="9760" width="3.28515625" style="208" customWidth="1"/>
    <col min="9761" max="9761" width="2.85546875" style="208" customWidth="1"/>
    <col min="9762" max="9762" width="3" style="208" customWidth="1"/>
    <col min="9763" max="9763" width="2.7109375" style="208" customWidth="1"/>
    <col min="9764" max="9984" width="9.140625" style="208"/>
    <col min="9985" max="9985" width="2.42578125" style="208" customWidth="1"/>
    <col min="9986" max="9991" width="2.7109375" style="208" customWidth="1"/>
    <col min="9992" max="9992" width="3.5703125" style="208" customWidth="1"/>
    <col min="9993" max="10002" width="3.140625" style="208" customWidth="1"/>
    <col min="10003" max="10012" width="3" style="208" customWidth="1"/>
    <col min="10013" max="10016" width="3.28515625" style="208" customWidth="1"/>
    <col min="10017" max="10017" width="2.85546875" style="208" customWidth="1"/>
    <col min="10018" max="10018" width="3" style="208" customWidth="1"/>
    <col min="10019" max="10019" width="2.7109375" style="208" customWidth="1"/>
    <col min="10020" max="10240" width="9.140625" style="208"/>
    <col min="10241" max="10241" width="2.42578125" style="208" customWidth="1"/>
    <col min="10242" max="10247" width="2.7109375" style="208" customWidth="1"/>
    <col min="10248" max="10248" width="3.5703125" style="208" customWidth="1"/>
    <col min="10249" max="10258" width="3.140625" style="208" customWidth="1"/>
    <col min="10259" max="10268" width="3" style="208" customWidth="1"/>
    <col min="10269" max="10272" width="3.28515625" style="208" customWidth="1"/>
    <col min="10273" max="10273" width="2.85546875" style="208" customWidth="1"/>
    <col min="10274" max="10274" width="3" style="208" customWidth="1"/>
    <col min="10275" max="10275" width="2.7109375" style="208" customWidth="1"/>
    <col min="10276" max="10496" width="9.140625" style="208"/>
    <col min="10497" max="10497" width="2.42578125" style="208" customWidth="1"/>
    <col min="10498" max="10503" width="2.7109375" style="208" customWidth="1"/>
    <col min="10504" max="10504" width="3.5703125" style="208" customWidth="1"/>
    <col min="10505" max="10514" width="3.140625" style="208" customWidth="1"/>
    <col min="10515" max="10524" width="3" style="208" customWidth="1"/>
    <col min="10525" max="10528" width="3.28515625" style="208" customWidth="1"/>
    <col min="10529" max="10529" width="2.85546875" style="208" customWidth="1"/>
    <col min="10530" max="10530" width="3" style="208" customWidth="1"/>
    <col min="10531" max="10531" width="2.7109375" style="208" customWidth="1"/>
    <col min="10532" max="10752" width="9.140625" style="208"/>
    <col min="10753" max="10753" width="2.42578125" style="208" customWidth="1"/>
    <col min="10754" max="10759" width="2.7109375" style="208" customWidth="1"/>
    <col min="10760" max="10760" width="3.5703125" style="208" customWidth="1"/>
    <col min="10761" max="10770" width="3.140625" style="208" customWidth="1"/>
    <col min="10771" max="10780" width="3" style="208" customWidth="1"/>
    <col min="10781" max="10784" width="3.28515625" style="208" customWidth="1"/>
    <col min="10785" max="10785" width="2.85546875" style="208" customWidth="1"/>
    <col min="10786" max="10786" width="3" style="208" customWidth="1"/>
    <col min="10787" max="10787" width="2.7109375" style="208" customWidth="1"/>
    <col min="10788" max="11008" width="9.140625" style="208"/>
    <col min="11009" max="11009" width="2.42578125" style="208" customWidth="1"/>
    <col min="11010" max="11015" width="2.7109375" style="208" customWidth="1"/>
    <col min="11016" max="11016" width="3.5703125" style="208" customWidth="1"/>
    <col min="11017" max="11026" width="3.140625" style="208" customWidth="1"/>
    <col min="11027" max="11036" width="3" style="208" customWidth="1"/>
    <col min="11037" max="11040" width="3.28515625" style="208" customWidth="1"/>
    <col min="11041" max="11041" width="2.85546875" style="208" customWidth="1"/>
    <col min="11042" max="11042" width="3" style="208" customWidth="1"/>
    <col min="11043" max="11043" width="2.7109375" style="208" customWidth="1"/>
    <col min="11044" max="11264" width="9.140625" style="208"/>
    <col min="11265" max="11265" width="2.42578125" style="208" customWidth="1"/>
    <col min="11266" max="11271" width="2.7109375" style="208" customWidth="1"/>
    <col min="11272" max="11272" width="3.5703125" style="208" customWidth="1"/>
    <col min="11273" max="11282" width="3.140625" style="208" customWidth="1"/>
    <col min="11283" max="11292" width="3" style="208" customWidth="1"/>
    <col min="11293" max="11296" width="3.28515625" style="208" customWidth="1"/>
    <col min="11297" max="11297" width="2.85546875" style="208" customWidth="1"/>
    <col min="11298" max="11298" width="3" style="208" customWidth="1"/>
    <col min="11299" max="11299" width="2.7109375" style="208" customWidth="1"/>
    <col min="11300" max="11520" width="9.140625" style="208"/>
    <col min="11521" max="11521" width="2.42578125" style="208" customWidth="1"/>
    <col min="11522" max="11527" width="2.7109375" style="208" customWidth="1"/>
    <col min="11528" max="11528" width="3.5703125" style="208" customWidth="1"/>
    <col min="11529" max="11538" width="3.140625" style="208" customWidth="1"/>
    <col min="11539" max="11548" width="3" style="208" customWidth="1"/>
    <col min="11549" max="11552" width="3.28515625" style="208" customWidth="1"/>
    <col min="11553" max="11553" width="2.85546875" style="208" customWidth="1"/>
    <col min="11554" max="11554" width="3" style="208" customWidth="1"/>
    <col min="11555" max="11555" width="2.7109375" style="208" customWidth="1"/>
    <col min="11556" max="11776" width="9.140625" style="208"/>
    <col min="11777" max="11777" width="2.42578125" style="208" customWidth="1"/>
    <col min="11778" max="11783" width="2.7109375" style="208" customWidth="1"/>
    <col min="11784" max="11784" width="3.5703125" style="208" customWidth="1"/>
    <col min="11785" max="11794" width="3.140625" style="208" customWidth="1"/>
    <col min="11795" max="11804" width="3" style="208" customWidth="1"/>
    <col min="11805" max="11808" width="3.28515625" style="208" customWidth="1"/>
    <col min="11809" max="11809" width="2.85546875" style="208" customWidth="1"/>
    <col min="11810" max="11810" width="3" style="208" customWidth="1"/>
    <col min="11811" max="11811" width="2.7109375" style="208" customWidth="1"/>
    <col min="11812" max="12032" width="9.140625" style="208"/>
    <col min="12033" max="12033" width="2.42578125" style="208" customWidth="1"/>
    <col min="12034" max="12039" width="2.7109375" style="208" customWidth="1"/>
    <col min="12040" max="12040" width="3.5703125" style="208" customWidth="1"/>
    <col min="12041" max="12050" width="3.140625" style="208" customWidth="1"/>
    <col min="12051" max="12060" width="3" style="208" customWidth="1"/>
    <col min="12061" max="12064" width="3.28515625" style="208" customWidth="1"/>
    <col min="12065" max="12065" width="2.85546875" style="208" customWidth="1"/>
    <col min="12066" max="12066" width="3" style="208" customWidth="1"/>
    <col min="12067" max="12067" width="2.7109375" style="208" customWidth="1"/>
    <col min="12068" max="12288" width="9.140625" style="208"/>
    <col min="12289" max="12289" width="2.42578125" style="208" customWidth="1"/>
    <col min="12290" max="12295" width="2.7109375" style="208" customWidth="1"/>
    <col min="12296" max="12296" width="3.5703125" style="208" customWidth="1"/>
    <col min="12297" max="12306" width="3.140625" style="208" customWidth="1"/>
    <col min="12307" max="12316" width="3" style="208" customWidth="1"/>
    <col min="12317" max="12320" width="3.28515625" style="208" customWidth="1"/>
    <col min="12321" max="12321" width="2.85546875" style="208" customWidth="1"/>
    <col min="12322" max="12322" width="3" style="208" customWidth="1"/>
    <col min="12323" max="12323" width="2.7109375" style="208" customWidth="1"/>
    <col min="12324" max="12544" width="9.140625" style="208"/>
    <col min="12545" max="12545" width="2.42578125" style="208" customWidth="1"/>
    <col min="12546" max="12551" width="2.7109375" style="208" customWidth="1"/>
    <col min="12552" max="12552" width="3.5703125" style="208" customWidth="1"/>
    <col min="12553" max="12562" width="3.140625" style="208" customWidth="1"/>
    <col min="12563" max="12572" width="3" style="208" customWidth="1"/>
    <col min="12573" max="12576" width="3.28515625" style="208" customWidth="1"/>
    <col min="12577" max="12577" width="2.85546875" style="208" customWidth="1"/>
    <col min="12578" max="12578" width="3" style="208" customWidth="1"/>
    <col min="12579" max="12579" width="2.7109375" style="208" customWidth="1"/>
    <col min="12580" max="12800" width="9.140625" style="208"/>
    <col min="12801" max="12801" width="2.42578125" style="208" customWidth="1"/>
    <col min="12802" max="12807" width="2.7109375" style="208" customWidth="1"/>
    <col min="12808" max="12808" width="3.5703125" style="208" customWidth="1"/>
    <col min="12809" max="12818" width="3.140625" style="208" customWidth="1"/>
    <col min="12819" max="12828" width="3" style="208" customWidth="1"/>
    <col min="12829" max="12832" width="3.28515625" style="208" customWidth="1"/>
    <col min="12833" max="12833" width="2.85546875" style="208" customWidth="1"/>
    <col min="12834" max="12834" width="3" style="208" customWidth="1"/>
    <col min="12835" max="12835" width="2.7109375" style="208" customWidth="1"/>
    <col min="12836" max="13056" width="9.140625" style="208"/>
    <col min="13057" max="13057" width="2.42578125" style="208" customWidth="1"/>
    <col min="13058" max="13063" width="2.7109375" style="208" customWidth="1"/>
    <col min="13064" max="13064" width="3.5703125" style="208" customWidth="1"/>
    <col min="13065" max="13074" width="3.140625" style="208" customWidth="1"/>
    <col min="13075" max="13084" width="3" style="208" customWidth="1"/>
    <col min="13085" max="13088" width="3.28515625" style="208" customWidth="1"/>
    <col min="13089" max="13089" width="2.85546875" style="208" customWidth="1"/>
    <col min="13090" max="13090" width="3" style="208" customWidth="1"/>
    <col min="13091" max="13091" width="2.7109375" style="208" customWidth="1"/>
    <col min="13092" max="13312" width="9.140625" style="208"/>
    <col min="13313" max="13313" width="2.42578125" style="208" customWidth="1"/>
    <col min="13314" max="13319" width="2.7109375" style="208" customWidth="1"/>
    <col min="13320" max="13320" width="3.5703125" style="208" customWidth="1"/>
    <col min="13321" max="13330" width="3.140625" style="208" customWidth="1"/>
    <col min="13331" max="13340" width="3" style="208" customWidth="1"/>
    <col min="13341" max="13344" width="3.28515625" style="208" customWidth="1"/>
    <col min="13345" max="13345" width="2.85546875" style="208" customWidth="1"/>
    <col min="13346" max="13346" width="3" style="208" customWidth="1"/>
    <col min="13347" max="13347" width="2.7109375" style="208" customWidth="1"/>
    <col min="13348" max="13568" width="9.140625" style="208"/>
    <col min="13569" max="13569" width="2.42578125" style="208" customWidth="1"/>
    <col min="13570" max="13575" width="2.7109375" style="208" customWidth="1"/>
    <col min="13576" max="13576" width="3.5703125" style="208" customWidth="1"/>
    <col min="13577" max="13586" width="3.140625" style="208" customWidth="1"/>
    <col min="13587" max="13596" width="3" style="208" customWidth="1"/>
    <col min="13597" max="13600" width="3.28515625" style="208" customWidth="1"/>
    <col min="13601" max="13601" width="2.85546875" style="208" customWidth="1"/>
    <col min="13602" max="13602" width="3" style="208" customWidth="1"/>
    <col min="13603" max="13603" width="2.7109375" style="208" customWidth="1"/>
    <col min="13604" max="13824" width="9.140625" style="208"/>
    <col min="13825" max="13825" width="2.42578125" style="208" customWidth="1"/>
    <col min="13826" max="13831" width="2.7109375" style="208" customWidth="1"/>
    <col min="13832" max="13832" width="3.5703125" style="208" customWidth="1"/>
    <col min="13833" max="13842" width="3.140625" style="208" customWidth="1"/>
    <col min="13843" max="13852" width="3" style="208" customWidth="1"/>
    <col min="13853" max="13856" width="3.28515625" style="208" customWidth="1"/>
    <col min="13857" max="13857" width="2.85546875" style="208" customWidth="1"/>
    <col min="13858" max="13858" width="3" style="208" customWidth="1"/>
    <col min="13859" max="13859" width="2.7109375" style="208" customWidth="1"/>
    <col min="13860" max="14080" width="9.140625" style="208"/>
    <col min="14081" max="14081" width="2.42578125" style="208" customWidth="1"/>
    <col min="14082" max="14087" width="2.7109375" style="208" customWidth="1"/>
    <col min="14088" max="14088" width="3.5703125" style="208" customWidth="1"/>
    <col min="14089" max="14098" width="3.140625" style="208" customWidth="1"/>
    <col min="14099" max="14108" width="3" style="208" customWidth="1"/>
    <col min="14109" max="14112" width="3.28515625" style="208" customWidth="1"/>
    <col min="14113" max="14113" width="2.85546875" style="208" customWidth="1"/>
    <col min="14114" max="14114" width="3" style="208" customWidth="1"/>
    <col min="14115" max="14115" width="2.7109375" style="208" customWidth="1"/>
    <col min="14116" max="14336" width="9.140625" style="208"/>
    <col min="14337" max="14337" width="2.42578125" style="208" customWidth="1"/>
    <col min="14338" max="14343" width="2.7109375" style="208" customWidth="1"/>
    <col min="14344" max="14344" width="3.5703125" style="208" customWidth="1"/>
    <col min="14345" max="14354" width="3.140625" style="208" customWidth="1"/>
    <col min="14355" max="14364" width="3" style="208" customWidth="1"/>
    <col min="14365" max="14368" width="3.28515625" style="208" customWidth="1"/>
    <col min="14369" max="14369" width="2.85546875" style="208" customWidth="1"/>
    <col min="14370" max="14370" width="3" style="208" customWidth="1"/>
    <col min="14371" max="14371" width="2.7109375" style="208" customWidth="1"/>
    <col min="14372" max="14592" width="9.140625" style="208"/>
    <col min="14593" max="14593" width="2.42578125" style="208" customWidth="1"/>
    <col min="14594" max="14599" width="2.7109375" style="208" customWidth="1"/>
    <col min="14600" max="14600" width="3.5703125" style="208" customWidth="1"/>
    <col min="14601" max="14610" width="3.140625" style="208" customWidth="1"/>
    <col min="14611" max="14620" width="3" style="208" customWidth="1"/>
    <col min="14621" max="14624" width="3.28515625" style="208" customWidth="1"/>
    <col min="14625" max="14625" width="2.85546875" style="208" customWidth="1"/>
    <col min="14626" max="14626" width="3" style="208" customWidth="1"/>
    <col min="14627" max="14627" width="2.7109375" style="208" customWidth="1"/>
    <col min="14628" max="14848" width="9.140625" style="208"/>
    <col min="14849" max="14849" width="2.42578125" style="208" customWidth="1"/>
    <col min="14850" max="14855" width="2.7109375" style="208" customWidth="1"/>
    <col min="14856" max="14856" width="3.5703125" style="208" customWidth="1"/>
    <col min="14857" max="14866" width="3.140625" style="208" customWidth="1"/>
    <col min="14867" max="14876" width="3" style="208" customWidth="1"/>
    <col min="14877" max="14880" width="3.28515625" style="208" customWidth="1"/>
    <col min="14881" max="14881" width="2.85546875" style="208" customWidth="1"/>
    <col min="14882" max="14882" width="3" style="208" customWidth="1"/>
    <col min="14883" max="14883" width="2.7109375" style="208" customWidth="1"/>
    <col min="14884" max="15104" width="9.140625" style="208"/>
    <col min="15105" max="15105" width="2.42578125" style="208" customWidth="1"/>
    <col min="15106" max="15111" width="2.7109375" style="208" customWidth="1"/>
    <col min="15112" max="15112" width="3.5703125" style="208" customWidth="1"/>
    <col min="15113" max="15122" width="3.140625" style="208" customWidth="1"/>
    <col min="15123" max="15132" width="3" style="208" customWidth="1"/>
    <col min="15133" max="15136" width="3.28515625" style="208" customWidth="1"/>
    <col min="15137" max="15137" width="2.85546875" style="208" customWidth="1"/>
    <col min="15138" max="15138" width="3" style="208" customWidth="1"/>
    <col min="15139" max="15139" width="2.7109375" style="208" customWidth="1"/>
    <col min="15140" max="15360" width="9.140625" style="208"/>
    <col min="15361" max="15361" width="2.42578125" style="208" customWidth="1"/>
    <col min="15362" max="15367" width="2.7109375" style="208" customWidth="1"/>
    <col min="15368" max="15368" width="3.5703125" style="208" customWidth="1"/>
    <col min="15369" max="15378" width="3.140625" style="208" customWidth="1"/>
    <col min="15379" max="15388" width="3" style="208" customWidth="1"/>
    <col min="15389" max="15392" width="3.28515625" style="208" customWidth="1"/>
    <col min="15393" max="15393" width="2.85546875" style="208" customWidth="1"/>
    <col min="15394" max="15394" width="3" style="208" customWidth="1"/>
    <col min="15395" max="15395" width="2.7109375" style="208" customWidth="1"/>
    <col min="15396" max="15616" width="9.140625" style="208"/>
    <col min="15617" max="15617" width="2.42578125" style="208" customWidth="1"/>
    <col min="15618" max="15623" width="2.7109375" style="208" customWidth="1"/>
    <col min="15624" max="15624" width="3.5703125" style="208" customWidth="1"/>
    <col min="15625" max="15634" width="3.140625" style="208" customWidth="1"/>
    <col min="15635" max="15644" width="3" style="208" customWidth="1"/>
    <col min="15645" max="15648" width="3.28515625" style="208" customWidth="1"/>
    <col min="15649" max="15649" width="2.85546875" style="208" customWidth="1"/>
    <col min="15650" max="15650" width="3" style="208" customWidth="1"/>
    <col min="15651" max="15651" width="2.7109375" style="208" customWidth="1"/>
    <col min="15652" max="15872" width="9.140625" style="208"/>
    <col min="15873" max="15873" width="2.42578125" style="208" customWidth="1"/>
    <col min="15874" max="15879" width="2.7109375" style="208" customWidth="1"/>
    <col min="15880" max="15880" width="3.5703125" style="208" customWidth="1"/>
    <col min="15881" max="15890" width="3.140625" style="208" customWidth="1"/>
    <col min="15891" max="15900" width="3" style="208" customWidth="1"/>
    <col min="15901" max="15904" width="3.28515625" style="208" customWidth="1"/>
    <col min="15905" max="15905" width="2.85546875" style="208" customWidth="1"/>
    <col min="15906" max="15906" width="3" style="208" customWidth="1"/>
    <col min="15907" max="15907" width="2.7109375" style="208" customWidth="1"/>
    <col min="15908" max="16128" width="9.140625" style="208"/>
    <col min="16129" max="16129" width="2.42578125" style="208" customWidth="1"/>
    <col min="16130" max="16135" width="2.7109375" style="208" customWidth="1"/>
    <col min="16136" max="16136" width="3.5703125" style="208" customWidth="1"/>
    <col min="16137" max="16146" width="3.140625" style="208" customWidth="1"/>
    <col min="16147" max="16156" width="3" style="208" customWidth="1"/>
    <col min="16157" max="16160" width="3.28515625" style="208" customWidth="1"/>
    <col min="16161" max="16161" width="2.85546875" style="208" customWidth="1"/>
    <col min="16162" max="16162" width="3" style="208" customWidth="1"/>
    <col min="16163" max="16163" width="2.7109375" style="208" customWidth="1"/>
    <col min="16164" max="16384" width="9.140625" style="208"/>
  </cols>
  <sheetData>
    <row r="3" spans="2:35" x14ac:dyDescent="0.2">
      <c r="F3" s="209"/>
      <c r="P3" s="210"/>
      <c r="AA3" s="211"/>
    </row>
    <row r="4" spans="2:35" ht="6.75" customHeight="1" x14ac:dyDescent="0.2">
      <c r="F4" s="209"/>
      <c r="P4" s="210"/>
      <c r="AA4" s="211"/>
    </row>
    <row r="5" spans="2:35" x14ac:dyDescent="0.2">
      <c r="F5" s="209"/>
      <c r="P5" s="210"/>
      <c r="AA5" s="211"/>
    </row>
    <row r="6" spans="2:35" x14ac:dyDescent="0.2">
      <c r="P6" s="210"/>
      <c r="AA6" s="211"/>
    </row>
    <row r="7" spans="2:35" ht="8.25" customHeight="1" x14ac:dyDescent="0.2">
      <c r="F7" s="212"/>
      <c r="P7" s="210"/>
      <c r="AA7" s="211"/>
    </row>
    <row r="8" spans="2:35" ht="4.5" customHeight="1" x14ac:dyDescent="0.2">
      <c r="P8" s="210"/>
      <c r="AA8" s="211"/>
    </row>
    <row r="9" spans="2:35" ht="6" customHeight="1" x14ac:dyDescent="0.2">
      <c r="P9" s="210"/>
      <c r="AA9" s="211"/>
    </row>
    <row r="10" spans="2:35" ht="9.75" customHeight="1" x14ac:dyDescent="0.2">
      <c r="B10" s="213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5"/>
    </row>
    <row r="11" spans="2:35" ht="15" x14ac:dyDescent="0.2">
      <c r="B11" s="216" t="s">
        <v>116</v>
      </c>
      <c r="C11" s="217"/>
      <c r="D11" s="217"/>
      <c r="E11" s="217"/>
      <c r="G11" s="217" t="s">
        <v>117</v>
      </c>
      <c r="H11" s="218">
        <f>'LBR1'!H11</f>
        <v>0</v>
      </c>
      <c r="I11" s="218">
        <f>'LBR1'!I11</f>
        <v>0</v>
      </c>
      <c r="J11" s="219" t="s">
        <v>118</v>
      </c>
      <c r="K11" s="218">
        <f>'LBR1'!K11</f>
        <v>1</v>
      </c>
      <c r="L11" s="218">
        <f>'LBR1'!L11</f>
        <v>8</v>
      </c>
      <c r="M11" s="218">
        <f>'LBR1'!M11</f>
        <v>0</v>
      </c>
      <c r="N11" s="219" t="s">
        <v>118</v>
      </c>
      <c r="O11" s="218">
        <f>'LBR1'!O11</f>
        <v>3</v>
      </c>
      <c r="P11" s="218">
        <f>'LBR1'!P11</f>
        <v>0</v>
      </c>
      <c r="Q11" s="218">
        <f>'LBR1'!Q11</f>
        <v>6</v>
      </c>
      <c r="R11" s="219" t="s">
        <v>118</v>
      </c>
      <c r="S11" s="218">
        <f>'LBR1'!S11</f>
        <v>3</v>
      </c>
      <c r="T11" s="219" t="s">
        <v>119</v>
      </c>
      <c r="U11" s="218">
        <f>'LBR1'!U11</f>
        <v>1</v>
      </c>
      <c r="V11" s="218">
        <f>'LBR1'!V11</f>
        <v>0</v>
      </c>
      <c r="W11" s="218">
        <f>'LBR1'!W11</f>
        <v>6</v>
      </c>
      <c r="X11" s="219" t="s">
        <v>118</v>
      </c>
      <c r="Y11" s="218">
        <f>'LBR1'!Y11</f>
        <v>0</v>
      </c>
      <c r="Z11" s="218">
        <f>'LBR1'!Z11</f>
        <v>0</v>
      </c>
      <c r="AA11" s="218">
        <f>'LBR1'!AA11</f>
        <v>0</v>
      </c>
      <c r="AE11" s="220"/>
      <c r="AI11" s="211"/>
    </row>
    <row r="12" spans="2:35" x14ac:dyDescent="0.2">
      <c r="B12" s="221" t="s">
        <v>120</v>
      </c>
      <c r="C12" s="222"/>
      <c r="D12" s="222"/>
      <c r="E12" s="222"/>
      <c r="AI12" s="211"/>
    </row>
    <row r="13" spans="2:35" ht="15.75" x14ac:dyDescent="0.25">
      <c r="B13" s="216" t="s">
        <v>121</v>
      </c>
      <c r="C13" s="217"/>
      <c r="D13" s="217"/>
      <c r="E13" s="217"/>
      <c r="G13" s="217" t="s">
        <v>117</v>
      </c>
      <c r="H13" s="223" t="str">
        <f>'LBR1'!H13</f>
        <v>Kantor Kementerian Agama Kab. Aceh Barat Daya</v>
      </c>
      <c r="I13" s="223"/>
      <c r="J13" s="223"/>
      <c r="K13" s="223"/>
      <c r="L13" s="223"/>
      <c r="M13" s="223"/>
      <c r="N13" s="223"/>
      <c r="O13" s="223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5"/>
      <c r="AE13" s="225"/>
      <c r="AF13" s="225"/>
      <c r="AG13" s="225"/>
      <c r="AI13" s="211"/>
    </row>
    <row r="14" spans="2:35" ht="15.75" x14ac:dyDescent="0.25">
      <c r="B14" s="216" t="s">
        <v>122</v>
      </c>
      <c r="C14" s="217"/>
      <c r="D14" s="217"/>
      <c r="E14" s="217"/>
      <c r="G14" s="217" t="s">
        <v>117</v>
      </c>
      <c r="H14" s="223" t="str">
        <f>'LBR1'!H14</f>
        <v>Jln. Bukit Hijau Komplek Perkantoran Pemkab Abdya</v>
      </c>
      <c r="I14" s="223"/>
      <c r="J14" s="223"/>
      <c r="K14" s="223"/>
      <c r="L14" s="223"/>
      <c r="M14" s="223"/>
      <c r="N14" s="223"/>
      <c r="O14" s="223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5"/>
      <c r="AE14" s="225"/>
      <c r="AF14" s="225"/>
      <c r="AG14" s="225"/>
      <c r="AI14" s="211"/>
    </row>
    <row r="15" spans="2:35" ht="15.75" x14ac:dyDescent="0.25">
      <c r="B15" s="226"/>
      <c r="C15" s="217"/>
      <c r="D15" s="217"/>
      <c r="E15" s="217"/>
      <c r="G15" s="217"/>
      <c r="H15" s="227" t="str">
        <f>'LBR1'!H15</f>
        <v>Blangpidie 23764</v>
      </c>
      <c r="I15" s="227"/>
      <c r="J15" s="227"/>
      <c r="K15" s="227"/>
      <c r="L15" s="227"/>
      <c r="M15" s="227"/>
      <c r="N15" s="227"/>
      <c r="O15" s="227"/>
      <c r="P15" s="228"/>
      <c r="Q15" s="228"/>
      <c r="R15" s="228"/>
      <c r="S15" s="228"/>
      <c r="T15" s="228"/>
      <c r="U15" s="228"/>
      <c r="V15" s="228"/>
      <c r="W15" s="228"/>
      <c r="X15" s="228"/>
      <c r="Y15" s="228"/>
      <c r="Z15" s="228"/>
      <c r="AA15" s="228"/>
      <c r="AB15" s="228"/>
      <c r="AC15" s="228"/>
      <c r="AD15" s="225"/>
      <c r="AE15" s="225"/>
      <c r="AF15" s="225"/>
      <c r="AG15" s="225"/>
      <c r="AI15" s="211"/>
    </row>
    <row r="16" spans="2:35" ht="5.25" customHeight="1" x14ac:dyDescent="0.2">
      <c r="B16" s="210"/>
      <c r="AI16" s="211"/>
    </row>
    <row r="17" spans="2:38" ht="23.25" customHeight="1" x14ac:dyDescent="0.2">
      <c r="B17" s="213"/>
      <c r="C17" s="229" t="s">
        <v>123</v>
      </c>
      <c r="D17" s="229"/>
      <c r="E17" s="229"/>
      <c r="F17" s="229"/>
      <c r="G17" s="229"/>
      <c r="H17" s="229"/>
      <c r="I17" s="229"/>
      <c r="J17" s="229" t="s">
        <v>124</v>
      </c>
      <c r="K17" s="229"/>
      <c r="L17" s="230"/>
      <c r="M17" s="214"/>
      <c r="N17" s="214"/>
      <c r="O17" s="214"/>
      <c r="P17" s="364" t="s">
        <v>125</v>
      </c>
      <c r="Q17" s="365"/>
      <c r="R17" s="365"/>
      <c r="S17" s="365"/>
      <c r="T17" s="365"/>
      <c r="U17" s="365"/>
      <c r="V17" s="365"/>
      <c r="W17" s="365"/>
      <c r="X17" s="365"/>
      <c r="Y17" s="365"/>
      <c r="Z17" s="365"/>
      <c r="AA17" s="365"/>
      <c r="AB17" s="365"/>
      <c r="AC17" s="365"/>
      <c r="AD17" s="365"/>
      <c r="AE17" s="365"/>
      <c r="AF17" s="365"/>
      <c r="AG17" s="365"/>
      <c r="AH17" s="365"/>
      <c r="AI17" s="215"/>
    </row>
    <row r="18" spans="2:38" ht="13.5" customHeight="1" x14ac:dyDescent="0.2">
      <c r="B18" s="210"/>
      <c r="P18" s="210"/>
      <c r="Q18" s="372" t="str">
        <f>'LBR1'!Q18:AH21</f>
        <v>PPh Pasal 21 Tunjangan Kinerja PNS Bulan Maret 2021</v>
      </c>
      <c r="R18" s="372"/>
      <c r="S18" s="372"/>
      <c r="T18" s="372"/>
      <c r="U18" s="372"/>
      <c r="V18" s="372"/>
      <c r="W18" s="372"/>
      <c r="X18" s="372"/>
      <c r="Y18" s="372"/>
      <c r="Z18" s="372"/>
      <c r="AA18" s="372"/>
      <c r="AB18" s="372"/>
      <c r="AC18" s="372"/>
      <c r="AD18" s="372"/>
      <c r="AE18" s="372"/>
      <c r="AF18" s="372"/>
      <c r="AG18" s="372"/>
      <c r="AH18" s="372"/>
      <c r="AI18" s="231"/>
      <c r="AJ18" s="232"/>
      <c r="AK18" s="232"/>
      <c r="AL18" s="232"/>
    </row>
    <row r="19" spans="2:38" ht="13.5" x14ac:dyDescent="0.25">
      <c r="B19" s="210"/>
      <c r="C19" s="233">
        <f>'LBR1'!C19</f>
        <v>4</v>
      </c>
      <c r="D19" s="233" t="str">
        <f>'LBR1'!D19</f>
        <v>1</v>
      </c>
      <c r="E19" s="233">
        <f>'LBR1'!E19</f>
        <v>1</v>
      </c>
      <c r="F19" s="233">
        <f>'LBR1'!F19</f>
        <v>1</v>
      </c>
      <c r="G19" s="233" t="str">
        <f>'LBR1'!G19</f>
        <v>2</v>
      </c>
      <c r="H19" s="233">
        <f>'LBR1'!H19</f>
        <v>1</v>
      </c>
      <c r="I19" s="237"/>
      <c r="J19" s="225"/>
      <c r="K19" s="235" t="str">
        <f>'LBR1'!K19</f>
        <v>1</v>
      </c>
      <c r="L19" s="235">
        <f>'LBR1'!L19</f>
        <v>0</v>
      </c>
      <c r="M19" s="235">
        <f>'LBR1'!M19</f>
        <v>0</v>
      </c>
      <c r="P19" s="210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372"/>
      <c r="AB19" s="372"/>
      <c r="AC19" s="372"/>
      <c r="AD19" s="372"/>
      <c r="AE19" s="372"/>
      <c r="AF19" s="372"/>
      <c r="AG19" s="372"/>
      <c r="AH19" s="372"/>
      <c r="AI19" s="231"/>
      <c r="AJ19" s="232"/>
      <c r="AK19" s="232"/>
      <c r="AL19" s="232"/>
    </row>
    <row r="20" spans="2:38" ht="12.75" customHeight="1" x14ac:dyDescent="0.2">
      <c r="B20" s="210"/>
      <c r="P20" s="210"/>
      <c r="Q20" s="372"/>
      <c r="R20" s="372"/>
      <c r="S20" s="372"/>
      <c r="T20" s="372"/>
      <c r="U20" s="372"/>
      <c r="V20" s="372"/>
      <c r="W20" s="372"/>
      <c r="X20" s="372"/>
      <c r="Y20" s="372"/>
      <c r="Z20" s="372"/>
      <c r="AA20" s="372"/>
      <c r="AB20" s="372"/>
      <c r="AC20" s="372"/>
      <c r="AD20" s="372"/>
      <c r="AE20" s="372"/>
      <c r="AF20" s="372"/>
      <c r="AG20" s="372"/>
      <c r="AH20" s="372"/>
      <c r="AI20" s="211"/>
    </row>
    <row r="21" spans="2:38" ht="13.5" customHeight="1" x14ac:dyDescent="0.2">
      <c r="B21" s="210"/>
      <c r="C21" s="374" t="str">
        <f>'LBR1'!C21:E21</f>
        <v>Maret</v>
      </c>
      <c r="D21" s="374"/>
      <c r="E21" s="374"/>
      <c r="F21" s="238"/>
      <c r="G21" s="374" t="str">
        <f>IF(C21="Januari","Jan",IF(C21="Februari","Feb",IF(C21="Maret","Mar",IF(C21="April","Apr",IF(C21="Mei","Mei",IF(C21="Juni","Jun",IF(C21="Juli","Jul",IF(C21="Agustus","Agt",IF(C21="September","Sep",IF(C21="Oktober","Okt",IF(C21="November","Nov",IF(C21="Desember","Des",))))))))))))</f>
        <v>Mar</v>
      </c>
      <c r="H21" s="374"/>
      <c r="N21" s="239"/>
      <c r="P21" s="210"/>
      <c r="Q21" s="373"/>
      <c r="R21" s="373"/>
      <c r="S21" s="373"/>
      <c r="T21" s="373"/>
      <c r="U21" s="373"/>
      <c r="V21" s="373"/>
      <c r="W21" s="373"/>
      <c r="X21" s="373"/>
      <c r="Y21" s="373"/>
      <c r="Z21" s="373"/>
      <c r="AA21" s="373"/>
      <c r="AB21" s="373"/>
      <c r="AC21" s="373"/>
      <c r="AD21" s="373"/>
      <c r="AE21" s="373"/>
      <c r="AF21" s="373"/>
      <c r="AG21" s="373"/>
      <c r="AH21" s="373"/>
      <c r="AI21" s="211"/>
    </row>
    <row r="22" spans="2:38" ht="5.25" customHeight="1" x14ac:dyDescent="0.2">
      <c r="B22" s="240"/>
      <c r="C22" s="241"/>
      <c r="D22" s="241"/>
      <c r="E22" s="241"/>
      <c r="F22" s="241"/>
      <c r="G22" s="241"/>
      <c r="H22" s="241"/>
      <c r="I22" s="241"/>
      <c r="J22" s="241"/>
      <c r="K22" s="241"/>
      <c r="L22" s="241"/>
      <c r="M22" s="241"/>
      <c r="N22" s="241"/>
      <c r="O22" s="241"/>
      <c r="P22" s="240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3"/>
    </row>
    <row r="23" spans="2:38" ht="16.5" customHeight="1" x14ac:dyDescent="0.2">
      <c r="B23" s="375" t="s">
        <v>129</v>
      </c>
      <c r="C23" s="371"/>
      <c r="D23" s="371" t="s">
        <v>130</v>
      </c>
      <c r="E23" s="371"/>
      <c r="F23" s="371" t="s">
        <v>131</v>
      </c>
      <c r="G23" s="371"/>
      <c r="H23" s="371" t="s">
        <v>132</v>
      </c>
      <c r="I23" s="371"/>
      <c r="J23" s="371" t="s">
        <v>133</v>
      </c>
      <c r="K23" s="371"/>
      <c r="L23" s="371" t="s">
        <v>134</v>
      </c>
      <c r="M23" s="371"/>
      <c r="N23" s="371" t="s">
        <v>135</v>
      </c>
      <c r="O23" s="371"/>
      <c r="P23" s="371" t="s">
        <v>136</v>
      </c>
      <c r="Q23" s="371"/>
      <c r="R23" s="371" t="s">
        <v>137</v>
      </c>
      <c r="S23" s="371"/>
      <c r="T23" s="371" t="s">
        <v>138</v>
      </c>
      <c r="U23" s="371"/>
      <c r="V23" s="371" t="s">
        <v>139</v>
      </c>
      <c r="W23" s="371"/>
      <c r="X23" s="371" t="s">
        <v>140</v>
      </c>
      <c r="Y23" s="371"/>
      <c r="Z23" s="364" t="s">
        <v>128</v>
      </c>
      <c r="AA23" s="365"/>
      <c r="AB23" s="365"/>
      <c r="AC23" s="365"/>
      <c r="AD23" s="365"/>
      <c r="AE23" s="365"/>
      <c r="AF23" s="365"/>
      <c r="AG23" s="365"/>
      <c r="AH23" s="365"/>
      <c r="AI23" s="366"/>
    </row>
    <row r="24" spans="2:38" ht="14.25" customHeight="1" x14ac:dyDescent="0.2">
      <c r="B24" s="367" t="str">
        <f>IF($G$21=B23,"X"," ")</f>
        <v xml:space="preserve"> </v>
      </c>
      <c r="C24" s="368"/>
      <c r="D24" s="352" t="str">
        <f>IF($G$21=D23,"X"," ")</f>
        <v xml:space="preserve"> </v>
      </c>
      <c r="E24" s="353"/>
      <c r="F24" s="352" t="str">
        <f>IF($G$21=F23,"X"," ")</f>
        <v>X</v>
      </c>
      <c r="G24" s="353"/>
      <c r="H24" s="352" t="str">
        <f>IF($G$21=H23,"X"," ")</f>
        <v xml:space="preserve"> </v>
      </c>
      <c r="I24" s="353"/>
      <c r="J24" s="352" t="str">
        <f>IF($G$21=J23,"X"," ")</f>
        <v xml:space="preserve"> </v>
      </c>
      <c r="K24" s="353"/>
      <c r="L24" s="352" t="str">
        <f>IF($G$21=L23,"X"," ")</f>
        <v xml:space="preserve"> </v>
      </c>
      <c r="M24" s="353"/>
      <c r="N24" s="352" t="str">
        <f>IF($G$21=N23,"X"," ")</f>
        <v xml:space="preserve"> </v>
      </c>
      <c r="O24" s="353"/>
      <c r="P24" s="352" t="str">
        <f>IF($G$21=P23,"X"," ")</f>
        <v xml:space="preserve"> </v>
      </c>
      <c r="Q24" s="353"/>
      <c r="R24" s="352" t="str">
        <f>IF($G$21=R23,"X"," ")</f>
        <v xml:space="preserve"> </v>
      </c>
      <c r="S24" s="353"/>
      <c r="T24" s="352" t="str">
        <f>IF($G$21=T23,"X"," ")</f>
        <v xml:space="preserve"> </v>
      </c>
      <c r="U24" s="353"/>
      <c r="V24" s="352" t="str">
        <f>IF($G$21=V23,"X"," ")</f>
        <v xml:space="preserve"> </v>
      </c>
      <c r="W24" s="353"/>
      <c r="X24" s="352" t="str">
        <f>IF($G$21=X23,"X"," ")</f>
        <v xml:space="preserve"> </v>
      </c>
      <c r="Y24" s="353"/>
      <c r="Z24" s="210"/>
      <c r="AC24" s="244">
        <f>'LBR1'!AC24</f>
        <v>2</v>
      </c>
      <c r="AD24" s="244">
        <f>'LBR1'!AD24</f>
        <v>0</v>
      </c>
      <c r="AE24" s="244">
        <f>'LBR1'!AE24</f>
        <v>2</v>
      </c>
      <c r="AF24" s="244">
        <f>'LBR1'!AF24</f>
        <v>1</v>
      </c>
      <c r="AI24" s="211"/>
    </row>
    <row r="25" spans="2:38" ht="9.75" customHeight="1" x14ac:dyDescent="0.2">
      <c r="B25" s="369"/>
      <c r="C25" s="370"/>
      <c r="D25" s="354"/>
      <c r="E25" s="355"/>
      <c r="F25" s="354"/>
      <c r="G25" s="355"/>
      <c r="H25" s="354"/>
      <c r="I25" s="355"/>
      <c r="J25" s="354"/>
      <c r="K25" s="355"/>
      <c r="L25" s="354"/>
      <c r="M25" s="355"/>
      <c r="N25" s="354"/>
      <c r="O25" s="355"/>
      <c r="P25" s="354"/>
      <c r="Q25" s="355"/>
      <c r="R25" s="354"/>
      <c r="S25" s="355"/>
      <c r="T25" s="354"/>
      <c r="U25" s="355"/>
      <c r="V25" s="354"/>
      <c r="W25" s="355"/>
      <c r="X25" s="354"/>
      <c r="Y25" s="355"/>
      <c r="Z25" s="210"/>
      <c r="AB25" s="245"/>
      <c r="AC25" s="232"/>
      <c r="AD25" s="232"/>
      <c r="AE25" s="232"/>
      <c r="AF25" s="232"/>
      <c r="AG25" s="232"/>
      <c r="AH25" s="232"/>
      <c r="AI25" s="211"/>
    </row>
    <row r="26" spans="2:38" ht="3.75" customHeight="1" x14ac:dyDescent="0.2">
      <c r="B26" s="356" t="s">
        <v>171</v>
      </c>
      <c r="C26" s="357"/>
      <c r="D26" s="357"/>
      <c r="E26" s="357"/>
      <c r="F26" s="357"/>
      <c r="G26" s="357"/>
      <c r="H26" s="357"/>
      <c r="I26" s="357"/>
      <c r="J26" s="357"/>
      <c r="K26" s="357"/>
      <c r="L26" s="357"/>
      <c r="M26" s="357"/>
      <c r="N26" s="357"/>
      <c r="O26" s="357"/>
      <c r="P26" s="357"/>
      <c r="Q26" s="357"/>
      <c r="R26" s="357"/>
      <c r="S26" s="357"/>
      <c r="T26" s="357"/>
      <c r="U26" s="246"/>
      <c r="V26" s="246"/>
      <c r="W26" s="246"/>
      <c r="X26" s="246"/>
      <c r="Y26" s="246"/>
      <c r="Z26" s="210"/>
      <c r="AB26" s="232"/>
      <c r="AC26" s="232"/>
      <c r="AD26" s="232"/>
      <c r="AE26" s="232"/>
      <c r="AF26" s="232"/>
      <c r="AG26" s="232"/>
      <c r="AH26" s="232"/>
      <c r="AI26" s="211"/>
    </row>
    <row r="27" spans="2:38" ht="12" customHeight="1" x14ac:dyDescent="0.2">
      <c r="B27" s="358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Z27" s="210"/>
      <c r="AB27" s="247"/>
      <c r="AC27" s="247"/>
      <c r="AD27" s="247"/>
      <c r="AE27" s="247"/>
      <c r="AF27" s="247"/>
      <c r="AG27" s="247"/>
      <c r="AH27" s="247"/>
      <c r="AI27" s="211"/>
    </row>
    <row r="28" spans="2:38" x14ac:dyDescent="0.2">
      <c r="B28" s="213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5"/>
    </row>
    <row r="29" spans="2:38" ht="3.75" customHeight="1" x14ac:dyDescent="0.2">
      <c r="B29" s="210"/>
      <c r="J29" s="220"/>
      <c r="K29" s="220"/>
      <c r="L29" s="220"/>
      <c r="M29" s="220"/>
      <c r="O29" s="220"/>
      <c r="P29" s="220"/>
      <c r="Q29" s="220"/>
      <c r="T29" s="220"/>
      <c r="U29" s="220"/>
      <c r="W29" s="220"/>
      <c r="X29" s="220"/>
      <c r="Y29" s="220"/>
      <c r="AB29" s="220"/>
      <c r="AI29" s="211"/>
    </row>
    <row r="30" spans="2:38" x14ac:dyDescent="0.2">
      <c r="B30" s="216" t="s">
        <v>141</v>
      </c>
      <c r="I30" s="248"/>
      <c r="J30" s="248"/>
      <c r="K30" s="248"/>
      <c r="L30" s="248"/>
      <c r="M30" s="248"/>
      <c r="N30" s="249"/>
      <c r="O30" s="248"/>
      <c r="P30" s="248"/>
      <c r="Q30" s="248"/>
      <c r="R30" s="249"/>
      <c r="S30" s="248"/>
      <c r="T30" s="248"/>
      <c r="U30" s="249"/>
      <c r="V30" s="248"/>
      <c r="W30" s="248"/>
      <c r="X30" s="248"/>
      <c r="Y30" s="249"/>
      <c r="Z30" s="248"/>
      <c r="AA30" s="248"/>
      <c r="AB30" s="250"/>
      <c r="AI30" s="211"/>
    </row>
    <row r="31" spans="2:38" ht="3" customHeight="1" x14ac:dyDescent="0.2">
      <c r="B31" s="210"/>
      <c r="J31" s="220"/>
      <c r="K31" s="220"/>
      <c r="L31" s="220"/>
      <c r="M31" s="220"/>
      <c r="O31" s="220"/>
      <c r="P31" s="220"/>
      <c r="Q31" s="220"/>
      <c r="T31" s="220"/>
      <c r="U31" s="220"/>
      <c r="W31" s="220"/>
      <c r="X31" s="220"/>
      <c r="Y31" s="220"/>
      <c r="AB31" s="220"/>
      <c r="AI31" s="211"/>
    </row>
    <row r="32" spans="2:38" ht="12.75" customHeight="1" x14ac:dyDescent="0.2">
      <c r="B32" s="251" t="s">
        <v>142</v>
      </c>
      <c r="C32" s="241"/>
      <c r="D32" s="241"/>
      <c r="E32" s="241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1"/>
      <c r="W32" s="241"/>
      <c r="X32" s="241"/>
      <c r="Y32" s="241"/>
      <c r="Z32" s="241"/>
      <c r="AA32" s="241"/>
      <c r="AB32" s="241"/>
      <c r="AC32" s="241"/>
      <c r="AD32" s="241"/>
      <c r="AE32" s="241"/>
      <c r="AF32" s="241"/>
      <c r="AG32" s="241"/>
      <c r="AH32" s="241"/>
      <c r="AI32" s="243"/>
    </row>
    <row r="33" spans="2:35" ht="22.5" customHeight="1" x14ac:dyDescent="0.2">
      <c r="B33" s="216" t="s">
        <v>143</v>
      </c>
      <c r="K33" s="215"/>
      <c r="M33" s="252" t="s">
        <v>144</v>
      </c>
      <c r="Q33" s="360" t="str">
        <f>'LBR1'!Q33:AH34</f>
        <v>Tiga puluh empat ribu empat ratus tujuh puluh rupiah</v>
      </c>
      <c r="R33" s="361"/>
      <c r="S33" s="361"/>
      <c r="T33" s="361"/>
      <c r="U33" s="361"/>
      <c r="V33" s="361"/>
      <c r="W33" s="361"/>
      <c r="X33" s="361"/>
      <c r="Y33" s="361"/>
      <c r="Z33" s="361"/>
      <c r="AA33" s="361"/>
      <c r="AB33" s="361"/>
      <c r="AC33" s="361"/>
      <c r="AD33" s="361"/>
      <c r="AE33" s="361"/>
      <c r="AF33" s="361"/>
      <c r="AG33" s="361"/>
      <c r="AH33" s="361"/>
      <c r="AI33" s="211"/>
    </row>
    <row r="34" spans="2:35" x14ac:dyDescent="0.2">
      <c r="B34" s="221" t="s">
        <v>145</v>
      </c>
      <c r="K34" s="211"/>
      <c r="Q34" s="362"/>
      <c r="R34" s="362"/>
      <c r="S34" s="362"/>
      <c r="T34" s="362"/>
      <c r="U34" s="362"/>
      <c r="V34" s="362"/>
      <c r="W34" s="362"/>
      <c r="X34" s="362"/>
      <c r="Y34" s="362"/>
      <c r="Z34" s="362"/>
      <c r="AA34" s="362"/>
      <c r="AB34" s="362"/>
      <c r="AC34" s="362"/>
      <c r="AD34" s="362"/>
      <c r="AE34" s="362"/>
      <c r="AF34" s="362"/>
      <c r="AG34" s="362"/>
      <c r="AH34" s="362"/>
      <c r="AI34" s="211"/>
    </row>
    <row r="35" spans="2:35" ht="13.5" x14ac:dyDescent="0.25">
      <c r="B35" s="210"/>
      <c r="K35" s="211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11"/>
    </row>
    <row r="36" spans="2:35" ht="13.5" x14ac:dyDescent="0.25">
      <c r="B36" s="254" t="s">
        <v>146</v>
      </c>
      <c r="D36" s="363">
        <f>'LBR1'!D36:H36</f>
        <v>34470</v>
      </c>
      <c r="E36" s="363"/>
      <c r="F36" s="363"/>
      <c r="G36" s="363"/>
      <c r="H36" s="363"/>
      <c r="I36" s="255"/>
      <c r="K36" s="211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11"/>
    </row>
    <row r="37" spans="2:35" ht="5.25" customHeight="1" x14ac:dyDescent="0.2">
      <c r="B37" s="210"/>
      <c r="K37" s="243"/>
      <c r="AI37" s="211"/>
    </row>
    <row r="38" spans="2:35" ht="6.75" customHeight="1" x14ac:dyDescent="0.2">
      <c r="B38" s="213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3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5"/>
    </row>
    <row r="39" spans="2:35" x14ac:dyDescent="0.2">
      <c r="B39" s="345" t="s">
        <v>147</v>
      </c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5" t="s">
        <v>148</v>
      </c>
      <c r="T39" s="346"/>
      <c r="U39" s="346"/>
      <c r="V39" s="346"/>
      <c r="W39" s="346"/>
      <c r="X39" s="346"/>
      <c r="Y39" s="346"/>
      <c r="Z39" s="346"/>
      <c r="AA39" s="346"/>
      <c r="AB39" s="346"/>
      <c r="AC39" s="346"/>
      <c r="AD39" s="346"/>
      <c r="AE39" s="346"/>
      <c r="AF39" s="346"/>
      <c r="AG39" s="346"/>
      <c r="AH39" s="346"/>
      <c r="AI39" s="347"/>
    </row>
    <row r="40" spans="2:35" ht="13.5" x14ac:dyDescent="0.25">
      <c r="B40" s="254"/>
      <c r="C40" s="252"/>
      <c r="D40" s="252"/>
      <c r="E40" s="252"/>
      <c r="F40" s="256" t="s">
        <v>149</v>
      </c>
      <c r="G40" s="252"/>
      <c r="H40" s="252"/>
      <c r="I40" s="257"/>
      <c r="J40" s="257"/>
      <c r="K40" s="257"/>
      <c r="L40" s="257"/>
      <c r="M40" s="257"/>
      <c r="N40" s="257"/>
      <c r="O40" s="252"/>
      <c r="P40" s="252"/>
      <c r="Q40" s="252"/>
      <c r="R40" s="252"/>
      <c r="S40" s="210"/>
      <c r="W40" s="223" t="str">
        <f>'LBR1'!W40</f>
        <v>Blangpidie</v>
      </c>
      <c r="X40" s="258"/>
      <c r="Y40" s="258"/>
      <c r="Z40" s="258"/>
      <c r="AA40" s="224"/>
      <c r="AB40" s="256" t="s">
        <v>151</v>
      </c>
      <c r="AC40" s="348" t="str">
        <f>'LBR1'!AC40:AH40</f>
        <v>2 April 2021</v>
      </c>
      <c r="AD40" s="348"/>
      <c r="AE40" s="348"/>
      <c r="AF40" s="348"/>
      <c r="AG40" s="348"/>
      <c r="AH40" s="348"/>
      <c r="AI40" s="211"/>
    </row>
    <row r="41" spans="2:35" x14ac:dyDescent="0.2">
      <c r="B41" s="349" t="s">
        <v>152</v>
      </c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50"/>
      <c r="P41" s="350"/>
      <c r="Q41" s="350"/>
      <c r="R41" s="350"/>
      <c r="S41" s="349" t="s">
        <v>152</v>
      </c>
      <c r="T41" s="350"/>
      <c r="U41" s="350"/>
      <c r="V41" s="350"/>
      <c r="W41" s="350"/>
      <c r="X41" s="350"/>
      <c r="Y41" s="350"/>
      <c r="Z41" s="350"/>
      <c r="AA41" s="350"/>
      <c r="AB41" s="350"/>
      <c r="AC41" s="350"/>
      <c r="AD41" s="350"/>
      <c r="AE41" s="350"/>
      <c r="AF41" s="350"/>
      <c r="AG41" s="350"/>
      <c r="AH41" s="350"/>
      <c r="AI41" s="351"/>
    </row>
    <row r="42" spans="2:35" x14ac:dyDescent="0.2">
      <c r="B42" s="210"/>
      <c r="S42" s="210"/>
      <c r="W42" s="252"/>
      <c r="X42" s="252"/>
      <c r="Y42" s="252"/>
      <c r="Z42" s="252"/>
      <c r="AA42" s="252"/>
      <c r="AB42" s="252"/>
      <c r="AC42" s="252"/>
      <c r="AD42" s="252"/>
      <c r="AE42" s="252"/>
      <c r="AF42" s="252"/>
      <c r="AI42" s="211"/>
    </row>
    <row r="43" spans="2:35" x14ac:dyDescent="0.2">
      <c r="B43" s="210"/>
      <c r="S43" s="210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I43" s="211"/>
    </row>
    <row r="44" spans="2:35" x14ac:dyDescent="0.2">
      <c r="B44" s="210"/>
      <c r="S44" s="210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I44" s="211"/>
    </row>
    <row r="45" spans="2:35" ht="15" x14ac:dyDescent="0.3">
      <c r="B45" s="210"/>
      <c r="C45" s="252" t="s">
        <v>153</v>
      </c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S45" s="210"/>
      <c r="T45" s="252" t="s">
        <v>153</v>
      </c>
      <c r="W45" s="252"/>
      <c r="X45" s="252"/>
      <c r="Y45" s="260" t="str">
        <f>'LBR1'!Y45</f>
        <v>Agussalim, S.I.P</v>
      </c>
      <c r="Z45" s="258"/>
      <c r="AA45" s="258"/>
      <c r="AB45" s="258"/>
      <c r="AC45" s="258"/>
      <c r="AD45" s="258"/>
      <c r="AE45" s="258"/>
      <c r="AF45" s="258"/>
      <c r="AG45" s="258"/>
      <c r="AH45" s="258"/>
      <c r="AI45" s="211"/>
    </row>
    <row r="46" spans="2:35" ht="5.25" customHeight="1" x14ac:dyDescent="0.2">
      <c r="B46" s="240"/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0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43"/>
    </row>
    <row r="47" spans="2:35" ht="5.25" customHeight="1" x14ac:dyDescent="0.2">
      <c r="B47" s="213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5"/>
    </row>
    <row r="48" spans="2:35" x14ac:dyDescent="0.2">
      <c r="B48" s="216" t="s">
        <v>155</v>
      </c>
      <c r="AI48" s="211"/>
    </row>
    <row r="49" spans="1:35" x14ac:dyDescent="0.2">
      <c r="B49" s="210"/>
      <c r="AI49" s="211"/>
    </row>
    <row r="50" spans="1:35" x14ac:dyDescent="0.2">
      <c r="B50" s="210"/>
      <c r="AI50" s="211"/>
    </row>
    <row r="51" spans="1:35" x14ac:dyDescent="0.2">
      <c r="B51" s="210"/>
      <c r="AI51" s="211"/>
    </row>
    <row r="52" spans="1:35" x14ac:dyDescent="0.2">
      <c r="B52" s="210"/>
      <c r="AI52" s="211"/>
    </row>
    <row r="53" spans="1:35" x14ac:dyDescent="0.2">
      <c r="B53" s="210"/>
      <c r="AI53" s="211"/>
    </row>
    <row r="54" spans="1:35" x14ac:dyDescent="0.2">
      <c r="B54" s="240"/>
      <c r="C54" s="241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3"/>
    </row>
    <row r="55" spans="1:35" x14ac:dyDescent="0.2">
      <c r="B55" s="261" t="s">
        <v>156</v>
      </c>
    </row>
    <row r="57" spans="1:35" x14ac:dyDescent="0.2">
      <c r="B57" s="252" t="s">
        <v>157</v>
      </c>
    </row>
    <row r="59" spans="1:35" x14ac:dyDescent="0.2">
      <c r="A59" s="344" t="s">
        <v>172</v>
      </c>
      <c r="B59" s="344"/>
      <c r="C59" s="344"/>
      <c r="D59" s="344"/>
      <c r="E59" s="344"/>
      <c r="F59" s="344"/>
      <c r="G59" s="344"/>
      <c r="H59" s="344"/>
      <c r="I59" s="344"/>
      <c r="J59" s="344"/>
      <c r="K59" s="344"/>
      <c r="L59" s="344"/>
      <c r="M59" s="344"/>
      <c r="N59" s="344"/>
      <c r="O59" s="344"/>
      <c r="P59" s="344"/>
      <c r="Q59" s="344"/>
      <c r="R59" s="344"/>
      <c r="S59" s="344"/>
      <c r="T59" s="344"/>
      <c r="U59" s="344"/>
      <c r="V59" s="344"/>
      <c r="W59" s="344"/>
      <c r="X59" s="344"/>
      <c r="Y59" s="344"/>
      <c r="Z59" s="344"/>
      <c r="AA59" s="344"/>
      <c r="AB59" s="344"/>
      <c r="AC59" s="344"/>
      <c r="AD59" s="344"/>
      <c r="AE59" s="344"/>
      <c r="AF59" s="344"/>
      <c r="AG59" s="344"/>
      <c r="AH59" s="344"/>
    </row>
    <row r="60" spans="1:35" ht="18" customHeight="1" x14ac:dyDescent="0.2">
      <c r="A60" s="342" t="str">
        <f>'LBR1'!A60:AH60</f>
        <v>Nomor : 1 Tanggal 2 April 2021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42"/>
      <c r="AB60" s="342"/>
      <c r="AC60" s="342"/>
      <c r="AD60" s="342"/>
      <c r="AE60" s="342"/>
      <c r="AF60" s="342"/>
      <c r="AG60" s="342"/>
      <c r="AH60" s="342"/>
    </row>
    <row r="61" spans="1:35" x14ac:dyDescent="0.2">
      <c r="A61" s="342" t="s">
        <v>173</v>
      </c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  <c r="U61" s="342"/>
      <c r="V61" s="342"/>
      <c r="W61" s="342"/>
      <c r="X61" s="342"/>
      <c r="Y61" s="342"/>
      <c r="Z61" s="342"/>
      <c r="AA61" s="342"/>
      <c r="AB61" s="342"/>
      <c r="AC61" s="342"/>
      <c r="AD61" s="342"/>
      <c r="AE61" s="342"/>
      <c r="AF61" s="342"/>
      <c r="AG61" s="342"/>
      <c r="AH61" s="342"/>
    </row>
    <row r="62" spans="1:35" x14ac:dyDescent="0.2">
      <c r="K62" s="262"/>
      <c r="L62" s="262"/>
      <c r="M62" s="262"/>
      <c r="N62" s="262"/>
      <c r="O62" s="262"/>
      <c r="P62" s="262"/>
      <c r="Q62" s="262"/>
      <c r="R62" s="262"/>
      <c r="S62" s="262"/>
      <c r="T62" s="262"/>
      <c r="U62" s="262"/>
    </row>
    <row r="65" spans="1:34" x14ac:dyDescent="0.2">
      <c r="A65" s="343" t="str">
        <f>'LBR1'!A65:AH65</f>
        <v>KHAIRUL HUDA, SHI</v>
      </c>
      <c r="B65" s="34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  <c r="T65" s="343"/>
      <c r="U65" s="343"/>
      <c r="V65" s="343"/>
      <c r="W65" s="343"/>
      <c r="X65" s="343"/>
      <c r="Y65" s="343"/>
      <c r="Z65" s="343"/>
      <c r="AA65" s="343"/>
      <c r="AB65" s="343"/>
      <c r="AC65" s="343"/>
      <c r="AD65" s="343"/>
      <c r="AE65" s="343"/>
      <c r="AF65" s="343"/>
      <c r="AG65" s="343"/>
      <c r="AH65" s="343"/>
    </row>
    <row r="66" spans="1:34" x14ac:dyDescent="0.2">
      <c r="A66" s="344" t="str">
        <f>'LBR1'!A66:AH66</f>
        <v>NIP. 198105252005011008</v>
      </c>
      <c r="B66" s="344"/>
      <c r="C66" s="344"/>
      <c r="D66" s="344"/>
      <c r="E66" s="344"/>
      <c r="F66" s="344"/>
      <c r="G66" s="344"/>
      <c r="H66" s="344"/>
      <c r="I66" s="344"/>
      <c r="J66" s="344"/>
      <c r="K66" s="344"/>
      <c r="L66" s="344"/>
      <c r="M66" s="344"/>
      <c r="N66" s="344"/>
      <c r="O66" s="344"/>
      <c r="P66" s="344"/>
      <c r="Q66" s="344"/>
      <c r="R66" s="344"/>
      <c r="S66" s="344"/>
      <c r="T66" s="344"/>
      <c r="U66" s="344"/>
      <c r="V66" s="344"/>
      <c r="W66" s="344"/>
      <c r="X66" s="344"/>
      <c r="Y66" s="344"/>
      <c r="Z66" s="344"/>
      <c r="AA66" s="344"/>
      <c r="AB66" s="344"/>
      <c r="AC66" s="344"/>
      <c r="AD66" s="344"/>
      <c r="AE66" s="344"/>
      <c r="AF66" s="344"/>
      <c r="AG66" s="344"/>
      <c r="AH66" s="344"/>
    </row>
  </sheetData>
  <mergeCells count="42">
    <mergeCell ref="X23:Y23"/>
    <mergeCell ref="P17:AH17"/>
    <mergeCell ref="Q18:AH21"/>
    <mergeCell ref="C21:E21"/>
    <mergeCell ref="G21:H21"/>
    <mergeCell ref="B23:C23"/>
    <mergeCell ref="D23:E23"/>
    <mergeCell ref="F23:G23"/>
    <mergeCell ref="H23:I23"/>
    <mergeCell ref="J23:K23"/>
    <mergeCell ref="L23:M23"/>
    <mergeCell ref="D36:H36"/>
    <mergeCell ref="Z23:AI23"/>
    <mergeCell ref="B24:C25"/>
    <mergeCell ref="D24:E25"/>
    <mergeCell ref="F24:G25"/>
    <mergeCell ref="H24:I25"/>
    <mergeCell ref="J24:K25"/>
    <mergeCell ref="L24:M25"/>
    <mergeCell ref="N24:O25"/>
    <mergeCell ref="P24:Q25"/>
    <mergeCell ref="R24:S25"/>
    <mergeCell ref="N23:O23"/>
    <mergeCell ref="P23:Q23"/>
    <mergeCell ref="R23:S23"/>
    <mergeCell ref="T23:U23"/>
    <mergeCell ref="V23:W23"/>
    <mergeCell ref="T24:U25"/>
    <mergeCell ref="V24:W25"/>
    <mergeCell ref="X24:Y25"/>
    <mergeCell ref="B26:T27"/>
    <mergeCell ref="Q33:AH34"/>
    <mergeCell ref="A60:AH60"/>
    <mergeCell ref="A61:AH61"/>
    <mergeCell ref="A65:AH65"/>
    <mergeCell ref="A66:AH66"/>
    <mergeCell ref="B39:R39"/>
    <mergeCell ref="S39:AI39"/>
    <mergeCell ref="AC40:AH40"/>
    <mergeCell ref="B41:R41"/>
    <mergeCell ref="S41:AI41"/>
    <mergeCell ref="A59:AH59"/>
  </mergeCells>
  <printOptions horizontalCentered="1"/>
  <pageMargins left="0" right="0" top="0.39370078740157483" bottom="0.39370078740157483" header="0.51181102362204722" footer="0.51181102362204722"/>
  <pageSetup paperSize="9" scale="90" orientation="portrait" horizontalDpi="4294967293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B352-5E3D-4A83-9AC7-EC4777975157}">
  <sheetPr>
    <tabColor rgb="FF92D050"/>
  </sheetPr>
  <dimension ref="A3:AL66"/>
  <sheetViews>
    <sheetView showGridLines="0" view="pageBreakPreview" topLeftCell="A25" zoomScale="115" zoomScaleNormal="130" zoomScaleSheetLayoutView="115" workbookViewId="0">
      <selection activeCell="Q33" sqref="Q33:AH34"/>
    </sheetView>
  </sheetViews>
  <sheetFormatPr defaultRowHeight="12.75" x14ac:dyDescent="0.2"/>
  <cols>
    <col min="1" max="1" width="2.42578125" style="208" customWidth="1"/>
    <col min="2" max="7" width="2.7109375" style="208" customWidth="1"/>
    <col min="8" max="8" width="3.5703125" style="208" customWidth="1"/>
    <col min="9" max="18" width="3.140625" style="208" customWidth="1"/>
    <col min="19" max="28" width="3" style="208" customWidth="1"/>
    <col min="29" max="32" width="3.28515625" style="208" customWidth="1"/>
    <col min="33" max="33" width="2.85546875" style="208" customWidth="1"/>
    <col min="34" max="34" width="3" style="208" customWidth="1"/>
    <col min="35" max="35" width="2.7109375" style="208" customWidth="1"/>
    <col min="36" max="256" width="9.140625" style="208"/>
    <col min="257" max="257" width="2.42578125" style="208" customWidth="1"/>
    <col min="258" max="263" width="2.7109375" style="208" customWidth="1"/>
    <col min="264" max="264" width="3.5703125" style="208" customWidth="1"/>
    <col min="265" max="274" width="3.140625" style="208" customWidth="1"/>
    <col min="275" max="284" width="3" style="208" customWidth="1"/>
    <col min="285" max="288" width="3.28515625" style="208" customWidth="1"/>
    <col min="289" max="289" width="2.85546875" style="208" customWidth="1"/>
    <col min="290" max="290" width="3" style="208" customWidth="1"/>
    <col min="291" max="291" width="2.7109375" style="208" customWidth="1"/>
    <col min="292" max="512" width="9.140625" style="208"/>
    <col min="513" max="513" width="2.42578125" style="208" customWidth="1"/>
    <col min="514" max="519" width="2.7109375" style="208" customWidth="1"/>
    <col min="520" max="520" width="3.5703125" style="208" customWidth="1"/>
    <col min="521" max="530" width="3.140625" style="208" customWidth="1"/>
    <col min="531" max="540" width="3" style="208" customWidth="1"/>
    <col min="541" max="544" width="3.28515625" style="208" customWidth="1"/>
    <col min="545" max="545" width="2.85546875" style="208" customWidth="1"/>
    <col min="546" max="546" width="3" style="208" customWidth="1"/>
    <col min="547" max="547" width="2.7109375" style="208" customWidth="1"/>
    <col min="548" max="768" width="9.140625" style="208"/>
    <col min="769" max="769" width="2.42578125" style="208" customWidth="1"/>
    <col min="770" max="775" width="2.7109375" style="208" customWidth="1"/>
    <col min="776" max="776" width="3.5703125" style="208" customWidth="1"/>
    <col min="777" max="786" width="3.140625" style="208" customWidth="1"/>
    <col min="787" max="796" width="3" style="208" customWidth="1"/>
    <col min="797" max="800" width="3.28515625" style="208" customWidth="1"/>
    <col min="801" max="801" width="2.85546875" style="208" customWidth="1"/>
    <col min="802" max="802" width="3" style="208" customWidth="1"/>
    <col min="803" max="803" width="2.7109375" style="208" customWidth="1"/>
    <col min="804" max="1024" width="9.140625" style="208"/>
    <col min="1025" max="1025" width="2.42578125" style="208" customWidth="1"/>
    <col min="1026" max="1031" width="2.7109375" style="208" customWidth="1"/>
    <col min="1032" max="1032" width="3.5703125" style="208" customWidth="1"/>
    <col min="1033" max="1042" width="3.140625" style="208" customWidth="1"/>
    <col min="1043" max="1052" width="3" style="208" customWidth="1"/>
    <col min="1053" max="1056" width="3.28515625" style="208" customWidth="1"/>
    <col min="1057" max="1057" width="2.85546875" style="208" customWidth="1"/>
    <col min="1058" max="1058" width="3" style="208" customWidth="1"/>
    <col min="1059" max="1059" width="2.7109375" style="208" customWidth="1"/>
    <col min="1060" max="1280" width="9.140625" style="208"/>
    <col min="1281" max="1281" width="2.42578125" style="208" customWidth="1"/>
    <col min="1282" max="1287" width="2.7109375" style="208" customWidth="1"/>
    <col min="1288" max="1288" width="3.5703125" style="208" customWidth="1"/>
    <col min="1289" max="1298" width="3.140625" style="208" customWidth="1"/>
    <col min="1299" max="1308" width="3" style="208" customWidth="1"/>
    <col min="1309" max="1312" width="3.28515625" style="208" customWidth="1"/>
    <col min="1313" max="1313" width="2.85546875" style="208" customWidth="1"/>
    <col min="1314" max="1314" width="3" style="208" customWidth="1"/>
    <col min="1315" max="1315" width="2.7109375" style="208" customWidth="1"/>
    <col min="1316" max="1536" width="9.140625" style="208"/>
    <col min="1537" max="1537" width="2.42578125" style="208" customWidth="1"/>
    <col min="1538" max="1543" width="2.7109375" style="208" customWidth="1"/>
    <col min="1544" max="1544" width="3.5703125" style="208" customWidth="1"/>
    <col min="1545" max="1554" width="3.140625" style="208" customWidth="1"/>
    <col min="1555" max="1564" width="3" style="208" customWidth="1"/>
    <col min="1565" max="1568" width="3.28515625" style="208" customWidth="1"/>
    <col min="1569" max="1569" width="2.85546875" style="208" customWidth="1"/>
    <col min="1570" max="1570" width="3" style="208" customWidth="1"/>
    <col min="1571" max="1571" width="2.7109375" style="208" customWidth="1"/>
    <col min="1572" max="1792" width="9.140625" style="208"/>
    <col min="1793" max="1793" width="2.42578125" style="208" customWidth="1"/>
    <col min="1794" max="1799" width="2.7109375" style="208" customWidth="1"/>
    <col min="1800" max="1800" width="3.5703125" style="208" customWidth="1"/>
    <col min="1801" max="1810" width="3.140625" style="208" customWidth="1"/>
    <col min="1811" max="1820" width="3" style="208" customWidth="1"/>
    <col min="1821" max="1824" width="3.28515625" style="208" customWidth="1"/>
    <col min="1825" max="1825" width="2.85546875" style="208" customWidth="1"/>
    <col min="1826" max="1826" width="3" style="208" customWidth="1"/>
    <col min="1827" max="1827" width="2.7109375" style="208" customWidth="1"/>
    <col min="1828" max="2048" width="9.140625" style="208"/>
    <col min="2049" max="2049" width="2.42578125" style="208" customWidth="1"/>
    <col min="2050" max="2055" width="2.7109375" style="208" customWidth="1"/>
    <col min="2056" max="2056" width="3.5703125" style="208" customWidth="1"/>
    <col min="2057" max="2066" width="3.140625" style="208" customWidth="1"/>
    <col min="2067" max="2076" width="3" style="208" customWidth="1"/>
    <col min="2077" max="2080" width="3.28515625" style="208" customWidth="1"/>
    <col min="2081" max="2081" width="2.85546875" style="208" customWidth="1"/>
    <col min="2082" max="2082" width="3" style="208" customWidth="1"/>
    <col min="2083" max="2083" width="2.7109375" style="208" customWidth="1"/>
    <col min="2084" max="2304" width="9.140625" style="208"/>
    <col min="2305" max="2305" width="2.42578125" style="208" customWidth="1"/>
    <col min="2306" max="2311" width="2.7109375" style="208" customWidth="1"/>
    <col min="2312" max="2312" width="3.5703125" style="208" customWidth="1"/>
    <col min="2313" max="2322" width="3.140625" style="208" customWidth="1"/>
    <col min="2323" max="2332" width="3" style="208" customWidth="1"/>
    <col min="2333" max="2336" width="3.28515625" style="208" customWidth="1"/>
    <col min="2337" max="2337" width="2.85546875" style="208" customWidth="1"/>
    <col min="2338" max="2338" width="3" style="208" customWidth="1"/>
    <col min="2339" max="2339" width="2.7109375" style="208" customWidth="1"/>
    <col min="2340" max="2560" width="9.140625" style="208"/>
    <col min="2561" max="2561" width="2.42578125" style="208" customWidth="1"/>
    <col min="2562" max="2567" width="2.7109375" style="208" customWidth="1"/>
    <col min="2568" max="2568" width="3.5703125" style="208" customWidth="1"/>
    <col min="2569" max="2578" width="3.140625" style="208" customWidth="1"/>
    <col min="2579" max="2588" width="3" style="208" customWidth="1"/>
    <col min="2589" max="2592" width="3.28515625" style="208" customWidth="1"/>
    <col min="2593" max="2593" width="2.85546875" style="208" customWidth="1"/>
    <col min="2594" max="2594" width="3" style="208" customWidth="1"/>
    <col min="2595" max="2595" width="2.7109375" style="208" customWidth="1"/>
    <col min="2596" max="2816" width="9.140625" style="208"/>
    <col min="2817" max="2817" width="2.42578125" style="208" customWidth="1"/>
    <col min="2818" max="2823" width="2.7109375" style="208" customWidth="1"/>
    <col min="2824" max="2824" width="3.5703125" style="208" customWidth="1"/>
    <col min="2825" max="2834" width="3.140625" style="208" customWidth="1"/>
    <col min="2835" max="2844" width="3" style="208" customWidth="1"/>
    <col min="2845" max="2848" width="3.28515625" style="208" customWidth="1"/>
    <col min="2849" max="2849" width="2.85546875" style="208" customWidth="1"/>
    <col min="2850" max="2850" width="3" style="208" customWidth="1"/>
    <col min="2851" max="2851" width="2.7109375" style="208" customWidth="1"/>
    <col min="2852" max="3072" width="9.140625" style="208"/>
    <col min="3073" max="3073" width="2.42578125" style="208" customWidth="1"/>
    <col min="3074" max="3079" width="2.7109375" style="208" customWidth="1"/>
    <col min="3080" max="3080" width="3.5703125" style="208" customWidth="1"/>
    <col min="3081" max="3090" width="3.140625" style="208" customWidth="1"/>
    <col min="3091" max="3100" width="3" style="208" customWidth="1"/>
    <col min="3101" max="3104" width="3.28515625" style="208" customWidth="1"/>
    <col min="3105" max="3105" width="2.85546875" style="208" customWidth="1"/>
    <col min="3106" max="3106" width="3" style="208" customWidth="1"/>
    <col min="3107" max="3107" width="2.7109375" style="208" customWidth="1"/>
    <col min="3108" max="3328" width="9.140625" style="208"/>
    <col min="3329" max="3329" width="2.42578125" style="208" customWidth="1"/>
    <col min="3330" max="3335" width="2.7109375" style="208" customWidth="1"/>
    <col min="3336" max="3336" width="3.5703125" style="208" customWidth="1"/>
    <col min="3337" max="3346" width="3.140625" style="208" customWidth="1"/>
    <col min="3347" max="3356" width="3" style="208" customWidth="1"/>
    <col min="3357" max="3360" width="3.28515625" style="208" customWidth="1"/>
    <col min="3361" max="3361" width="2.85546875" style="208" customWidth="1"/>
    <col min="3362" max="3362" width="3" style="208" customWidth="1"/>
    <col min="3363" max="3363" width="2.7109375" style="208" customWidth="1"/>
    <col min="3364" max="3584" width="9.140625" style="208"/>
    <col min="3585" max="3585" width="2.42578125" style="208" customWidth="1"/>
    <col min="3586" max="3591" width="2.7109375" style="208" customWidth="1"/>
    <col min="3592" max="3592" width="3.5703125" style="208" customWidth="1"/>
    <col min="3593" max="3602" width="3.140625" style="208" customWidth="1"/>
    <col min="3603" max="3612" width="3" style="208" customWidth="1"/>
    <col min="3613" max="3616" width="3.28515625" style="208" customWidth="1"/>
    <col min="3617" max="3617" width="2.85546875" style="208" customWidth="1"/>
    <col min="3618" max="3618" width="3" style="208" customWidth="1"/>
    <col min="3619" max="3619" width="2.7109375" style="208" customWidth="1"/>
    <col min="3620" max="3840" width="9.140625" style="208"/>
    <col min="3841" max="3841" width="2.42578125" style="208" customWidth="1"/>
    <col min="3842" max="3847" width="2.7109375" style="208" customWidth="1"/>
    <col min="3848" max="3848" width="3.5703125" style="208" customWidth="1"/>
    <col min="3849" max="3858" width="3.140625" style="208" customWidth="1"/>
    <col min="3859" max="3868" width="3" style="208" customWidth="1"/>
    <col min="3869" max="3872" width="3.28515625" style="208" customWidth="1"/>
    <col min="3873" max="3873" width="2.85546875" style="208" customWidth="1"/>
    <col min="3874" max="3874" width="3" style="208" customWidth="1"/>
    <col min="3875" max="3875" width="2.7109375" style="208" customWidth="1"/>
    <col min="3876" max="4096" width="9.140625" style="208"/>
    <col min="4097" max="4097" width="2.42578125" style="208" customWidth="1"/>
    <col min="4098" max="4103" width="2.7109375" style="208" customWidth="1"/>
    <col min="4104" max="4104" width="3.5703125" style="208" customWidth="1"/>
    <col min="4105" max="4114" width="3.140625" style="208" customWidth="1"/>
    <col min="4115" max="4124" width="3" style="208" customWidth="1"/>
    <col min="4125" max="4128" width="3.28515625" style="208" customWidth="1"/>
    <col min="4129" max="4129" width="2.85546875" style="208" customWidth="1"/>
    <col min="4130" max="4130" width="3" style="208" customWidth="1"/>
    <col min="4131" max="4131" width="2.7109375" style="208" customWidth="1"/>
    <col min="4132" max="4352" width="9.140625" style="208"/>
    <col min="4353" max="4353" width="2.42578125" style="208" customWidth="1"/>
    <col min="4354" max="4359" width="2.7109375" style="208" customWidth="1"/>
    <col min="4360" max="4360" width="3.5703125" style="208" customWidth="1"/>
    <col min="4361" max="4370" width="3.140625" style="208" customWidth="1"/>
    <col min="4371" max="4380" width="3" style="208" customWidth="1"/>
    <col min="4381" max="4384" width="3.28515625" style="208" customWidth="1"/>
    <col min="4385" max="4385" width="2.85546875" style="208" customWidth="1"/>
    <col min="4386" max="4386" width="3" style="208" customWidth="1"/>
    <col min="4387" max="4387" width="2.7109375" style="208" customWidth="1"/>
    <col min="4388" max="4608" width="9.140625" style="208"/>
    <col min="4609" max="4609" width="2.42578125" style="208" customWidth="1"/>
    <col min="4610" max="4615" width="2.7109375" style="208" customWidth="1"/>
    <col min="4616" max="4616" width="3.5703125" style="208" customWidth="1"/>
    <col min="4617" max="4626" width="3.140625" style="208" customWidth="1"/>
    <col min="4627" max="4636" width="3" style="208" customWidth="1"/>
    <col min="4637" max="4640" width="3.28515625" style="208" customWidth="1"/>
    <col min="4641" max="4641" width="2.85546875" style="208" customWidth="1"/>
    <col min="4642" max="4642" width="3" style="208" customWidth="1"/>
    <col min="4643" max="4643" width="2.7109375" style="208" customWidth="1"/>
    <col min="4644" max="4864" width="9.140625" style="208"/>
    <col min="4865" max="4865" width="2.42578125" style="208" customWidth="1"/>
    <col min="4866" max="4871" width="2.7109375" style="208" customWidth="1"/>
    <col min="4872" max="4872" width="3.5703125" style="208" customWidth="1"/>
    <col min="4873" max="4882" width="3.140625" style="208" customWidth="1"/>
    <col min="4883" max="4892" width="3" style="208" customWidth="1"/>
    <col min="4893" max="4896" width="3.28515625" style="208" customWidth="1"/>
    <col min="4897" max="4897" width="2.85546875" style="208" customWidth="1"/>
    <col min="4898" max="4898" width="3" style="208" customWidth="1"/>
    <col min="4899" max="4899" width="2.7109375" style="208" customWidth="1"/>
    <col min="4900" max="5120" width="9.140625" style="208"/>
    <col min="5121" max="5121" width="2.42578125" style="208" customWidth="1"/>
    <col min="5122" max="5127" width="2.7109375" style="208" customWidth="1"/>
    <col min="5128" max="5128" width="3.5703125" style="208" customWidth="1"/>
    <col min="5129" max="5138" width="3.140625" style="208" customWidth="1"/>
    <col min="5139" max="5148" width="3" style="208" customWidth="1"/>
    <col min="5149" max="5152" width="3.28515625" style="208" customWidth="1"/>
    <col min="5153" max="5153" width="2.85546875" style="208" customWidth="1"/>
    <col min="5154" max="5154" width="3" style="208" customWidth="1"/>
    <col min="5155" max="5155" width="2.7109375" style="208" customWidth="1"/>
    <col min="5156" max="5376" width="9.140625" style="208"/>
    <col min="5377" max="5377" width="2.42578125" style="208" customWidth="1"/>
    <col min="5378" max="5383" width="2.7109375" style="208" customWidth="1"/>
    <col min="5384" max="5384" width="3.5703125" style="208" customWidth="1"/>
    <col min="5385" max="5394" width="3.140625" style="208" customWidth="1"/>
    <col min="5395" max="5404" width="3" style="208" customWidth="1"/>
    <col min="5405" max="5408" width="3.28515625" style="208" customWidth="1"/>
    <col min="5409" max="5409" width="2.85546875" style="208" customWidth="1"/>
    <col min="5410" max="5410" width="3" style="208" customWidth="1"/>
    <col min="5411" max="5411" width="2.7109375" style="208" customWidth="1"/>
    <col min="5412" max="5632" width="9.140625" style="208"/>
    <col min="5633" max="5633" width="2.42578125" style="208" customWidth="1"/>
    <col min="5634" max="5639" width="2.7109375" style="208" customWidth="1"/>
    <col min="5640" max="5640" width="3.5703125" style="208" customWidth="1"/>
    <col min="5641" max="5650" width="3.140625" style="208" customWidth="1"/>
    <col min="5651" max="5660" width="3" style="208" customWidth="1"/>
    <col min="5661" max="5664" width="3.28515625" style="208" customWidth="1"/>
    <col min="5665" max="5665" width="2.85546875" style="208" customWidth="1"/>
    <col min="5666" max="5666" width="3" style="208" customWidth="1"/>
    <col min="5667" max="5667" width="2.7109375" style="208" customWidth="1"/>
    <col min="5668" max="5888" width="9.140625" style="208"/>
    <col min="5889" max="5889" width="2.42578125" style="208" customWidth="1"/>
    <col min="5890" max="5895" width="2.7109375" style="208" customWidth="1"/>
    <col min="5896" max="5896" width="3.5703125" style="208" customWidth="1"/>
    <col min="5897" max="5906" width="3.140625" style="208" customWidth="1"/>
    <col min="5907" max="5916" width="3" style="208" customWidth="1"/>
    <col min="5917" max="5920" width="3.28515625" style="208" customWidth="1"/>
    <col min="5921" max="5921" width="2.85546875" style="208" customWidth="1"/>
    <col min="5922" max="5922" width="3" style="208" customWidth="1"/>
    <col min="5923" max="5923" width="2.7109375" style="208" customWidth="1"/>
    <col min="5924" max="6144" width="9.140625" style="208"/>
    <col min="6145" max="6145" width="2.42578125" style="208" customWidth="1"/>
    <col min="6146" max="6151" width="2.7109375" style="208" customWidth="1"/>
    <col min="6152" max="6152" width="3.5703125" style="208" customWidth="1"/>
    <col min="6153" max="6162" width="3.140625" style="208" customWidth="1"/>
    <col min="6163" max="6172" width="3" style="208" customWidth="1"/>
    <col min="6173" max="6176" width="3.28515625" style="208" customWidth="1"/>
    <col min="6177" max="6177" width="2.85546875" style="208" customWidth="1"/>
    <col min="6178" max="6178" width="3" style="208" customWidth="1"/>
    <col min="6179" max="6179" width="2.7109375" style="208" customWidth="1"/>
    <col min="6180" max="6400" width="9.140625" style="208"/>
    <col min="6401" max="6401" width="2.42578125" style="208" customWidth="1"/>
    <col min="6402" max="6407" width="2.7109375" style="208" customWidth="1"/>
    <col min="6408" max="6408" width="3.5703125" style="208" customWidth="1"/>
    <col min="6409" max="6418" width="3.140625" style="208" customWidth="1"/>
    <col min="6419" max="6428" width="3" style="208" customWidth="1"/>
    <col min="6429" max="6432" width="3.28515625" style="208" customWidth="1"/>
    <col min="6433" max="6433" width="2.85546875" style="208" customWidth="1"/>
    <col min="6434" max="6434" width="3" style="208" customWidth="1"/>
    <col min="6435" max="6435" width="2.7109375" style="208" customWidth="1"/>
    <col min="6436" max="6656" width="9.140625" style="208"/>
    <col min="6657" max="6657" width="2.42578125" style="208" customWidth="1"/>
    <col min="6658" max="6663" width="2.7109375" style="208" customWidth="1"/>
    <col min="6664" max="6664" width="3.5703125" style="208" customWidth="1"/>
    <col min="6665" max="6674" width="3.140625" style="208" customWidth="1"/>
    <col min="6675" max="6684" width="3" style="208" customWidth="1"/>
    <col min="6685" max="6688" width="3.28515625" style="208" customWidth="1"/>
    <col min="6689" max="6689" width="2.85546875" style="208" customWidth="1"/>
    <col min="6690" max="6690" width="3" style="208" customWidth="1"/>
    <col min="6691" max="6691" width="2.7109375" style="208" customWidth="1"/>
    <col min="6692" max="6912" width="9.140625" style="208"/>
    <col min="6913" max="6913" width="2.42578125" style="208" customWidth="1"/>
    <col min="6914" max="6919" width="2.7109375" style="208" customWidth="1"/>
    <col min="6920" max="6920" width="3.5703125" style="208" customWidth="1"/>
    <col min="6921" max="6930" width="3.140625" style="208" customWidth="1"/>
    <col min="6931" max="6940" width="3" style="208" customWidth="1"/>
    <col min="6941" max="6944" width="3.28515625" style="208" customWidth="1"/>
    <col min="6945" max="6945" width="2.85546875" style="208" customWidth="1"/>
    <col min="6946" max="6946" width="3" style="208" customWidth="1"/>
    <col min="6947" max="6947" width="2.7109375" style="208" customWidth="1"/>
    <col min="6948" max="7168" width="9.140625" style="208"/>
    <col min="7169" max="7169" width="2.42578125" style="208" customWidth="1"/>
    <col min="7170" max="7175" width="2.7109375" style="208" customWidth="1"/>
    <col min="7176" max="7176" width="3.5703125" style="208" customWidth="1"/>
    <col min="7177" max="7186" width="3.140625" style="208" customWidth="1"/>
    <col min="7187" max="7196" width="3" style="208" customWidth="1"/>
    <col min="7197" max="7200" width="3.28515625" style="208" customWidth="1"/>
    <col min="7201" max="7201" width="2.85546875" style="208" customWidth="1"/>
    <col min="7202" max="7202" width="3" style="208" customWidth="1"/>
    <col min="7203" max="7203" width="2.7109375" style="208" customWidth="1"/>
    <col min="7204" max="7424" width="9.140625" style="208"/>
    <col min="7425" max="7425" width="2.42578125" style="208" customWidth="1"/>
    <col min="7426" max="7431" width="2.7109375" style="208" customWidth="1"/>
    <col min="7432" max="7432" width="3.5703125" style="208" customWidth="1"/>
    <col min="7433" max="7442" width="3.140625" style="208" customWidth="1"/>
    <col min="7443" max="7452" width="3" style="208" customWidth="1"/>
    <col min="7453" max="7456" width="3.28515625" style="208" customWidth="1"/>
    <col min="7457" max="7457" width="2.85546875" style="208" customWidth="1"/>
    <col min="7458" max="7458" width="3" style="208" customWidth="1"/>
    <col min="7459" max="7459" width="2.7109375" style="208" customWidth="1"/>
    <col min="7460" max="7680" width="9.140625" style="208"/>
    <col min="7681" max="7681" width="2.42578125" style="208" customWidth="1"/>
    <col min="7682" max="7687" width="2.7109375" style="208" customWidth="1"/>
    <col min="7688" max="7688" width="3.5703125" style="208" customWidth="1"/>
    <col min="7689" max="7698" width="3.140625" style="208" customWidth="1"/>
    <col min="7699" max="7708" width="3" style="208" customWidth="1"/>
    <col min="7709" max="7712" width="3.28515625" style="208" customWidth="1"/>
    <col min="7713" max="7713" width="2.85546875" style="208" customWidth="1"/>
    <col min="7714" max="7714" width="3" style="208" customWidth="1"/>
    <col min="7715" max="7715" width="2.7109375" style="208" customWidth="1"/>
    <col min="7716" max="7936" width="9.140625" style="208"/>
    <col min="7937" max="7937" width="2.42578125" style="208" customWidth="1"/>
    <col min="7938" max="7943" width="2.7109375" style="208" customWidth="1"/>
    <col min="7944" max="7944" width="3.5703125" style="208" customWidth="1"/>
    <col min="7945" max="7954" width="3.140625" style="208" customWidth="1"/>
    <col min="7955" max="7964" width="3" style="208" customWidth="1"/>
    <col min="7965" max="7968" width="3.28515625" style="208" customWidth="1"/>
    <col min="7969" max="7969" width="2.85546875" style="208" customWidth="1"/>
    <col min="7970" max="7970" width="3" style="208" customWidth="1"/>
    <col min="7971" max="7971" width="2.7109375" style="208" customWidth="1"/>
    <col min="7972" max="8192" width="9.140625" style="208"/>
    <col min="8193" max="8193" width="2.42578125" style="208" customWidth="1"/>
    <col min="8194" max="8199" width="2.7109375" style="208" customWidth="1"/>
    <col min="8200" max="8200" width="3.5703125" style="208" customWidth="1"/>
    <col min="8201" max="8210" width="3.140625" style="208" customWidth="1"/>
    <col min="8211" max="8220" width="3" style="208" customWidth="1"/>
    <col min="8221" max="8224" width="3.28515625" style="208" customWidth="1"/>
    <col min="8225" max="8225" width="2.85546875" style="208" customWidth="1"/>
    <col min="8226" max="8226" width="3" style="208" customWidth="1"/>
    <col min="8227" max="8227" width="2.7109375" style="208" customWidth="1"/>
    <col min="8228" max="8448" width="9.140625" style="208"/>
    <col min="8449" max="8449" width="2.42578125" style="208" customWidth="1"/>
    <col min="8450" max="8455" width="2.7109375" style="208" customWidth="1"/>
    <col min="8456" max="8456" width="3.5703125" style="208" customWidth="1"/>
    <col min="8457" max="8466" width="3.140625" style="208" customWidth="1"/>
    <col min="8467" max="8476" width="3" style="208" customWidth="1"/>
    <col min="8477" max="8480" width="3.28515625" style="208" customWidth="1"/>
    <col min="8481" max="8481" width="2.85546875" style="208" customWidth="1"/>
    <col min="8482" max="8482" width="3" style="208" customWidth="1"/>
    <col min="8483" max="8483" width="2.7109375" style="208" customWidth="1"/>
    <col min="8484" max="8704" width="9.140625" style="208"/>
    <col min="8705" max="8705" width="2.42578125" style="208" customWidth="1"/>
    <col min="8706" max="8711" width="2.7109375" style="208" customWidth="1"/>
    <col min="8712" max="8712" width="3.5703125" style="208" customWidth="1"/>
    <col min="8713" max="8722" width="3.140625" style="208" customWidth="1"/>
    <col min="8723" max="8732" width="3" style="208" customWidth="1"/>
    <col min="8733" max="8736" width="3.28515625" style="208" customWidth="1"/>
    <col min="8737" max="8737" width="2.85546875" style="208" customWidth="1"/>
    <col min="8738" max="8738" width="3" style="208" customWidth="1"/>
    <col min="8739" max="8739" width="2.7109375" style="208" customWidth="1"/>
    <col min="8740" max="8960" width="9.140625" style="208"/>
    <col min="8961" max="8961" width="2.42578125" style="208" customWidth="1"/>
    <col min="8962" max="8967" width="2.7109375" style="208" customWidth="1"/>
    <col min="8968" max="8968" width="3.5703125" style="208" customWidth="1"/>
    <col min="8969" max="8978" width="3.140625" style="208" customWidth="1"/>
    <col min="8979" max="8988" width="3" style="208" customWidth="1"/>
    <col min="8989" max="8992" width="3.28515625" style="208" customWidth="1"/>
    <col min="8993" max="8993" width="2.85546875" style="208" customWidth="1"/>
    <col min="8994" max="8994" width="3" style="208" customWidth="1"/>
    <col min="8995" max="8995" width="2.7109375" style="208" customWidth="1"/>
    <col min="8996" max="9216" width="9.140625" style="208"/>
    <col min="9217" max="9217" width="2.42578125" style="208" customWidth="1"/>
    <col min="9218" max="9223" width="2.7109375" style="208" customWidth="1"/>
    <col min="9224" max="9224" width="3.5703125" style="208" customWidth="1"/>
    <col min="9225" max="9234" width="3.140625" style="208" customWidth="1"/>
    <col min="9235" max="9244" width="3" style="208" customWidth="1"/>
    <col min="9245" max="9248" width="3.28515625" style="208" customWidth="1"/>
    <col min="9249" max="9249" width="2.85546875" style="208" customWidth="1"/>
    <col min="9250" max="9250" width="3" style="208" customWidth="1"/>
    <col min="9251" max="9251" width="2.7109375" style="208" customWidth="1"/>
    <col min="9252" max="9472" width="9.140625" style="208"/>
    <col min="9473" max="9473" width="2.42578125" style="208" customWidth="1"/>
    <col min="9474" max="9479" width="2.7109375" style="208" customWidth="1"/>
    <col min="9480" max="9480" width="3.5703125" style="208" customWidth="1"/>
    <col min="9481" max="9490" width="3.140625" style="208" customWidth="1"/>
    <col min="9491" max="9500" width="3" style="208" customWidth="1"/>
    <col min="9501" max="9504" width="3.28515625" style="208" customWidth="1"/>
    <col min="9505" max="9505" width="2.85546875" style="208" customWidth="1"/>
    <col min="9506" max="9506" width="3" style="208" customWidth="1"/>
    <col min="9507" max="9507" width="2.7109375" style="208" customWidth="1"/>
    <col min="9508" max="9728" width="9.140625" style="208"/>
    <col min="9729" max="9729" width="2.42578125" style="208" customWidth="1"/>
    <col min="9730" max="9735" width="2.7109375" style="208" customWidth="1"/>
    <col min="9736" max="9736" width="3.5703125" style="208" customWidth="1"/>
    <col min="9737" max="9746" width="3.140625" style="208" customWidth="1"/>
    <col min="9747" max="9756" width="3" style="208" customWidth="1"/>
    <col min="9757" max="9760" width="3.28515625" style="208" customWidth="1"/>
    <col min="9761" max="9761" width="2.85546875" style="208" customWidth="1"/>
    <col min="9762" max="9762" width="3" style="208" customWidth="1"/>
    <col min="9763" max="9763" width="2.7109375" style="208" customWidth="1"/>
    <col min="9764" max="9984" width="9.140625" style="208"/>
    <col min="9985" max="9985" width="2.42578125" style="208" customWidth="1"/>
    <col min="9986" max="9991" width="2.7109375" style="208" customWidth="1"/>
    <col min="9992" max="9992" width="3.5703125" style="208" customWidth="1"/>
    <col min="9993" max="10002" width="3.140625" style="208" customWidth="1"/>
    <col min="10003" max="10012" width="3" style="208" customWidth="1"/>
    <col min="10013" max="10016" width="3.28515625" style="208" customWidth="1"/>
    <col min="10017" max="10017" width="2.85546875" style="208" customWidth="1"/>
    <col min="10018" max="10018" width="3" style="208" customWidth="1"/>
    <col min="10019" max="10019" width="2.7109375" style="208" customWidth="1"/>
    <col min="10020" max="10240" width="9.140625" style="208"/>
    <col min="10241" max="10241" width="2.42578125" style="208" customWidth="1"/>
    <col min="10242" max="10247" width="2.7109375" style="208" customWidth="1"/>
    <col min="10248" max="10248" width="3.5703125" style="208" customWidth="1"/>
    <col min="10249" max="10258" width="3.140625" style="208" customWidth="1"/>
    <col min="10259" max="10268" width="3" style="208" customWidth="1"/>
    <col min="10269" max="10272" width="3.28515625" style="208" customWidth="1"/>
    <col min="10273" max="10273" width="2.85546875" style="208" customWidth="1"/>
    <col min="10274" max="10274" width="3" style="208" customWidth="1"/>
    <col min="10275" max="10275" width="2.7109375" style="208" customWidth="1"/>
    <col min="10276" max="10496" width="9.140625" style="208"/>
    <col min="10497" max="10497" width="2.42578125" style="208" customWidth="1"/>
    <col min="10498" max="10503" width="2.7109375" style="208" customWidth="1"/>
    <col min="10504" max="10504" width="3.5703125" style="208" customWidth="1"/>
    <col min="10505" max="10514" width="3.140625" style="208" customWidth="1"/>
    <col min="10515" max="10524" width="3" style="208" customWidth="1"/>
    <col min="10525" max="10528" width="3.28515625" style="208" customWidth="1"/>
    <col min="10529" max="10529" width="2.85546875" style="208" customWidth="1"/>
    <col min="10530" max="10530" width="3" style="208" customWidth="1"/>
    <col min="10531" max="10531" width="2.7109375" style="208" customWidth="1"/>
    <col min="10532" max="10752" width="9.140625" style="208"/>
    <col min="10753" max="10753" width="2.42578125" style="208" customWidth="1"/>
    <col min="10754" max="10759" width="2.7109375" style="208" customWidth="1"/>
    <col min="10760" max="10760" width="3.5703125" style="208" customWidth="1"/>
    <col min="10761" max="10770" width="3.140625" style="208" customWidth="1"/>
    <col min="10771" max="10780" width="3" style="208" customWidth="1"/>
    <col min="10781" max="10784" width="3.28515625" style="208" customWidth="1"/>
    <col min="10785" max="10785" width="2.85546875" style="208" customWidth="1"/>
    <col min="10786" max="10786" width="3" style="208" customWidth="1"/>
    <col min="10787" max="10787" width="2.7109375" style="208" customWidth="1"/>
    <col min="10788" max="11008" width="9.140625" style="208"/>
    <col min="11009" max="11009" width="2.42578125" style="208" customWidth="1"/>
    <col min="11010" max="11015" width="2.7109375" style="208" customWidth="1"/>
    <col min="11016" max="11016" width="3.5703125" style="208" customWidth="1"/>
    <col min="11017" max="11026" width="3.140625" style="208" customWidth="1"/>
    <col min="11027" max="11036" width="3" style="208" customWidth="1"/>
    <col min="11037" max="11040" width="3.28515625" style="208" customWidth="1"/>
    <col min="11041" max="11041" width="2.85546875" style="208" customWidth="1"/>
    <col min="11042" max="11042" width="3" style="208" customWidth="1"/>
    <col min="11043" max="11043" width="2.7109375" style="208" customWidth="1"/>
    <col min="11044" max="11264" width="9.140625" style="208"/>
    <col min="11265" max="11265" width="2.42578125" style="208" customWidth="1"/>
    <col min="11266" max="11271" width="2.7109375" style="208" customWidth="1"/>
    <col min="11272" max="11272" width="3.5703125" style="208" customWidth="1"/>
    <col min="11273" max="11282" width="3.140625" style="208" customWidth="1"/>
    <col min="11283" max="11292" width="3" style="208" customWidth="1"/>
    <col min="11293" max="11296" width="3.28515625" style="208" customWidth="1"/>
    <col min="11297" max="11297" width="2.85546875" style="208" customWidth="1"/>
    <col min="11298" max="11298" width="3" style="208" customWidth="1"/>
    <col min="11299" max="11299" width="2.7109375" style="208" customWidth="1"/>
    <col min="11300" max="11520" width="9.140625" style="208"/>
    <col min="11521" max="11521" width="2.42578125" style="208" customWidth="1"/>
    <col min="11522" max="11527" width="2.7109375" style="208" customWidth="1"/>
    <col min="11528" max="11528" width="3.5703125" style="208" customWidth="1"/>
    <col min="11529" max="11538" width="3.140625" style="208" customWidth="1"/>
    <col min="11539" max="11548" width="3" style="208" customWidth="1"/>
    <col min="11549" max="11552" width="3.28515625" style="208" customWidth="1"/>
    <col min="11553" max="11553" width="2.85546875" style="208" customWidth="1"/>
    <col min="11554" max="11554" width="3" style="208" customWidth="1"/>
    <col min="11555" max="11555" width="2.7109375" style="208" customWidth="1"/>
    <col min="11556" max="11776" width="9.140625" style="208"/>
    <col min="11777" max="11777" width="2.42578125" style="208" customWidth="1"/>
    <col min="11778" max="11783" width="2.7109375" style="208" customWidth="1"/>
    <col min="11784" max="11784" width="3.5703125" style="208" customWidth="1"/>
    <col min="11785" max="11794" width="3.140625" style="208" customWidth="1"/>
    <col min="11795" max="11804" width="3" style="208" customWidth="1"/>
    <col min="11805" max="11808" width="3.28515625" style="208" customWidth="1"/>
    <col min="11809" max="11809" width="2.85546875" style="208" customWidth="1"/>
    <col min="11810" max="11810" width="3" style="208" customWidth="1"/>
    <col min="11811" max="11811" width="2.7109375" style="208" customWidth="1"/>
    <col min="11812" max="12032" width="9.140625" style="208"/>
    <col min="12033" max="12033" width="2.42578125" style="208" customWidth="1"/>
    <col min="12034" max="12039" width="2.7109375" style="208" customWidth="1"/>
    <col min="12040" max="12040" width="3.5703125" style="208" customWidth="1"/>
    <col min="12041" max="12050" width="3.140625" style="208" customWidth="1"/>
    <col min="12051" max="12060" width="3" style="208" customWidth="1"/>
    <col min="12061" max="12064" width="3.28515625" style="208" customWidth="1"/>
    <col min="12065" max="12065" width="2.85546875" style="208" customWidth="1"/>
    <col min="12066" max="12066" width="3" style="208" customWidth="1"/>
    <col min="12067" max="12067" width="2.7109375" style="208" customWidth="1"/>
    <col min="12068" max="12288" width="9.140625" style="208"/>
    <col min="12289" max="12289" width="2.42578125" style="208" customWidth="1"/>
    <col min="12290" max="12295" width="2.7109375" style="208" customWidth="1"/>
    <col min="12296" max="12296" width="3.5703125" style="208" customWidth="1"/>
    <col min="12297" max="12306" width="3.140625" style="208" customWidth="1"/>
    <col min="12307" max="12316" width="3" style="208" customWidth="1"/>
    <col min="12317" max="12320" width="3.28515625" style="208" customWidth="1"/>
    <col min="12321" max="12321" width="2.85546875" style="208" customWidth="1"/>
    <col min="12322" max="12322" width="3" style="208" customWidth="1"/>
    <col min="12323" max="12323" width="2.7109375" style="208" customWidth="1"/>
    <col min="12324" max="12544" width="9.140625" style="208"/>
    <col min="12545" max="12545" width="2.42578125" style="208" customWidth="1"/>
    <col min="12546" max="12551" width="2.7109375" style="208" customWidth="1"/>
    <col min="12552" max="12552" width="3.5703125" style="208" customWidth="1"/>
    <col min="12553" max="12562" width="3.140625" style="208" customWidth="1"/>
    <col min="12563" max="12572" width="3" style="208" customWidth="1"/>
    <col min="12573" max="12576" width="3.28515625" style="208" customWidth="1"/>
    <col min="12577" max="12577" width="2.85546875" style="208" customWidth="1"/>
    <col min="12578" max="12578" width="3" style="208" customWidth="1"/>
    <col min="12579" max="12579" width="2.7109375" style="208" customWidth="1"/>
    <col min="12580" max="12800" width="9.140625" style="208"/>
    <col min="12801" max="12801" width="2.42578125" style="208" customWidth="1"/>
    <col min="12802" max="12807" width="2.7109375" style="208" customWidth="1"/>
    <col min="12808" max="12808" width="3.5703125" style="208" customWidth="1"/>
    <col min="12809" max="12818" width="3.140625" style="208" customWidth="1"/>
    <col min="12819" max="12828" width="3" style="208" customWidth="1"/>
    <col min="12829" max="12832" width="3.28515625" style="208" customWidth="1"/>
    <col min="12833" max="12833" width="2.85546875" style="208" customWidth="1"/>
    <col min="12834" max="12834" width="3" style="208" customWidth="1"/>
    <col min="12835" max="12835" width="2.7109375" style="208" customWidth="1"/>
    <col min="12836" max="13056" width="9.140625" style="208"/>
    <col min="13057" max="13057" width="2.42578125" style="208" customWidth="1"/>
    <col min="13058" max="13063" width="2.7109375" style="208" customWidth="1"/>
    <col min="13064" max="13064" width="3.5703125" style="208" customWidth="1"/>
    <col min="13065" max="13074" width="3.140625" style="208" customWidth="1"/>
    <col min="13075" max="13084" width="3" style="208" customWidth="1"/>
    <col min="13085" max="13088" width="3.28515625" style="208" customWidth="1"/>
    <col min="13089" max="13089" width="2.85546875" style="208" customWidth="1"/>
    <col min="13090" max="13090" width="3" style="208" customWidth="1"/>
    <col min="13091" max="13091" width="2.7109375" style="208" customWidth="1"/>
    <col min="13092" max="13312" width="9.140625" style="208"/>
    <col min="13313" max="13313" width="2.42578125" style="208" customWidth="1"/>
    <col min="13314" max="13319" width="2.7109375" style="208" customWidth="1"/>
    <col min="13320" max="13320" width="3.5703125" style="208" customWidth="1"/>
    <col min="13321" max="13330" width="3.140625" style="208" customWidth="1"/>
    <col min="13331" max="13340" width="3" style="208" customWidth="1"/>
    <col min="13341" max="13344" width="3.28515625" style="208" customWidth="1"/>
    <col min="13345" max="13345" width="2.85546875" style="208" customWidth="1"/>
    <col min="13346" max="13346" width="3" style="208" customWidth="1"/>
    <col min="13347" max="13347" width="2.7109375" style="208" customWidth="1"/>
    <col min="13348" max="13568" width="9.140625" style="208"/>
    <col min="13569" max="13569" width="2.42578125" style="208" customWidth="1"/>
    <col min="13570" max="13575" width="2.7109375" style="208" customWidth="1"/>
    <col min="13576" max="13576" width="3.5703125" style="208" customWidth="1"/>
    <col min="13577" max="13586" width="3.140625" style="208" customWidth="1"/>
    <col min="13587" max="13596" width="3" style="208" customWidth="1"/>
    <col min="13597" max="13600" width="3.28515625" style="208" customWidth="1"/>
    <col min="13601" max="13601" width="2.85546875" style="208" customWidth="1"/>
    <col min="13602" max="13602" width="3" style="208" customWidth="1"/>
    <col min="13603" max="13603" width="2.7109375" style="208" customWidth="1"/>
    <col min="13604" max="13824" width="9.140625" style="208"/>
    <col min="13825" max="13825" width="2.42578125" style="208" customWidth="1"/>
    <col min="13826" max="13831" width="2.7109375" style="208" customWidth="1"/>
    <col min="13832" max="13832" width="3.5703125" style="208" customWidth="1"/>
    <col min="13833" max="13842" width="3.140625" style="208" customWidth="1"/>
    <col min="13843" max="13852" width="3" style="208" customWidth="1"/>
    <col min="13853" max="13856" width="3.28515625" style="208" customWidth="1"/>
    <col min="13857" max="13857" width="2.85546875" style="208" customWidth="1"/>
    <col min="13858" max="13858" width="3" style="208" customWidth="1"/>
    <col min="13859" max="13859" width="2.7109375" style="208" customWidth="1"/>
    <col min="13860" max="14080" width="9.140625" style="208"/>
    <col min="14081" max="14081" width="2.42578125" style="208" customWidth="1"/>
    <col min="14082" max="14087" width="2.7109375" style="208" customWidth="1"/>
    <col min="14088" max="14088" width="3.5703125" style="208" customWidth="1"/>
    <col min="14089" max="14098" width="3.140625" style="208" customWidth="1"/>
    <col min="14099" max="14108" width="3" style="208" customWidth="1"/>
    <col min="14109" max="14112" width="3.28515625" style="208" customWidth="1"/>
    <col min="14113" max="14113" width="2.85546875" style="208" customWidth="1"/>
    <col min="14114" max="14114" width="3" style="208" customWidth="1"/>
    <col min="14115" max="14115" width="2.7109375" style="208" customWidth="1"/>
    <col min="14116" max="14336" width="9.140625" style="208"/>
    <col min="14337" max="14337" width="2.42578125" style="208" customWidth="1"/>
    <col min="14338" max="14343" width="2.7109375" style="208" customWidth="1"/>
    <col min="14344" max="14344" width="3.5703125" style="208" customWidth="1"/>
    <col min="14345" max="14354" width="3.140625" style="208" customWidth="1"/>
    <col min="14355" max="14364" width="3" style="208" customWidth="1"/>
    <col min="14365" max="14368" width="3.28515625" style="208" customWidth="1"/>
    <col min="14369" max="14369" width="2.85546875" style="208" customWidth="1"/>
    <col min="14370" max="14370" width="3" style="208" customWidth="1"/>
    <col min="14371" max="14371" width="2.7109375" style="208" customWidth="1"/>
    <col min="14372" max="14592" width="9.140625" style="208"/>
    <col min="14593" max="14593" width="2.42578125" style="208" customWidth="1"/>
    <col min="14594" max="14599" width="2.7109375" style="208" customWidth="1"/>
    <col min="14600" max="14600" width="3.5703125" style="208" customWidth="1"/>
    <col min="14601" max="14610" width="3.140625" style="208" customWidth="1"/>
    <col min="14611" max="14620" width="3" style="208" customWidth="1"/>
    <col min="14621" max="14624" width="3.28515625" style="208" customWidth="1"/>
    <col min="14625" max="14625" width="2.85546875" style="208" customWidth="1"/>
    <col min="14626" max="14626" width="3" style="208" customWidth="1"/>
    <col min="14627" max="14627" width="2.7109375" style="208" customWidth="1"/>
    <col min="14628" max="14848" width="9.140625" style="208"/>
    <col min="14849" max="14849" width="2.42578125" style="208" customWidth="1"/>
    <col min="14850" max="14855" width="2.7109375" style="208" customWidth="1"/>
    <col min="14856" max="14856" width="3.5703125" style="208" customWidth="1"/>
    <col min="14857" max="14866" width="3.140625" style="208" customWidth="1"/>
    <col min="14867" max="14876" width="3" style="208" customWidth="1"/>
    <col min="14877" max="14880" width="3.28515625" style="208" customWidth="1"/>
    <col min="14881" max="14881" width="2.85546875" style="208" customWidth="1"/>
    <col min="14882" max="14882" width="3" style="208" customWidth="1"/>
    <col min="14883" max="14883" width="2.7109375" style="208" customWidth="1"/>
    <col min="14884" max="15104" width="9.140625" style="208"/>
    <col min="15105" max="15105" width="2.42578125" style="208" customWidth="1"/>
    <col min="15106" max="15111" width="2.7109375" style="208" customWidth="1"/>
    <col min="15112" max="15112" width="3.5703125" style="208" customWidth="1"/>
    <col min="15113" max="15122" width="3.140625" style="208" customWidth="1"/>
    <col min="15123" max="15132" width="3" style="208" customWidth="1"/>
    <col min="15133" max="15136" width="3.28515625" style="208" customWidth="1"/>
    <col min="15137" max="15137" width="2.85546875" style="208" customWidth="1"/>
    <col min="15138" max="15138" width="3" style="208" customWidth="1"/>
    <col min="15139" max="15139" width="2.7109375" style="208" customWidth="1"/>
    <col min="15140" max="15360" width="9.140625" style="208"/>
    <col min="15361" max="15361" width="2.42578125" style="208" customWidth="1"/>
    <col min="15362" max="15367" width="2.7109375" style="208" customWidth="1"/>
    <col min="15368" max="15368" width="3.5703125" style="208" customWidth="1"/>
    <col min="15369" max="15378" width="3.140625" style="208" customWidth="1"/>
    <col min="15379" max="15388" width="3" style="208" customWidth="1"/>
    <col min="15389" max="15392" width="3.28515625" style="208" customWidth="1"/>
    <col min="15393" max="15393" width="2.85546875" style="208" customWidth="1"/>
    <col min="15394" max="15394" width="3" style="208" customWidth="1"/>
    <col min="15395" max="15395" width="2.7109375" style="208" customWidth="1"/>
    <col min="15396" max="15616" width="9.140625" style="208"/>
    <col min="15617" max="15617" width="2.42578125" style="208" customWidth="1"/>
    <col min="15618" max="15623" width="2.7109375" style="208" customWidth="1"/>
    <col min="15624" max="15624" width="3.5703125" style="208" customWidth="1"/>
    <col min="15625" max="15634" width="3.140625" style="208" customWidth="1"/>
    <col min="15635" max="15644" width="3" style="208" customWidth="1"/>
    <col min="15645" max="15648" width="3.28515625" style="208" customWidth="1"/>
    <col min="15649" max="15649" width="2.85546875" style="208" customWidth="1"/>
    <col min="15650" max="15650" width="3" style="208" customWidth="1"/>
    <col min="15651" max="15651" width="2.7109375" style="208" customWidth="1"/>
    <col min="15652" max="15872" width="9.140625" style="208"/>
    <col min="15873" max="15873" width="2.42578125" style="208" customWidth="1"/>
    <col min="15874" max="15879" width="2.7109375" style="208" customWidth="1"/>
    <col min="15880" max="15880" width="3.5703125" style="208" customWidth="1"/>
    <col min="15881" max="15890" width="3.140625" style="208" customWidth="1"/>
    <col min="15891" max="15900" width="3" style="208" customWidth="1"/>
    <col min="15901" max="15904" width="3.28515625" style="208" customWidth="1"/>
    <col min="15905" max="15905" width="2.85546875" style="208" customWidth="1"/>
    <col min="15906" max="15906" width="3" style="208" customWidth="1"/>
    <col min="15907" max="15907" width="2.7109375" style="208" customWidth="1"/>
    <col min="15908" max="16128" width="9.140625" style="208"/>
    <col min="16129" max="16129" width="2.42578125" style="208" customWidth="1"/>
    <col min="16130" max="16135" width="2.7109375" style="208" customWidth="1"/>
    <col min="16136" max="16136" width="3.5703125" style="208" customWidth="1"/>
    <col min="16137" max="16146" width="3.140625" style="208" customWidth="1"/>
    <col min="16147" max="16156" width="3" style="208" customWidth="1"/>
    <col min="16157" max="16160" width="3.28515625" style="208" customWidth="1"/>
    <col min="16161" max="16161" width="2.85546875" style="208" customWidth="1"/>
    <col min="16162" max="16162" width="3" style="208" customWidth="1"/>
    <col min="16163" max="16163" width="2.7109375" style="208" customWidth="1"/>
    <col min="16164" max="16384" width="9.140625" style="208"/>
  </cols>
  <sheetData>
    <row r="3" spans="2:35" x14ac:dyDescent="0.2">
      <c r="F3" s="209"/>
      <c r="P3" s="210"/>
      <c r="AA3" s="211"/>
    </row>
    <row r="4" spans="2:35" ht="6.75" customHeight="1" x14ac:dyDescent="0.2">
      <c r="F4" s="209"/>
      <c r="P4" s="210"/>
      <c r="AA4" s="211"/>
    </row>
    <row r="5" spans="2:35" x14ac:dyDescent="0.2">
      <c r="F5" s="209"/>
      <c r="P5" s="210"/>
      <c r="AA5" s="211"/>
    </row>
    <row r="6" spans="2:35" x14ac:dyDescent="0.2">
      <c r="P6" s="210"/>
      <c r="AA6" s="211"/>
    </row>
    <row r="7" spans="2:35" ht="8.25" customHeight="1" x14ac:dyDescent="0.2">
      <c r="F7" s="212"/>
      <c r="P7" s="210"/>
      <c r="AA7" s="211"/>
    </row>
    <row r="8" spans="2:35" ht="4.5" customHeight="1" x14ac:dyDescent="0.2">
      <c r="P8" s="210"/>
      <c r="AA8" s="211"/>
    </row>
    <row r="9" spans="2:35" ht="6" customHeight="1" x14ac:dyDescent="0.2">
      <c r="P9" s="210"/>
      <c r="AA9" s="211"/>
    </row>
    <row r="10" spans="2:35" ht="9.75" customHeight="1" x14ac:dyDescent="0.2">
      <c r="B10" s="213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5"/>
    </row>
    <row r="11" spans="2:35" ht="15" x14ac:dyDescent="0.2">
      <c r="B11" s="216" t="s">
        <v>116</v>
      </c>
      <c r="C11" s="217"/>
      <c r="D11" s="217"/>
      <c r="E11" s="217"/>
      <c r="G11" s="217" t="s">
        <v>117</v>
      </c>
      <c r="H11" s="218">
        <f>'LBR1'!H11</f>
        <v>0</v>
      </c>
      <c r="I11" s="218">
        <f>'LBR1'!I11</f>
        <v>0</v>
      </c>
      <c r="J11" s="219" t="s">
        <v>118</v>
      </c>
      <c r="K11" s="218">
        <f>'LBR1'!K11</f>
        <v>1</v>
      </c>
      <c r="L11" s="218">
        <f>'LBR1'!L11</f>
        <v>8</v>
      </c>
      <c r="M11" s="218">
        <f>'LBR1'!M11</f>
        <v>0</v>
      </c>
      <c r="N11" s="219" t="s">
        <v>118</v>
      </c>
      <c r="O11" s="218">
        <f>'LBR1'!O11</f>
        <v>3</v>
      </c>
      <c r="P11" s="218">
        <f>'LBR1'!P11</f>
        <v>0</v>
      </c>
      <c r="Q11" s="218">
        <f>'LBR1'!Q11</f>
        <v>6</v>
      </c>
      <c r="R11" s="219" t="s">
        <v>118</v>
      </c>
      <c r="S11" s="218">
        <f>'LBR1'!S11</f>
        <v>3</v>
      </c>
      <c r="T11" s="219" t="s">
        <v>119</v>
      </c>
      <c r="U11" s="218">
        <f>'LBR1'!U11</f>
        <v>1</v>
      </c>
      <c r="V11" s="218">
        <f>'LBR1'!V11</f>
        <v>0</v>
      </c>
      <c r="W11" s="218">
        <f>'LBR1'!W11</f>
        <v>6</v>
      </c>
      <c r="X11" s="219" t="s">
        <v>118</v>
      </c>
      <c r="Y11" s="218">
        <f>'LBR1'!Y11</f>
        <v>0</v>
      </c>
      <c r="Z11" s="218">
        <f>'LBR1'!Z11</f>
        <v>0</v>
      </c>
      <c r="AA11" s="218">
        <f>'LBR1'!AA11</f>
        <v>0</v>
      </c>
      <c r="AE11" s="220"/>
      <c r="AI11" s="211"/>
    </row>
    <row r="12" spans="2:35" x14ac:dyDescent="0.2">
      <c r="B12" s="221" t="s">
        <v>120</v>
      </c>
      <c r="C12" s="222"/>
      <c r="D12" s="222"/>
      <c r="E12" s="222"/>
      <c r="AI12" s="211"/>
    </row>
    <row r="13" spans="2:35" ht="15.75" x14ac:dyDescent="0.25">
      <c r="B13" s="216" t="s">
        <v>121</v>
      </c>
      <c r="C13" s="217"/>
      <c r="D13" s="217"/>
      <c r="E13" s="217"/>
      <c r="G13" s="217" t="s">
        <v>117</v>
      </c>
      <c r="H13" s="223" t="str">
        <f>'LBR1'!H13</f>
        <v>Kantor Kementerian Agama Kab. Aceh Barat Daya</v>
      </c>
      <c r="I13" s="223"/>
      <c r="J13" s="223"/>
      <c r="K13" s="223"/>
      <c r="L13" s="223"/>
      <c r="M13" s="223"/>
      <c r="N13" s="223"/>
      <c r="O13" s="223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5"/>
      <c r="AE13" s="225"/>
      <c r="AF13" s="225"/>
      <c r="AG13" s="225"/>
      <c r="AI13" s="211"/>
    </row>
    <row r="14" spans="2:35" ht="15.75" x14ac:dyDescent="0.25">
      <c r="B14" s="216" t="s">
        <v>122</v>
      </c>
      <c r="C14" s="217"/>
      <c r="D14" s="217"/>
      <c r="E14" s="217"/>
      <c r="G14" s="217" t="s">
        <v>117</v>
      </c>
      <c r="H14" s="223" t="str">
        <f>'LBR1'!H14</f>
        <v>Jln. Bukit Hijau Komplek Perkantoran Pemkab Abdya</v>
      </c>
      <c r="I14" s="223"/>
      <c r="J14" s="223"/>
      <c r="K14" s="223"/>
      <c r="L14" s="223"/>
      <c r="M14" s="223"/>
      <c r="N14" s="223"/>
      <c r="O14" s="223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5"/>
      <c r="AE14" s="225"/>
      <c r="AF14" s="225"/>
      <c r="AG14" s="225"/>
      <c r="AI14" s="211"/>
    </row>
    <row r="15" spans="2:35" ht="15.75" x14ac:dyDescent="0.25">
      <c r="B15" s="226"/>
      <c r="C15" s="217"/>
      <c r="D15" s="217"/>
      <c r="E15" s="217"/>
      <c r="G15" s="217"/>
      <c r="H15" s="227" t="str">
        <f>'LBR1'!H15</f>
        <v>Blangpidie 23764</v>
      </c>
      <c r="I15" s="227"/>
      <c r="J15" s="227"/>
      <c r="K15" s="227"/>
      <c r="L15" s="227"/>
      <c r="M15" s="227"/>
      <c r="N15" s="227"/>
      <c r="O15" s="227"/>
      <c r="P15" s="228"/>
      <c r="Q15" s="228"/>
      <c r="R15" s="228"/>
      <c r="S15" s="228"/>
      <c r="T15" s="228"/>
      <c r="U15" s="228"/>
      <c r="V15" s="228"/>
      <c r="W15" s="228"/>
      <c r="X15" s="228"/>
      <c r="Y15" s="228"/>
      <c r="Z15" s="228"/>
      <c r="AA15" s="228"/>
      <c r="AB15" s="228"/>
      <c r="AC15" s="228"/>
      <c r="AD15" s="225"/>
      <c r="AE15" s="225"/>
      <c r="AF15" s="225"/>
      <c r="AG15" s="225"/>
      <c r="AI15" s="211"/>
    </row>
    <row r="16" spans="2:35" ht="5.25" customHeight="1" x14ac:dyDescent="0.2">
      <c r="B16" s="210"/>
      <c r="AI16" s="211"/>
    </row>
    <row r="17" spans="2:38" ht="23.25" customHeight="1" x14ac:dyDescent="0.2">
      <c r="B17" s="213"/>
      <c r="C17" s="229" t="s">
        <v>123</v>
      </c>
      <c r="D17" s="229"/>
      <c r="E17" s="229"/>
      <c r="F17" s="229"/>
      <c r="G17" s="229"/>
      <c r="H17" s="229"/>
      <c r="I17" s="229"/>
      <c r="J17" s="229" t="s">
        <v>124</v>
      </c>
      <c r="K17" s="229"/>
      <c r="L17" s="230"/>
      <c r="M17" s="214"/>
      <c r="N17" s="214"/>
      <c r="O17" s="214"/>
      <c r="P17" s="364" t="s">
        <v>125</v>
      </c>
      <c r="Q17" s="365"/>
      <c r="R17" s="365"/>
      <c r="S17" s="365"/>
      <c r="T17" s="365"/>
      <c r="U17" s="365"/>
      <c r="V17" s="365"/>
      <c r="W17" s="365"/>
      <c r="X17" s="365"/>
      <c r="Y17" s="365"/>
      <c r="Z17" s="365"/>
      <c r="AA17" s="365"/>
      <c r="AB17" s="365"/>
      <c r="AC17" s="365"/>
      <c r="AD17" s="365"/>
      <c r="AE17" s="365"/>
      <c r="AF17" s="365"/>
      <c r="AG17" s="365"/>
      <c r="AH17" s="365"/>
      <c r="AI17" s="215"/>
    </row>
    <row r="18" spans="2:38" ht="13.5" customHeight="1" x14ac:dyDescent="0.2">
      <c r="B18" s="210"/>
      <c r="P18" s="210"/>
      <c r="Q18" s="372" t="str">
        <f>'LBR1'!Q18:AH21</f>
        <v>PPh Pasal 21 Tunjangan Kinerja PNS Bulan Maret 2021</v>
      </c>
      <c r="R18" s="372"/>
      <c r="S18" s="372"/>
      <c r="T18" s="372"/>
      <c r="U18" s="372"/>
      <c r="V18" s="372"/>
      <c r="W18" s="372"/>
      <c r="X18" s="372"/>
      <c r="Y18" s="372"/>
      <c r="Z18" s="372"/>
      <c r="AA18" s="372"/>
      <c r="AB18" s="372"/>
      <c r="AC18" s="372"/>
      <c r="AD18" s="372"/>
      <c r="AE18" s="372"/>
      <c r="AF18" s="372"/>
      <c r="AG18" s="372"/>
      <c r="AH18" s="372"/>
      <c r="AI18" s="231"/>
      <c r="AJ18" s="232"/>
      <c r="AK18" s="232"/>
      <c r="AL18" s="232"/>
    </row>
    <row r="19" spans="2:38" ht="13.5" x14ac:dyDescent="0.25">
      <c r="B19" s="210"/>
      <c r="C19" s="233">
        <f>'LBR1'!C19</f>
        <v>4</v>
      </c>
      <c r="D19" s="233" t="str">
        <f>'LBR1'!D19</f>
        <v>1</v>
      </c>
      <c r="E19" s="233">
        <f>'LBR1'!E19</f>
        <v>1</v>
      </c>
      <c r="F19" s="233">
        <f>'LBR1'!F19</f>
        <v>1</v>
      </c>
      <c r="G19" s="233" t="str">
        <f>'LBR1'!G19</f>
        <v>2</v>
      </c>
      <c r="H19" s="233">
        <f>'LBR1'!H19</f>
        <v>1</v>
      </c>
      <c r="I19" s="237"/>
      <c r="J19" s="225"/>
      <c r="K19" s="235" t="str">
        <f>'LBR1'!K19</f>
        <v>1</v>
      </c>
      <c r="L19" s="235">
        <f>'LBR1'!L19</f>
        <v>0</v>
      </c>
      <c r="M19" s="235">
        <f>'LBR1'!M19</f>
        <v>0</v>
      </c>
      <c r="P19" s="210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372"/>
      <c r="AB19" s="372"/>
      <c r="AC19" s="372"/>
      <c r="AD19" s="372"/>
      <c r="AE19" s="372"/>
      <c r="AF19" s="372"/>
      <c r="AG19" s="372"/>
      <c r="AH19" s="372"/>
      <c r="AI19" s="231"/>
      <c r="AJ19" s="232"/>
      <c r="AK19" s="232"/>
      <c r="AL19" s="232"/>
    </row>
    <row r="20" spans="2:38" ht="12.75" customHeight="1" x14ac:dyDescent="0.2">
      <c r="B20" s="210"/>
      <c r="P20" s="210"/>
      <c r="Q20" s="372"/>
      <c r="R20" s="372"/>
      <c r="S20" s="372"/>
      <c r="T20" s="372"/>
      <c r="U20" s="372"/>
      <c r="V20" s="372"/>
      <c r="W20" s="372"/>
      <c r="X20" s="372"/>
      <c r="Y20" s="372"/>
      <c r="Z20" s="372"/>
      <c r="AA20" s="372"/>
      <c r="AB20" s="372"/>
      <c r="AC20" s="372"/>
      <c r="AD20" s="372"/>
      <c r="AE20" s="372"/>
      <c r="AF20" s="372"/>
      <c r="AG20" s="372"/>
      <c r="AH20" s="372"/>
      <c r="AI20" s="211"/>
    </row>
    <row r="21" spans="2:38" ht="13.5" customHeight="1" x14ac:dyDescent="0.2">
      <c r="B21" s="210"/>
      <c r="C21" s="374" t="str">
        <f>'LBR1'!C21:E21</f>
        <v>Maret</v>
      </c>
      <c r="D21" s="374"/>
      <c r="E21" s="374"/>
      <c r="F21" s="238"/>
      <c r="G21" s="374" t="str">
        <f>IF(C21="Januari","Jan",IF(C21="Februari","Feb",IF(C21="Maret","Mar",IF(C21="April","Apr",IF(C21="Mei","Mei",IF(C21="Juni","Jun",IF(C21="Juli","Jul",IF(C21="Agustus","Agt",IF(C21="September","Sep",IF(C21="Oktober","Okt",IF(C21="November","Nov",IF(C21="Desember","Des",))))))))))))</f>
        <v>Mar</v>
      </c>
      <c r="H21" s="374"/>
      <c r="N21" s="239"/>
      <c r="P21" s="210"/>
      <c r="Q21" s="373"/>
      <c r="R21" s="373"/>
      <c r="S21" s="373"/>
      <c r="T21" s="373"/>
      <c r="U21" s="373"/>
      <c r="V21" s="373"/>
      <c r="W21" s="373"/>
      <c r="X21" s="373"/>
      <c r="Y21" s="373"/>
      <c r="Z21" s="373"/>
      <c r="AA21" s="373"/>
      <c r="AB21" s="373"/>
      <c r="AC21" s="373"/>
      <c r="AD21" s="373"/>
      <c r="AE21" s="373"/>
      <c r="AF21" s="373"/>
      <c r="AG21" s="373"/>
      <c r="AH21" s="373"/>
      <c r="AI21" s="211"/>
    </row>
    <row r="22" spans="2:38" ht="5.25" customHeight="1" x14ac:dyDescent="0.2">
      <c r="B22" s="240"/>
      <c r="C22" s="241"/>
      <c r="D22" s="241"/>
      <c r="E22" s="241"/>
      <c r="F22" s="241"/>
      <c r="G22" s="241"/>
      <c r="H22" s="241"/>
      <c r="I22" s="241"/>
      <c r="J22" s="241"/>
      <c r="K22" s="241"/>
      <c r="L22" s="241"/>
      <c r="M22" s="241"/>
      <c r="N22" s="241"/>
      <c r="O22" s="241"/>
      <c r="P22" s="240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3"/>
    </row>
    <row r="23" spans="2:38" ht="16.5" customHeight="1" x14ac:dyDescent="0.2">
      <c r="B23" s="375" t="s">
        <v>129</v>
      </c>
      <c r="C23" s="371"/>
      <c r="D23" s="371" t="s">
        <v>130</v>
      </c>
      <c r="E23" s="371"/>
      <c r="F23" s="371" t="s">
        <v>131</v>
      </c>
      <c r="G23" s="371"/>
      <c r="H23" s="371" t="s">
        <v>132</v>
      </c>
      <c r="I23" s="371"/>
      <c r="J23" s="371" t="s">
        <v>133</v>
      </c>
      <c r="K23" s="371"/>
      <c r="L23" s="371" t="s">
        <v>134</v>
      </c>
      <c r="M23" s="371"/>
      <c r="N23" s="371" t="s">
        <v>135</v>
      </c>
      <c r="O23" s="371"/>
      <c r="P23" s="371" t="s">
        <v>136</v>
      </c>
      <c r="Q23" s="371"/>
      <c r="R23" s="371" t="s">
        <v>137</v>
      </c>
      <c r="S23" s="371"/>
      <c r="T23" s="371" t="s">
        <v>138</v>
      </c>
      <c r="U23" s="371"/>
      <c r="V23" s="371" t="s">
        <v>139</v>
      </c>
      <c r="W23" s="371"/>
      <c r="X23" s="371" t="s">
        <v>140</v>
      </c>
      <c r="Y23" s="371"/>
      <c r="Z23" s="364" t="s">
        <v>128</v>
      </c>
      <c r="AA23" s="365"/>
      <c r="AB23" s="365"/>
      <c r="AC23" s="365"/>
      <c r="AD23" s="365"/>
      <c r="AE23" s="365"/>
      <c r="AF23" s="365"/>
      <c r="AG23" s="365"/>
      <c r="AH23" s="365"/>
      <c r="AI23" s="366"/>
    </row>
    <row r="24" spans="2:38" ht="14.25" customHeight="1" x14ac:dyDescent="0.2">
      <c r="B24" s="367" t="str">
        <f>IF($G$21=B23,"X"," ")</f>
        <v xml:space="preserve"> </v>
      </c>
      <c r="C24" s="368"/>
      <c r="D24" s="352" t="str">
        <f>IF($G$21=D23,"X"," ")</f>
        <v xml:space="preserve"> </v>
      </c>
      <c r="E24" s="353"/>
      <c r="F24" s="352" t="str">
        <f>IF($G$21=F23,"X"," ")</f>
        <v>X</v>
      </c>
      <c r="G24" s="353"/>
      <c r="H24" s="352" t="str">
        <f>IF($G$21=H23,"X"," ")</f>
        <v xml:space="preserve"> </v>
      </c>
      <c r="I24" s="353"/>
      <c r="J24" s="352" t="str">
        <f>IF($G$21=J23,"X"," ")</f>
        <v xml:space="preserve"> </v>
      </c>
      <c r="K24" s="353"/>
      <c r="L24" s="352" t="str">
        <f>IF($G$21=L23,"X"," ")</f>
        <v xml:space="preserve"> </v>
      </c>
      <c r="M24" s="353"/>
      <c r="N24" s="352" t="str">
        <f>IF($G$21=N23,"X"," ")</f>
        <v xml:space="preserve"> </v>
      </c>
      <c r="O24" s="353"/>
      <c r="P24" s="352" t="str">
        <f>IF($G$21=P23,"X"," ")</f>
        <v xml:space="preserve"> </v>
      </c>
      <c r="Q24" s="353"/>
      <c r="R24" s="352" t="str">
        <f>IF($G$21=R23,"X"," ")</f>
        <v xml:space="preserve"> </v>
      </c>
      <c r="S24" s="353"/>
      <c r="T24" s="352" t="str">
        <f>IF($G$21=T23,"X"," ")</f>
        <v xml:space="preserve"> </v>
      </c>
      <c r="U24" s="353"/>
      <c r="V24" s="352" t="str">
        <f>IF($G$21=V23,"X"," ")</f>
        <v xml:space="preserve"> </v>
      </c>
      <c r="W24" s="353"/>
      <c r="X24" s="352" t="str">
        <f>IF($G$21=X23,"X"," ")</f>
        <v xml:space="preserve"> </v>
      </c>
      <c r="Y24" s="353"/>
      <c r="Z24" s="210"/>
      <c r="AC24" s="244">
        <f>'LBR1'!AC24</f>
        <v>2</v>
      </c>
      <c r="AD24" s="244">
        <f>'LBR1'!AD24</f>
        <v>0</v>
      </c>
      <c r="AE24" s="244">
        <f>'LBR1'!AE24</f>
        <v>2</v>
      </c>
      <c r="AF24" s="244">
        <f>'LBR1'!AF24</f>
        <v>1</v>
      </c>
      <c r="AI24" s="211"/>
    </row>
    <row r="25" spans="2:38" ht="9.75" customHeight="1" x14ac:dyDescent="0.2">
      <c r="B25" s="369"/>
      <c r="C25" s="370"/>
      <c r="D25" s="354"/>
      <c r="E25" s="355"/>
      <c r="F25" s="354"/>
      <c r="G25" s="355"/>
      <c r="H25" s="354"/>
      <c r="I25" s="355"/>
      <c r="J25" s="354"/>
      <c r="K25" s="355"/>
      <c r="L25" s="354"/>
      <c r="M25" s="355"/>
      <c r="N25" s="354"/>
      <c r="O25" s="355"/>
      <c r="P25" s="354"/>
      <c r="Q25" s="355"/>
      <c r="R25" s="354"/>
      <c r="S25" s="355"/>
      <c r="T25" s="354"/>
      <c r="U25" s="355"/>
      <c r="V25" s="354"/>
      <c r="W25" s="355"/>
      <c r="X25" s="354"/>
      <c r="Y25" s="355"/>
      <c r="Z25" s="210"/>
      <c r="AB25" s="245"/>
      <c r="AC25" s="232"/>
      <c r="AD25" s="232"/>
      <c r="AE25" s="232"/>
      <c r="AF25" s="232"/>
      <c r="AG25" s="232"/>
      <c r="AH25" s="232"/>
      <c r="AI25" s="211"/>
    </row>
    <row r="26" spans="2:38" ht="3.75" customHeight="1" x14ac:dyDescent="0.2">
      <c r="B26" s="356" t="s">
        <v>171</v>
      </c>
      <c r="C26" s="357"/>
      <c r="D26" s="357"/>
      <c r="E26" s="357"/>
      <c r="F26" s="357"/>
      <c r="G26" s="357"/>
      <c r="H26" s="357"/>
      <c r="I26" s="357"/>
      <c r="J26" s="357"/>
      <c r="K26" s="357"/>
      <c r="L26" s="357"/>
      <c r="M26" s="357"/>
      <c r="N26" s="357"/>
      <c r="O26" s="357"/>
      <c r="P26" s="357"/>
      <c r="Q26" s="357"/>
      <c r="R26" s="357"/>
      <c r="S26" s="357"/>
      <c r="T26" s="357"/>
      <c r="U26" s="246"/>
      <c r="V26" s="246"/>
      <c r="W26" s="246"/>
      <c r="X26" s="246"/>
      <c r="Y26" s="246"/>
      <c r="Z26" s="210"/>
      <c r="AB26" s="232"/>
      <c r="AC26" s="232"/>
      <c r="AD26" s="232"/>
      <c r="AE26" s="232"/>
      <c r="AF26" s="232"/>
      <c r="AG26" s="232"/>
      <c r="AH26" s="232"/>
      <c r="AI26" s="211"/>
    </row>
    <row r="27" spans="2:38" ht="12" customHeight="1" x14ac:dyDescent="0.2">
      <c r="B27" s="358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Z27" s="210"/>
      <c r="AB27" s="247"/>
      <c r="AC27" s="247"/>
      <c r="AD27" s="247"/>
      <c r="AE27" s="247"/>
      <c r="AF27" s="247"/>
      <c r="AG27" s="247"/>
      <c r="AH27" s="247"/>
      <c r="AI27" s="211"/>
    </row>
    <row r="28" spans="2:38" x14ac:dyDescent="0.2">
      <c r="B28" s="213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5"/>
    </row>
    <row r="29" spans="2:38" ht="3.75" customHeight="1" x14ac:dyDescent="0.2">
      <c r="B29" s="210"/>
      <c r="J29" s="220"/>
      <c r="K29" s="220"/>
      <c r="L29" s="220"/>
      <c r="M29" s="220"/>
      <c r="O29" s="220"/>
      <c r="P29" s="220"/>
      <c r="Q29" s="220"/>
      <c r="T29" s="220"/>
      <c r="U29" s="220"/>
      <c r="W29" s="220"/>
      <c r="X29" s="220"/>
      <c r="Y29" s="220"/>
      <c r="AB29" s="220"/>
      <c r="AI29" s="211"/>
    </row>
    <row r="30" spans="2:38" x14ac:dyDescent="0.2">
      <c r="B30" s="216" t="s">
        <v>141</v>
      </c>
      <c r="I30" s="248"/>
      <c r="J30" s="248"/>
      <c r="K30" s="248"/>
      <c r="L30" s="248"/>
      <c r="M30" s="248"/>
      <c r="N30" s="249"/>
      <c r="O30" s="248"/>
      <c r="P30" s="248"/>
      <c r="Q30" s="248"/>
      <c r="R30" s="249"/>
      <c r="S30" s="248"/>
      <c r="T30" s="248"/>
      <c r="U30" s="249"/>
      <c r="V30" s="248"/>
      <c r="W30" s="248"/>
      <c r="X30" s="248"/>
      <c r="Y30" s="249"/>
      <c r="Z30" s="248"/>
      <c r="AA30" s="248"/>
      <c r="AB30" s="250"/>
      <c r="AI30" s="211"/>
    </row>
    <row r="31" spans="2:38" ht="3" customHeight="1" x14ac:dyDescent="0.2">
      <c r="B31" s="210"/>
      <c r="J31" s="220"/>
      <c r="K31" s="220"/>
      <c r="L31" s="220"/>
      <c r="M31" s="220"/>
      <c r="O31" s="220"/>
      <c r="P31" s="220"/>
      <c r="Q31" s="220"/>
      <c r="T31" s="220"/>
      <c r="U31" s="220"/>
      <c r="W31" s="220"/>
      <c r="X31" s="220"/>
      <c r="Y31" s="220"/>
      <c r="AB31" s="220"/>
      <c r="AI31" s="211"/>
    </row>
    <row r="32" spans="2:38" ht="12.75" customHeight="1" x14ac:dyDescent="0.2">
      <c r="B32" s="251" t="s">
        <v>142</v>
      </c>
      <c r="C32" s="241"/>
      <c r="D32" s="241"/>
      <c r="E32" s="241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1"/>
      <c r="W32" s="241"/>
      <c r="X32" s="241"/>
      <c r="Y32" s="241"/>
      <c r="Z32" s="241"/>
      <c r="AA32" s="241"/>
      <c r="AB32" s="241"/>
      <c r="AC32" s="241"/>
      <c r="AD32" s="241"/>
      <c r="AE32" s="241"/>
      <c r="AF32" s="241"/>
      <c r="AG32" s="241"/>
      <c r="AH32" s="241"/>
      <c r="AI32" s="243"/>
    </row>
    <row r="33" spans="2:35" ht="22.5" customHeight="1" x14ac:dyDescent="0.2">
      <c r="B33" s="216" t="s">
        <v>143</v>
      </c>
      <c r="K33" s="215"/>
      <c r="M33" s="252" t="s">
        <v>144</v>
      </c>
      <c r="Q33" s="360" t="str">
        <f>'LBR1'!Q33:AH34</f>
        <v>Tiga puluh empat ribu empat ratus tujuh puluh rupiah</v>
      </c>
      <c r="R33" s="361"/>
      <c r="S33" s="361"/>
      <c r="T33" s="361"/>
      <c r="U33" s="361"/>
      <c r="V33" s="361"/>
      <c r="W33" s="361"/>
      <c r="X33" s="361"/>
      <c r="Y33" s="361"/>
      <c r="Z33" s="361"/>
      <c r="AA33" s="361"/>
      <c r="AB33" s="361"/>
      <c r="AC33" s="361"/>
      <c r="AD33" s="361"/>
      <c r="AE33" s="361"/>
      <c r="AF33" s="361"/>
      <c r="AG33" s="361"/>
      <c r="AH33" s="361"/>
      <c r="AI33" s="211"/>
    </row>
    <row r="34" spans="2:35" x14ac:dyDescent="0.2">
      <c r="B34" s="221" t="s">
        <v>145</v>
      </c>
      <c r="K34" s="211"/>
      <c r="Q34" s="362"/>
      <c r="R34" s="362"/>
      <c r="S34" s="362"/>
      <c r="T34" s="362"/>
      <c r="U34" s="362"/>
      <c r="V34" s="362"/>
      <c r="W34" s="362"/>
      <c r="X34" s="362"/>
      <c r="Y34" s="362"/>
      <c r="Z34" s="362"/>
      <c r="AA34" s="362"/>
      <c r="AB34" s="362"/>
      <c r="AC34" s="362"/>
      <c r="AD34" s="362"/>
      <c r="AE34" s="362"/>
      <c r="AF34" s="362"/>
      <c r="AG34" s="362"/>
      <c r="AH34" s="362"/>
      <c r="AI34" s="211"/>
    </row>
    <row r="35" spans="2:35" ht="13.5" x14ac:dyDescent="0.25">
      <c r="B35" s="210"/>
      <c r="K35" s="211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11"/>
    </row>
    <row r="36" spans="2:35" ht="13.5" x14ac:dyDescent="0.25">
      <c r="B36" s="254" t="s">
        <v>146</v>
      </c>
      <c r="D36" s="363">
        <f>'LBR1'!D36:H36</f>
        <v>34470</v>
      </c>
      <c r="E36" s="363"/>
      <c r="F36" s="363"/>
      <c r="G36" s="363"/>
      <c r="H36" s="363"/>
      <c r="I36" s="255"/>
      <c r="K36" s="211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11"/>
    </row>
    <row r="37" spans="2:35" ht="5.25" customHeight="1" x14ac:dyDescent="0.2">
      <c r="B37" s="210"/>
      <c r="K37" s="243"/>
      <c r="AI37" s="211"/>
    </row>
    <row r="38" spans="2:35" ht="6.75" customHeight="1" x14ac:dyDescent="0.2">
      <c r="B38" s="213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3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5"/>
    </row>
    <row r="39" spans="2:35" x14ac:dyDescent="0.2">
      <c r="B39" s="345" t="s">
        <v>147</v>
      </c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5" t="s">
        <v>148</v>
      </c>
      <c r="T39" s="346"/>
      <c r="U39" s="346"/>
      <c r="V39" s="346"/>
      <c r="W39" s="346"/>
      <c r="X39" s="346"/>
      <c r="Y39" s="346"/>
      <c r="Z39" s="346"/>
      <c r="AA39" s="346"/>
      <c r="AB39" s="346"/>
      <c r="AC39" s="346"/>
      <c r="AD39" s="346"/>
      <c r="AE39" s="346"/>
      <c r="AF39" s="346"/>
      <c r="AG39" s="346"/>
      <c r="AH39" s="346"/>
      <c r="AI39" s="347"/>
    </row>
    <row r="40" spans="2:35" ht="13.5" x14ac:dyDescent="0.25">
      <c r="B40" s="254"/>
      <c r="C40" s="252"/>
      <c r="D40" s="252"/>
      <c r="E40" s="252"/>
      <c r="F40" s="256" t="s">
        <v>149</v>
      </c>
      <c r="G40" s="252"/>
      <c r="H40" s="252"/>
      <c r="I40" s="257"/>
      <c r="J40" s="257"/>
      <c r="K40" s="257"/>
      <c r="L40" s="257"/>
      <c r="M40" s="257"/>
      <c r="N40" s="257"/>
      <c r="O40" s="252"/>
      <c r="P40" s="252"/>
      <c r="Q40" s="252"/>
      <c r="R40" s="252"/>
      <c r="S40" s="210"/>
      <c r="W40" s="223" t="str">
        <f>'LBR1'!W40</f>
        <v>Blangpidie</v>
      </c>
      <c r="X40" s="258"/>
      <c r="Y40" s="258"/>
      <c r="Z40" s="258"/>
      <c r="AA40" s="224"/>
      <c r="AB40" s="256" t="s">
        <v>151</v>
      </c>
      <c r="AC40" s="348" t="str">
        <f>'LBR1'!AC40:AH40</f>
        <v>2 April 2021</v>
      </c>
      <c r="AD40" s="348"/>
      <c r="AE40" s="348"/>
      <c r="AF40" s="348"/>
      <c r="AG40" s="348"/>
      <c r="AH40" s="348"/>
      <c r="AI40" s="211"/>
    </row>
    <row r="41" spans="2:35" x14ac:dyDescent="0.2">
      <c r="B41" s="349" t="s">
        <v>152</v>
      </c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50"/>
      <c r="P41" s="350"/>
      <c r="Q41" s="350"/>
      <c r="R41" s="350"/>
      <c r="S41" s="349" t="s">
        <v>152</v>
      </c>
      <c r="T41" s="350"/>
      <c r="U41" s="350"/>
      <c r="V41" s="350"/>
      <c r="W41" s="350"/>
      <c r="X41" s="350"/>
      <c r="Y41" s="350"/>
      <c r="Z41" s="350"/>
      <c r="AA41" s="350"/>
      <c r="AB41" s="350"/>
      <c r="AC41" s="350"/>
      <c r="AD41" s="350"/>
      <c r="AE41" s="350"/>
      <c r="AF41" s="350"/>
      <c r="AG41" s="350"/>
      <c r="AH41" s="350"/>
      <c r="AI41" s="351"/>
    </row>
    <row r="42" spans="2:35" x14ac:dyDescent="0.2">
      <c r="B42" s="210"/>
      <c r="S42" s="210"/>
      <c r="W42" s="252"/>
      <c r="X42" s="252"/>
      <c r="Y42" s="252"/>
      <c r="Z42" s="252"/>
      <c r="AA42" s="252"/>
      <c r="AB42" s="252"/>
      <c r="AC42" s="252"/>
      <c r="AD42" s="252"/>
      <c r="AE42" s="252"/>
      <c r="AF42" s="252"/>
      <c r="AI42" s="211"/>
    </row>
    <row r="43" spans="2:35" x14ac:dyDescent="0.2">
      <c r="B43" s="210"/>
      <c r="S43" s="210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I43" s="211"/>
    </row>
    <row r="44" spans="2:35" x14ac:dyDescent="0.2">
      <c r="B44" s="210"/>
      <c r="S44" s="210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I44" s="211"/>
    </row>
    <row r="45" spans="2:35" ht="15" x14ac:dyDescent="0.3">
      <c r="B45" s="210"/>
      <c r="C45" s="252" t="s">
        <v>153</v>
      </c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S45" s="210"/>
      <c r="T45" s="252" t="s">
        <v>153</v>
      </c>
      <c r="W45" s="252"/>
      <c r="X45" s="252"/>
      <c r="Y45" s="260" t="str">
        <f>'LBR1'!Y45</f>
        <v>Agussalim, S.I.P</v>
      </c>
      <c r="Z45" s="258"/>
      <c r="AA45" s="258"/>
      <c r="AB45" s="258"/>
      <c r="AC45" s="258"/>
      <c r="AD45" s="258"/>
      <c r="AE45" s="258"/>
      <c r="AF45" s="258"/>
      <c r="AG45" s="258"/>
      <c r="AH45" s="258"/>
      <c r="AI45" s="211"/>
    </row>
    <row r="46" spans="2:35" ht="5.25" customHeight="1" x14ac:dyDescent="0.2">
      <c r="B46" s="240"/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0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43"/>
    </row>
    <row r="47" spans="2:35" ht="5.25" customHeight="1" x14ac:dyDescent="0.2">
      <c r="B47" s="213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5"/>
    </row>
    <row r="48" spans="2:35" x14ac:dyDescent="0.2">
      <c r="B48" s="216" t="s">
        <v>155</v>
      </c>
      <c r="AI48" s="211"/>
    </row>
    <row r="49" spans="1:35" x14ac:dyDescent="0.2">
      <c r="B49" s="210"/>
      <c r="AI49" s="211"/>
    </row>
    <row r="50" spans="1:35" x14ac:dyDescent="0.2">
      <c r="B50" s="210"/>
      <c r="AI50" s="211"/>
    </row>
    <row r="51" spans="1:35" x14ac:dyDescent="0.2">
      <c r="B51" s="210"/>
      <c r="AI51" s="211"/>
    </row>
    <row r="52" spans="1:35" x14ac:dyDescent="0.2">
      <c r="B52" s="210"/>
      <c r="AI52" s="211"/>
    </row>
    <row r="53" spans="1:35" x14ac:dyDescent="0.2">
      <c r="B53" s="210"/>
      <c r="AI53" s="211"/>
    </row>
    <row r="54" spans="1:35" x14ac:dyDescent="0.2">
      <c r="B54" s="240"/>
      <c r="C54" s="241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3"/>
    </row>
    <row r="55" spans="1:35" x14ac:dyDescent="0.2">
      <c r="B55" s="261" t="s">
        <v>156</v>
      </c>
    </row>
    <row r="57" spans="1:35" x14ac:dyDescent="0.2">
      <c r="B57" s="252" t="s">
        <v>157</v>
      </c>
    </row>
    <row r="59" spans="1:35" x14ac:dyDescent="0.2">
      <c r="A59" s="344" t="s">
        <v>172</v>
      </c>
      <c r="B59" s="344"/>
      <c r="C59" s="344"/>
      <c r="D59" s="344"/>
      <c r="E59" s="344"/>
      <c r="F59" s="344"/>
      <c r="G59" s="344"/>
      <c r="H59" s="344"/>
      <c r="I59" s="344"/>
      <c r="J59" s="344"/>
      <c r="K59" s="344"/>
      <c r="L59" s="344"/>
      <c r="M59" s="344"/>
      <c r="N59" s="344"/>
      <c r="O59" s="344"/>
      <c r="P59" s="344"/>
      <c r="Q59" s="344"/>
      <c r="R59" s="344"/>
      <c r="S59" s="344"/>
      <c r="T59" s="344"/>
      <c r="U59" s="344"/>
      <c r="V59" s="344"/>
      <c r="W59" s="344"/>
      <c r="X59" s="344"/>
      <c r="Y59" s="344"/>
      <c r="Z59" s="344"/>
      <c r="AA59" s="344"/>
      <c r="AB59" s="344"/>
      <c r="AC59" s="344"/>
      <c r="AD59" s="344"/>
      <c r="AE59" s="344"/>
      <c r="AF59" s="344"/>
      <c r="AG59" s="344"/>
      <c r="AH59" s="344"/>
    </row>
    <row r="60" spans="1:35" ht="18" customHeight="1" x14ac:dyDescent="0.2">
      <c r="A60" s="342" t="str">
        <f>'LBR1'!A60:AH60</f>
        <v>Nomor : 1 Tanggal 2 April 2021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42"/>
      <c r="AB60" s="342"/>
      <c r="AC60" s="342"/>
      <c r="AD60" s="342"/>
      <c r="AE60" s="342"/>
      <c r="AF60" s="342"/>
      <c r="AG60" s="342"/>
      <c r="AH60" s="342"/>
    </row>
    <row r="61" spans="1:35" x14ac:dyDescent="0.2">
      <c r="A61" s="342" t="s">
        <v>173</v>
      </c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  <c r="U61" s="342"/>
      <c r="V61" s="342"/>
      <c r="W61" s="342"/>
      <c r="X61" s="342"/>
      <c r="Y61" s="342"/>
      <c r="Z61" s="342"/>
      <c r="AA61" s="342"/>
      <c r="AB61" s="342"/>
      <c r="AC61" s="342"/>
      <c r="AD61" s="342"/>
      <c r="AE61" s="342"/>
      <c r="AF61" s="342"/>
      <c r="AG61" s="342"/>
      <c r="AH61" s="342"/>
    </row>
    <row r="62" spans="1:35" x14ac:dyDescent="0.2">
      <c r="K62" s="262"/>
      <c r="L62" s="262"/>
      <c r="M62" s="262"/>
      <c r="N62" s="262"/>
      <c r="O62" s="262"/>
      <c r="P62" s="262"/>
      <c r="Q62" s="262"/>
      <c r="R62" s="262"/>
      <c r="S62" s="262"/>
      <c r="T62" s="262"/>
      <c r="U62" s="262"/>
    </row>
    <row r="65" spans="1:34" x14ac:dyDescent="0.2">
      <c r="A65" s="343" t="str">
        <f>'LBR1'!A65:AH65</f>
        <v>KHAIRUL HUDA, SHI</v>
      </c>
      <c r="B65" s="34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  <c r="T65" s="343"/>
      <c r="U65" s="343"/>
      <c r="V65" s="343"/>
      <c r="W65" s="343"/>
      <c r="X65" s="343"/>
      <c r="Y65" s="343"/>
      <c r="Z65" s="343"/>
      <c r="AA65" s="343"/>
      <c r="AB65" s="343"/>
      <c r="AC65" s="343"/>
      <c r="AD65" s="343"/>
      <c r="AE65" s="343"/>
      <c r="AF65" s="343"/>
      <c r="AG65" s="343"/>
      <c r="AH65" s="343"/>
    </row>
    <row r="66" spans="1:34" x14ac:dyDescent="0.2">
      <c r="A66" s="344" t="str">
        <f>'LBR1'!A66:AH66</f>
        <v>NIP. 198105252005011008</v>
      </c>
      <c r="B66" s="344"/>
      <c r="C66" s="344"/>
      <c r="D66" s="344"/>
      <c r="E66" s="344"/>
      <c r="F66" s="344"/>
      <c r="G66" s="344"/>
      <c r="H66" s="344"/>
      <c r="I66" s="344"/>
      <c r="J66" s="344"/>
      <c r="K66" s="344"/>
      <c r="L66" s="344"/>
      <c r="M66" s="344"/>
      <c r="N66" s="344"/>
      <c r="O66" s="344"/>
      <c r="P66" s="344"/>
      <c r="Q66" s="344"/>
      <c r="R66" s="344"/>
      <c r="S66" s="344"/>
      <c r="T66" s="344"/>
      <c r="U66" s="344"/>
      <c r="V66" s="344"/>
      <c r="W66" s="344"/>
      <c r="X66" s="344"/>
      <c r="Y66" s="344"/>
      <c r="Z66" s="344"/>
      <c r="AA66" s="344"/>
      <c r="AB66" s="344"/>
      <c r="AC66" s="344"/>
      <c r="AD66" s="344"/>
      <c r="AE66" s="344"/>
      <c r="AF66" s="344"/>
      <c r="AG66" s="344"/>
      <c r="AH66" s="344"/>
    </row>
  </sheetData>
  <mergeCells count="42">
    <mergeCell ref="X23:Y23"/>
    <mergeCell ref="P17:AH17"/>
    <mergeCell ref="Q18:AH21"/>
    <mergeCell ref="C21:E21"/>
    <mergeCell ref="G21:H21"/>
    <mergeCell ref="B23:C23"/>
    <mergeCell ref="D23:E23"/>
    <mergeCell ref="F23:G23"/>
    <mergeCell ref="H23:I23"/>
    <mergeCell ref="J23:K23"/>
    <mergeCell ref="L23:M23"/>
    <mergeCell ref="D36:H36"/>
    <mergeCell ref="Z23:AI23"/>
    <mergeCell ref="B24:C25"/>
    <mergeCell ref="D24:E25"/>
    <mergeCell ref="F24:G25"/>
    <mergeCell ref="H24:I25"/>
    <mergeCell ref="J24:K25"/>
    <mergeCell ref="L24:M25"/>
    <mergeCell ref="N24:O25"/>
    <mergeCell ref="P24:Q25"/>
    <mergeCell ref="R24:S25"/>
    <mergeCell ref="N23:O23"/>
    <mergeCell ref="P23:Q23"/>
    <mergeCell ref="R23:S23"/>
    <mergeCell ref="T23:U23"/>
    <mergeCell ref="V23:W23"/>
    <mergeCell ref="T24:U25"/>
    <mergeCell ref="V24:W25"/>
    <mergeCell ref="X24:Y25"/>
    <mergeCell ref="B26:T27"/>
    <mergeCell ref="Q33:AH34"/>
    <mergeCell ref="A60:AH60"/>
    <mergeCell ref="A61:AH61"/>
    <mergeCell ref="A65:AH65"/>
    <mergeCell ref="A66:AH66"/>
    <mergeCell ref="B39:R39"/>
    <mergeCell ref="S39:AI39"/>
    <mergeCell ref="AC40:AH40"/>
    <mergeCell ref="B41:R41"/>
    <mergeCell ref="S41:AI41"/>
    <mergeCell ref="A59:AH59"/>
  </mergeCells>
  <printOptions horizontalCentered="1"/>
  <pageMargins left="0" right="0" top="0.39370078740157483" bottom="0.39370078740157483" header="0.51181102362204722" footer="0.51181102362204722"/>
  <pageSetup paperSize="9" scale="90" orientation="portrait" horizontalDpi="4294967293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Data</vt:lpstr>
      <vt:lpstr>Daftar Potongan</vt:lpstr>
      <vt:lpstr>DaftarNominatif</vt:lpstr>
      <vt:lpstr>Rekap(R2)</vt:lpstr>
      <vt:lpstr>Daftar Penerima</vt:lpstr>
      <vt:lpstr>LBR1</vt:lpstr>
      <vt:lpstr>LBR2</vt:lpstr>
      <vt:lpstr>LBR3</vt:lpstr>
      <vt:lpstr>LBR4</vt:lpstr>
      <vt:lpstr>'LBR1'!Print_Area</vt:lpstr>
      <vt:lpstr>'LBR2'!Print_Area</vt:lpstr>
      <vt:lpstr>'LBR3'!Print_Area</vt:lpstr>
      <vt:lpstr>'LBR4'!Print_Area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RAHMAT HIDAYAT</cp:lastModifiedBy>
  <cp:lastPrinted>2021-03-04T11:00:20Z</cp:lastPrinted>
  <dcterms:created xsi:type="dcterms:W3CDTF">2020-03-02T11:16:34Z</dcterms:created>
  <dcterms:modified xsi:type="dcterms:W3CDTF">2021-03-07T08:18:28Z</dcterms:modified>
</cp:coreProperties>
</file>